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gráficos!$A$7:$A$1930</f>
              <numCache>
                <formatCode>General</formatCode>
                <ptCount val="19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</numCache>
            </numRef>
          </xVal>
          <yVal>
            <numRef>
              <f>gráficos!$B$7:$B$1930</f>
              <numCache>
                <formatCode>General</formatCode>
                <ptCount val="19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3.9058</v>
      </c>
      <c r="E2" t="n">
        <v>25.6</v>
      </c>
      <c r="F2" t="n">
        <v>16.55</v>
      </c>
      <c r="G2" t="n">
        <v>5.91</v>
      </c>
      <c r="H2" t="n">
        <v>0.09</v>
      </c>
      <c r="I2" t="n">
        <v>168</v>
      </c>
      <c r="J2" t="n">
        <v>194.77</v>
      </c>
      <c r="K2" t="n">
        <v>54.38</v>
      </c>
      <c r="L2" t="n">
        <v>1</v>
      </c>
      <c r="M2" t="n">
        <v>166</v>
      </c>
      <c r="N2" t="n">
        <v>39.4</v>
      </c>
      <c r="O2" t="n">
        <v>24256.19</v>
      </c>
      <c r="P2" t="n">
        <v>230.54</v>
      </c>
      <c r="Q2" t="n">
        <v>460.79</v>
      </c>
      <c r="R2" t="n">
        <v>203.88</v>
      </c>
      <c r="S2" t="n">
        <v>32.19</v>
      </c>
      <c r="T2" t="n">
        <v>81144.03</v>
      </c>
      <c r="U2" t="n">
        <v>0.16</v>
      </c>
      <c r="V2" t="n">
        <v>0.54</v>
      </c>
      <c r="W2" t="n">
        <v>1.74</v>
      </c>
      <c r="X2" t="n">
        <v>5.02</v>
      </c>
      <c r="Y2" t="n">
        <v>1</v>
      </c>
      <c r="Z2" t="n">
        <v>10</v>
      </c>
      <c r="AA2" t="n">
        <v>225.2739477220369</v>
      </c>
      <c r="AB2" t="n">
        <v>308.2297536583049</v>
      </c>
      <c r="AC2" t="n">
        <v>278.8127385724238</v>
      </c>
      <c r="AD2" t="n">
        <v>225273.9477220369</v>
      </c>
      <c r="AE2" t="n">
        <v>308229.7536583049</v>
      </c>
      <c r="AF2" t="n">
        <v>2.877750275026257e-06</v>
      </c>
      <c r="AG2" t="n">
        <v>8</v>
      </c>
      <c r="AH2" t="n">
        <v>278812.7385724238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4.4563</v>
      </c>
      <c r="E3" t="n">
        <v>22.44</v>
      </c>
      <c r="F3" t="n">
        <v>15.14</v>
      </c>
      <c r="G3" t="n">
        <v>7.39</v>
      </c>
      <c r="H3" t="n">
        <v>0.11</v>
      </c>
      <c r="I3" t="n">
        <v>123</v>
      </c>
      <c r="J3" t="n">
        <v>195.16</v>
      </c>
      <c r="K3" t="n">
        <v>54.38</v>
      </c>
      <c r="L3" t="n">
        <v>1.25</v>
      </c>
      <c r="M3" t="n">
        <v>121</v>
      </c>
      <c r="N3" t="n">
        <v>39.53</v>
      </c>
      <c r="O3" t="n">
        <v>24303.87</v>
      </c>
      <c r="P3" t="n">
        <v>210.38</v>
      </c>
      <c r="Q3" t="n">
        <v>460.78</v>
      </c>
      <c r="R3" t="n">
        <v>158.07</v>
      </c>
      <c r="S3" t="n">
        <v>32.19</v>
      </c>
      <c r="T3" t="n">
        <v>58461.45</v>
      </c>
      <c r="U3" t="n">
        <v>0.2</v>
      </c>
      <c r="V3" t="n">
        <v>0.59</v>
      </c>
      <c r="W3" t="n">
        <v>1.65</v>
      </c>
      <c r="X3" t="n">
        <v>3.6</v>
      </c>
      <c r="Y3" t="n">
        <v>1</v>
      </c>
      <c r="Z3" t="n">
        <v>10</v>
      </c>
      <c r="AA3" t="n">
        <v>185.6448413547917</v>
      </c>
      <c r="AB3" t="n">
        <v>254.0074620138841</v>
      </c>
      <c r="AC3" t="n">
        <v>229.7653463410649</v>
      </c>
      <c r="AD3" t="n">
        <v>185644.8413547917</v>
      </c>
      <c r="AE3" t="n">
        <v>254007.4620138841</v>
      </c>
      <c r="AF3" t="n">
        <v>3.283352591171976e-06</v>
      </c>
      <c r="AG3" t="n">
        <v>7</v>
      </c>
      <c r="AH3" t="n">
        <v>229765.3463410649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4.842</v>
      </c>
      <c r="E4" t="n">
        <v>20.65</v>
      </c>
      <c r="F4" t="n">
        <v>14.36</v>
      </c>
      <c r="G4" t="n">
        <v>8.880000000000001</v>
      </c>
      <c r="H4" t="n">
        <v>0.14</v>
      </c>
      <c r="I4" t="n">
        <v>97</v>
      </c>
      <c r="J4" t="n">
        <v>195.55</v>
      </c>
      <c r="K4" t="n">
        <v>54.38</v>
      </c>
      <c r="L4" t="n">
        <v>1.5</v>
      </c>
      <c r="M4" t="n">
        <v>95</v>
      </c>
      <c r="N4" t="n">
        <v>39.67</v>
      </c>
      <c r="O4" t="n">
        <v>24351.61</v>
      </c>
      <c r="P4" t="n">
        <v>199.16</v>
      </c>
      <c r="Q4" t="n">
        <v>460.75</v>
      </c>
      <c r="R4" t="n">
        <v>132.73</v>
      </c>
      <c r="S4" t="n">
        <v>32.19</v>
      </c>
      <c r="T4" t="n">
        <v>45923.62</v>
      </c>
      <c r="U4" t="n">
        <v>0.24</v>
      </c>
      <c r="V4" t="n">
        <v>0.62</v>
      </c>
      <c r="W4" t="n">
        <v>1.61</v>
      </c>
      <c r="X4" t="n">
        <v>2.83</v>
      </c>
      <c r="Y4" t="n">
        <v>1</v>
      </c>
      <c r="Z4" t="n">
        <v>10</v>
      </c>
      <c r="AA4" t="n">
        <v>161.1039744187453</v>
      </c>
      <c r="AB4" t="n">
        <v>220.4295652053638</v>
      </c>
      <c r="AC4" t="n">
        <v>199.392076877065</v>
      </c>
      <c r="AD4" t="n">
        <v>161103.9744187453</v>
      </c>
      <c r="AE4" t="n">
        <v>220429.5652053638</v>
      </c>
      <c r="AF4" t="n">
        <v>3.567532088605953e-06</v>
      </c>
      <c r="AG4" t="n">
        <v>6</v>
      </c>
      <c r="AH4" t="n">
        <v>199392.076877065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5.1379</v>
      </c>
      <c r="E5" t="n">
        <v>19.46</v>
      </c>
      <c r="F5" t="n">
        <v>13.84</v>
      </c>
      <c r="G5" t="n">
        <v>10.38</v>
      </c>
      <c r="H5" t="n">
        <v>0.16</v>
      </c>
      <c r="I5" t="n">
        <v>80</v>
      </c>
      <c r="J5" t="n">
        <v>195.93</v>
      </c>
      <c r="K5" t="n">
        <v>54.38</v>
      </c>
      <c r="L5" t="n">
        <v>1.75</v>
      </c>
      <c r="M5" t="n">
        <v>78</v>
      </c>
      <c r="N5" t="n">
        <v>39.81</v>
      </c>
      <c r="O5" t="n">
        <v>24399.39</v>
      </c>
      <c r="P5" t="n">
        <v>191.29</v>
      </c>
      <c r="Q5" t="n">
        <v>460.83</v>
      </c>
      <c r="R5" t="n">
        <v>115.57</v>
      </c>
      <c r="S5" t="n">
        <v>32.19</v>
      </c>
      <c r="T5" t="n">
        <v>37425.97</v>
      </c>
      <c r="U5" t="n">
        <v>0.28</v>
      </c>
      <c r="V5" t="n">
        <v>0.65</v>
      </c>
      <c r="W5" t="n">
        <v>1.57</v>
      </c>
      <c r="X5" t="n">
        <v>2.3</v>
      </c>
      <c r="Y5" t="n">
        <v>1</v>
      </c>
      <c r="Z5" t="n">
        <v>10</v>
      </c>
      <c r="AA5" t="n">
        <v>150.8627988940332</v>
      </c>
      <c r="AB5" t="n">
        <v>206.4171370436827</v>
      </c>
      <c r="AC5" t="n">
        <v>186.7169751925638</v>
      </c>
      <c r="AD5" t="n">
        <v>150862.7988940332</v>
      </c>
      <c r="AE5" t="n">
        <v>206417.1370436827</v>
      </c>
      <c r="AF5" t="n">
        <v>3.785547938465207e-06</v>
      </c>
      <c r="AG5" t="n">
        <v>6</v>
      </c>
      <c r="AH5" t="n">
        <v>186716.9751925638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5.3582</v>
      </c>
      <c r="E6" t="n">
        <v>18.66</v>
      </c>
      <c r="F6" t="n">
        <v>13.5</v>
      </c>
      <c r="G6" t="n">
        <v>11.91</v>
      </c>
      <c r="H6" t="n">
        <v>0.18</v>
      </c>
      <c r="I6" t="n">
        <v>68</v>
      </c>
      <c r="J6" t="n">
        <v>196.32</v>
      </c>
      <c r="K6" t="n">
        <v>54.38</v>
      </c>
      <c r="L6" t="n">
        <v>2</v>
      </c>
      <c r="M6" t="n">
        <v>66</v>
      </c>
      <c r="N6" t="n">
        <v>39.95</v>
      </c>
      <c r="O6" t="n">
        <v>24447.22</v>
      </c>
      <c r="P6" t="n">
        <v>186.37</v>
      </c>
      <c r="Q6" t="n">
        <v>460.87</v>
      </c>
      <c r="R6" t="n">
        <v>104.33</v>
      </c>
      <c r="S6" t="n">
        <v>32.19</v>
      </c>
      <c r="T6" t="n">
        <v>31869.22</v>
      </c>
      <c r="U6" t="n">
        <v>0.31</v>
      </c>
      <c r="V6" t="n">
        <v>0.66</v>
      </c>
      <c r="W6" t="n">
        <v>1.56</v>
      </c>
      <c r="X6" t="n">
        <v>1.97</v>
      </c>
      <c r="Y6" t="n">
        <v>1</v>
      </c>
      <c r="Z6" t="n">
        <v>10</v>
      </c>
      <c r="AA6" t="n">
        <v>144.4227909686967</v>
      </c>
      <c r="AB6" t="n">
        <v>197.6056340871438</v>
      </c>
      <c r="AC6" t="n">
        <v>178.746429711172</v>
      </c>
      <c r="AD6" t="n">
        <v>144422.7909686967</v>
      </c>
      <c r="AE6" t="n">
        <v>197605.6340871438</v>
      </c>
      <c r="AF6" t="n">
        <v>3.947862543818344e-06</v>
      </c>
      <c r="AG6" t="n">
        <v>6</v>
      </c>
      <c r="AH6" t="n">
        <v>178746.429711172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5.5247</v>
      </c>
      <c r="E7" t="n">
        <v>18.1</v>
      </c>
      <c r="F7" t="n">
        <v>13.25</v>
      </c>
      <c r="G7" t="n">
        <v>13.25</v>
      </c>
      <c r="H7" t="n">
        <v>0.2</v>
      </c>
      <c r="I7" t="n">
        <v>60</v>
      </c>
      <c r="J7" t="n">
        <v>196.71</v>
      </c>
      <c r="K7" t="n">
        <v>54.38</v>
      </c>
      <c r="L7" t="n">
        <v>2.25</v>
      </c>
      <c r="M7" t="n">
        <v>58</v>
      </c>
      <c r="N7" t="n">
        <v>40.08</v>
      </c>
      <c r="O7" t="n">
        <v>24495.09</v>
      </c>
      <c r="P7" t="n">
        <v>182.36</v>
      </c>
      <c r="Q7" t="n">
        <v>460.76</v>
      </c>
      <c r="R7" t="n">
        <v>96.45</v>
      </c>
      <c r="S7" t="n">
        <v>32.19</v>
      </c>
      <c r="T7" t="n">
        <v>27966.54</v>
      </c>
      <c r="U7" t="n">
        <v>0.33</v>
      </c>
      <c r="V7" t="n">
        <v>0.67</v>
      </c>
      <c r="W7" t="n">
        <v>1.54</v>
      </c>
      <c r="X7" t="n">
        <v>1.71</v>
      </c>
      <c r="Y7" t="n">
        <v>1</v>
      </c>
      <c r="Z7" t="n">
        <v>10</v>
      </c>
      <c r="AA7" t="n">
        <v>139.7724005475038</v>
      </c>
      <c r="AB7" t="n">
        <v>191.242764752125</v>
      </c>
      <c r="AC7" t="n">
        <v>172.9908236951422</v>
      </c>
      <c r="AD7" t="n">
        <v>139772.4005475038</v>
      </c>
      <c r="AE7" t="n">
        <v>191242.764752125</v>
      </c>
      <c r="AF7" t="n">
        <v>4.070537903742526e-06</v>
      </c>
      <c r="AG7" t="n">
        <v>6</v>
      </c>
      <c r="AH7" t="n">
        <v>172990.8236951422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5.6684</v>
      </c>
      <c r="E8" t="n">
        <v>17.64</v>
      </c>
      <c r="F8" t="n">
        <v>13.06</v>
      </c>
      <c r="G8" t="n">
        <v>14.79</v>
      </c>
      <c r="H8" t="n">
        <v>0.23</v>
      </c>
      <c r="I8" t="n">
        <v>53</v>
      </c>
      <c r="J8" t="n">
        <v>197.1</v>
      </c>
      <c r="K8" t="n">
        <v>54.38</v>
      </c>
      <c r="L8" t="n">
        <v>2.5</v>
      </c>
      <c r="M8" t="n">
        <v>51</v>
      </c>
      <c r="N8" t="n">
        <v>40.22</v>
      </c>
      <c r="O8" t="n">
        <v>24543.01</v>
      </c>
      <c r="P8" t="n">
        <v>179.45</v>
      </c>
      <c r="Q8" t="n">
        <v>460.78</v>
      </c>
      <c r="R8" t="n">
        <v>90.5</v>
      </c>
      <c r="S8" t="n">
        <v>32.19</v>
      </c>
      <c r="T8" t="n">
        <v>25029.8</v>
      </c>
      <c r="U8" t="n">
        <v>0.36</v>
      </c>
      <c r="V8" t="n">
        <v>0.68</v>
      </c>
      <c r="W8" t="n">
        <v>1.53</v>
      </c>
      <c r="X8" t="n">
        <v>1.53</v>
      </c>
      <c r="Y8" t="n">
        <v>1</v>
      </c>
      <c r="Z8" t="n">
        <v>10</v>
      </c>
      <c r="AA8" t="n">
        <v>136.2270029909202</v>
      </c>
      <c r="AB8" t="n">
        <v>186.3917954033085</v>
      </c>
      <c r="AC8" t="n">
        <v>168.602824052597</v>
      </c>
      <c r="AD8" t="n">
        <v>136227.0029909202</v>
      </c>
      <c r="AE8" t="n">
        <v>186391.7954033085</v>
      </c>
      <c r="AF8" t="n">
        <v>4.176414475641054e-06</v>
      </c>
      <c r="AG8" t="n">
        <v>6</v>
      </c>
      <c r="AH8" t="n">
        <v>168602.824052597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5.7813</v>
      </c>
      <c r="E9" t="n">
        <v>17.3</v>
      </c>
      <c r="F9" t="n">
        <v>12.91</v>
      </c>
      <c r="G9" t="n">
        <v>16.14</v>
      </c>
      <c r="H9" t="n">
        <v>0.25</v>
      </c>
      <c r="I9" t="n">
        <v>48</v>
      </c>
      <c r="J9" t="n">
        <v>197.49</v>
      </c>
      <c r="K9" t="n">
        <v>54.38</v>
      </c>
      <c r="L9" t="n">
        <v>2.75</v>
      </c>
      <c r="M9" t="n">
        <v>46</v>
      </c>
      <c r="N9" t="n">
        <v>40.36</v>
      </c>
      <c r="O9" t="n">
        <v>24590.98</v>
      </c>
      <c r="P9" t="n">
        <v>177.01</v>
      </c>
      <c r="Q9" t="n">
        <v>460.7</v>
      </c>
      <c r="R9" t="n">
        <v>85.37</v>
      </c>
      <c r="S9" t="n">
        <v>32.19</v>
      </c>
      <c r="T9" t="n">
        <v>22488.96</v>
      </c>
      <c r="U9" t="n">
        <v>0.38</v>
      </c>
      <c r="V9" t="n">
        <v>0.6899999999999999</v>
      </c>
      <c r="W9" t="n">
        <v>1.53</v>
      </c>
      <c r="X9" t="n">
        <v>1.38</v>
      </c>
      <c r="Y9" t="n">
        <v>1</v>
      </c>
      <c r="Z9" t="n">
        <v>10</v>
      </c>
      <c r="AA9" t="n">
        <v>133.5004627666323</v>
      </c>
      <c r="AB9" t="n">
        <v>182.6612227819742</v>
      </c>
      <c r="AC9" t="n">
        <v>165.2282920463502</v>
      </c>
      <c r="AD9" t="n">
        <v>133500.4627666323</v>
      </c>
      <c r="AE9" t="n">
        <v>182661.2227819742</v>
      </c>
      <c r="AF9" t="n">
        <v>4.259597947925981e-06</v>
      </c>
      <c r="AG9" t="n">
        <v>6</v>
      </c>
      <c r="AH9" t="n">
        <v>165228.2920463502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5.9039</v>
      </c>
      <c r="E10" t="n">
        <v>16.94</v>
      </c>
      <c r="F10" t="n">
        <v>12.75</v>
      </c>
      <c r="G10" t="n">
        <v>17.79</v>
      </c>
      <c r="H10" t="n">
        <v>0.27</v>
      </c>
      <c r="I10" t="n">
        <v>43</v>
      </c>
      <c r="J10" t="n">
        <v>197.88</v>
      </c>
      <c r="K10" t="n">
        <v>54.38</v>
      </c>
      <c r="L10" t="n">
        <v>3</v>
      </c>
      <c r="M10" t="n">
        <v>41</v>
      </c>
      <c r="N10" t="n">
        <v>40.5</v>
      </c>
      <c r="O10" t="n">
        <v>24639</v>
      </c>
      <c r="P10" t="n">
        <v>174.34</v>
      </c>
      <c r="Q10" t="n">
        <v>460.76</v>
      </c>
      <c r="R10" t="n">
        <v>80.23999999999999</v>
      </c>
      <c r="S10" t="n">
        <v>32.19</v>
      </c>
      <c r="T10" t="n">
        <v>19948.17</v>
      </c>
      <c r="U10" t="n">
        <v>0.4</v>
      </c>
      <c r="V10" t="n">
        <v>0.7</v>
      </c>
      <c r="W10" t="n">
        <v>1.51</v>
      </c>
      <c r="X10" t="n">
        <v>1.21</v>
      </c>
      <c r="Y10" t="n">
        <v>1</v>
      </c>
      <c r="Z10" t="n">
        <v>10</v>
      </c>
      <c r="AA10" t="n">
        <v>122.0909147867421</v>
      </c>
      <c r="AB10" t="n">
        <v>167.0501758821645</v>
      </c>
      <c r="AC10" t="n">
        <v>151.1071415524114</v>
      </c>
      <c r="AD10" t="n">
        <v>122090.9147867421</v>
      </c>
      <c r="AE10" t="n">
        <v>167050.1758821645</v>
      </c>
      <c r="AF10" t="n">
        <v>4.349928273011295e-06</v>
      </c>
      <c r="AG10" t="n">
        <v>5</v>
      </c>
      <c r="AH10" t="n">
        <v>151107.1415524114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5.974</v>
      </c>
      <c r="E11" t="n">
        <v>16.74</v>
      </c>
      <c r="F11" t="n">
        <v>12.67</v>
      </c>
      <c r="G11" t="n">
        <v>19</v>
      </c>
      <c r="H11" t="n">
        <v>0.29</v>
      </c>
      <c r="I11" t="n">
        <v>40</v>
      </c>
      <c r="J11" t="n">
        <v>198.27</v>
      </c>
      <c r="K11" t="n">
        <v>54.38</v>
      </c>
      <c r="L11" t="n">
        <v>3.25</v>
      </c>
      <c r="M11" t="n">
        <v>38</v>
      </c>
      <c r="N11" t="n">
        <v>40.64</v>
      </c>
      <c r="O11" t="n">
        <v>24687.06</v>
      </c>
      <c r="P11" t="n">
        <v>172.74</v>
      </c>
      <c r="Q11" t="n">
        <v>460.73</v>
      </c>
      <c r="R11" t="n">
        <v>77.34</v>
      </c>
      <c r="S11" t="n">
        <v>32.19</v>
      </c>
      <c r="T11" t="n">
        <v>18510.93</v>
      </c>
      <c r="U11" t="n">
        <v>0.42</v>
      </c>
      <c r="V11" t="n">
        <v>0.71</v>
      </c>
      <c r="W11" t="n">
        <v>1.51</v>
      </c>
      <c r="X11" t="n">
        <v>1.13</v>
      </c>
      <c r="Y11" t="n">
        <v>1</v>
      </c>
      <c r="Z11" t="n">
        <v>10</v>
      </c>
      <c r="AA11" t="n">
        <v>120.4901471594924</v>
      </c>
      <c r="AB11" t="n">
        <v>164.859934993679</v>
      </c>
      <c r="AC11" t="n">
        <v>149.1259341802999</v>
      </c>
      <c r="AD11" t="n">
        <v>120490.1471594924</v>
      </c>
      <c r="AE11" t="n">
        <v>164859.934993679</v>
      </c>
      <c r="AF11" t="n">
        <v>4.401577178300696e-06</v>
      </c>
      <c r="AG11" t="n">
        <v>5</v>
      </c>
      <c r="AH11" t="n">
        <v>149125.9341802998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6.0723</v>
      </c>
      <c r="E12" t="n">
        <v>16.47</v>
      </c>
      <c r="F12" t="n">
        <v>12.55</v>
      </c>
      <c r="G12" t="n">
        <v>20.92</v>
      </c>
      <c r="H12" t="n">
        <v>0.31</v>
      </c>
      <c r="I12" t="n">
        <v>36</v>
      </c>
      <c r="J12" t="n">
        <v>198.66</v>
      </c>
      <c r="K12" t="n">
        <v>54.38</v>
      </c>
      <c r="L12" t="n">
        <v>3.5</v>
      </c>
      <c r="M12" t="n">
        <v>34</v>
      </c>
      <c r="N12" t="n">
        <v>40.78</v>
      </c>
      <c r="O12" t="n">
        <v>24735.17</v>
      </c>
      <c r="P12" t="n">
        <v>170.59</v>
      </c>
      <c r="Q12" t="n">
        <v>460.7</v>
      </c>
      <c r="R12" t="n">
        <v>73.48</v>
      </c>
      <c r="S12" t="n">
        <v>32.19</v>
      </c>
      <c r="T12" t="n">
        <v>16603.08</v>
      </c>
      <c r="U12" t="n">
        <v>0.44</v>
      </c>
      <c r="V12" t="n">
        <v>0.71</v>
      </c>
      <c r="W12" t="n">
        <v>1.51</v>
      </c>
      <c r="X12" t="n">
        <v>1.02</v>
      </c>
      <c r="Y12" t="n">
        <v>1</v>
      </c>
      <c r="Z12" t="n">
        <v>10</v>
      </c>
      <c r="AA12" t="n">
        <v>118.3411536336135</v>
      </c>
      <c r="AB12" t="n">
        <v>161.9195872446697</v>
      </c>
      <c r="AC12" t="n">
        <v>146.466209093651</v>
      </c>
      <c r="AD12" t="n">
        <v>118341.1536336135</v>
      </c>
      <c r="AE12" t="n">
        <v>161919.5872446696</v>
      </c>
      <c r="AF12" t="n">
        <v>4.474003531937615e-06</v>
      </c>
      <c r="AG12" t="n">
        <v>5</v>
      </c>
      <c r="AH12" t="n">
        <v>146466.209093651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6.124</v>
      </c>
      <c r="E13" t="n">
        <v>16.33</v>
      </c>
      <c r="F13" t="n">
        <v>12.49</v>
      </c>
      <c r="G13" t="n">
        <v>22.04</v>
      </c>
      <c r="H13" t="n">
        <v>0.33</v>
      </c>
      <c r="I13" t="n">
        <v>34</v>
      </c>
      <c r="J13" t="n">
        <v>199.05</v>
      </c>
      <c r="K13" t="n">
        <v>54.38</v>
      </c>
      <c r="L13" t="n">
        <v>3.75</v>
      </c>
      <c r="M13" t="n">
        <v>32</v>
      </c>
      <c r="N13" t="n">
        <v>40.92</v>
      </c>
      <c r="O13" t="n">
        <v>24783.33</v>
      </c>
      <c r="P13" t="n">
        <v>169.52</v>
      </c>
      <c r="Q13" t="n">
        <v>460.72</v>
      </c>
      <c r="R13" t="n">
        <v>71.66</v>
      </c>
      <c r="S13" t="n">
        <v>32.19</v>
      </c>
      <c r="T13" t="n">
        <v>15703.82</v>
      </c>
      <c r="U13" t="n">
        <v>0.45</v>
      </c>
      <c r="V13" t="n">
        <v>0.72</v>
      </c>
      <c r="W13" t="n">
        <v>1.5</v>
      </c>
      <c r="X13" t="n">
        <v>0.96</v>
      </c>
      <c r="Y13" t="n">
        <v>1</v>
      </c>
      <c r="Z13" t="n">
        <v>10</v>
      </c>
      <c r="AA13" t="n">
        <v>117.2641039662203</v>
      </c>
      <c r="AB13" t="n">
        <v>160.4459203736653</v>
      </c>
      <c r="AC13" t="n">
        <v>145.1331869205104</v>
      </c>
      <c r="AD13" t="n">
        <v>117264.1039662203</v>
      </c>
      <c r="AE13" t="n">
        <v>160445.9203736653</v>
      </c>
      <c r="AF13" t="n">
        <v>4.512095520574734e-06</v>
      </c>
      <c r="AG13" t="n">
        <v>5</v>
      </c>
      <c r="AH13" t="n">
        <v>145133.1869205104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6.1624</v>
      </c>
      <c r="E14" t="n">
        <v>16.23</v>
      </c>
      <c r="F14" t="n">
        <v>12.47</v>
      </c>
      <c r="G14" t="n">
        <v>23.37</v>
      </c>
      <c r="H14" t="n">
        <v>0.36</v>
      </c>
      <c r="I14" t="n">
        <v>32</v>
      </c>
      <c r="J14" t="n">
        <v>199.44</v>
      </c>
      <c r="K14" t="n">
        <v>54.38</v>
      </c>
      <c r="L14" t="n">
        <v>4</v>
      </c>
      <c r="M14" t="n">
        <v>30</v>
      </c>
      <c r="N14" t="n">
        <v>41.06</v>
      </c>
      <c r="O14" t="n">
        <v>24831.54</v>
      </c>
      <c r="P14" t="n">
        <v>168.86</v>
      </c>
      <c r="Q14" t="n">
        <v>460.79</v>
      </c>
      <c r="R14" t="n">
        <v>70.81999999999999</v>
      </c>
      <c r="S14" t="n">
        <v>32.19</v>
      </c>
      <c r="T14" t="n">
        <v>15292.75</v>
      </c>
      <c r="U14" t="n">
        <v>0.45</v>
      </c>
      <c r="V14" t="n">
        <v>0.72</v>
      </c>
      <c r="W14" t="n">
        <v>1.5</v>
      </c>
      <c r="X14" t="n">
        <v>0.93</v>
      </c>
      <c r="Y14" t="n">
        <v>1</v>
      </c>
      <c r="Z14" t="n">
        <v>10</v>
      </c>
      <c r="AA14" t="n">
        <v>116.5405347001105</v>
      </c>
      <c r="AB14" t="n">
        <v>159.4559009821512</v>
      </c>
      <c r="AC14" t="n">
        <v>144.2376535902211</v>
      </c>
      <c r="AD14" t="n">
        <v>116540.5347001105</v>
      </c>
      <c r="AE14" t="n">
        <v>159455.9009821512</v>
      </c>
      <c r="AF14" t="n">
        <v>4.540388216196888e-06</v>
      </c>
      <c r="AG14" t="n">
        <v>5</v>
      </c>
      <c r="AH14" t="n">
        <v>144237.6535902211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6.2353</v>
      </c>
      <c r="E15" t="n">
        <v>16.04</v>
      </c>
      <c r="F15" t="n">
        <v>12.35</v>
      </c>
      <c r="G15" t="n">
        <v>24.71</v>
      </c>
      <c r="H15" t="n">
        <v>0.38</v>
      </c>
      <c r="I15" t="n">
        <v>30</v>
      </c>
      <c r="J15" t="n">
        <v>199.83</v>
      </c>
      <c r="K15" t="n">
        <v>54.38</v>
      </c>
      <c r="L15" t="n">
        <v>4.25</v>
      </c>
      <c r="M15" t="n">
        <v>28</v>
      </c>
      <c r="N15" t="n">
        <v>41.2</v>
      </c>
      <c r="O15" t="n">
        <v>24879.79</v>
      </c>
      <c r="P15" t="n">
        <v>166.82</v>
      </c>
      <c r="Q15" t="n">
        <v>460.71</v>
      </c>
      <c r="R15" t="n">
        <v>67.36</v>
      </c>
      <c r="S15" t="n">
        <v>32.19</v>
      </c>
      <c r="T15" t="n">
        <v>13574.01</v>
      </c>
      <c r="U15" t="n">
        <v>0.48</v>
      </c>
      <c r="V15" t="n">
        <v>0.72</v>
      </c>
      <c r="W15" t="n">
        <v>1.49</v>
      </c>
      <c r="X15" t="n">
        <v>0.82</v>
      </c>
      <c r="Y15" t="n">
        <v>1</v>
      </c>
      <c r="Z15" t="n">
        <v>10</v>
      </c>
      <c r="AA15" t="n">
        <v>114.8470858874865</v>
      </c>
      <c r="AB15" t="n">
        <v>157.1388496070313</v>
      </c>
      <c r="AC15" t="n">
        <v>142.14173834634</v>
      </c>
      <c r="AD15" t="n">
        <v>114847.0858874865</v>
      </c>
      <c r="AE15" t="n">
        <v>157138.8496070313</v>
      </c>
      <c r="AF15" t="n">
        <v>4.59410013054207e-06</v>
      </c>
      <c r="AG15" t="n">
        <v>5</v>
      </c>
      <c r="AH15" t="n">
        <v>142141.73834634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6.2817</v>
      </c>
      <c r="E16" t="n">
        <v>15.92</v>
      </c>
      <c r="F16" t="n">
        <v>12.31</v>
      </c>
      <c r="G16" t="n">
        <v>26.39</v>
      </c>
      <c r="H16" t="n">
        <v>0.4</v>
      </c>
      <c r="I16" t="n">
        <v>28</v>
      </c>
      <c r="J16" t="n">
        <v>200.22</v>
      </c>
      <c r="K16" t="n">
        <v>54.38</v>
      </c>
      <c r="L16" t="n">
        <v>4.5</v>
      </c>
      <c r="M16" t="n">
        <v>26</v>
      </c>
      <c r="N16" t="n">
        <v>41.35</v>
      </c>
      <c r="O16" t="n">
        <v>24928.09</v>
      </c>
      <c r="P16" t="n">
        <v>165.85</v>
      </c>
      <c r="Q16" t="n">
        <v>460.76</v>
      </c>
      <c r="R16" t="n">
        <v>65.73</v>
      </c>
      <c r="S16" t="n">
        <v>32.19</v>
      </c>
      <c r="T16" t="n">
        <v>12765.37</v>
      </c>
      <c r="U16" t="n">
        <v>0.49</v>
      </c>
      <c r="V16" t="n">
        <v>0.73</v>
      </c>
      <c r="W16" t="n">
        <v>1.5</v>
      </c>
      <c r="X16" t="n">
        <v>0.78</v>
      </c>
      <c r="Y16" t="n">
        <v>1</v>
      </c>
      <c r="Z16" t="n">
        <v>10</v>
      </c>
      <c r="AA16" t="n">
        <v>113.9333352808291</v>
      </c>
      <c r="AB16" t="n">
        <v>155.8886157151716</v>
      </c>
      <c r="AC16" t="n">
        <v>141.0108250224046</v>
      </c>
      <c r="AD16" t="n">
        <v>113933.3352808291</v>
      </c>
      <c r="AE16" t="n">
        <v>155888.6157151716</v>
      </c>
      <c r="AF16" t="n">
        <v>4.628287137752173e-06</v>
      </c>
      <c r="AG16" t="n">
        <v>5</v>
      </c>
      <c r="AH16" t="n">
        <v>141010.8250224046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6.3367</v>
      </c>
      <c r="E17" t="n">
        <v>15.78</v>
      </c>
      <c r="F17" t="n">
        <v>12.25</v>
      </c>
      <c r="G17" t="n">
        <v>28.28</v>
      </c>
      <c r="H17" t="n">
        <v>0.42</v>
      </c>
      <c r="I17" t="n">
        <v>26</v>
      </c>
      <c r="J17" t="n">
        <v>200.61</v>
      </c>
      <c r="K17" t="n">
        <v>54.38</v>
      </c>
      <c r="L17" t="n">
        <v>4.75</v>
      </c>
      <c r="M17" t="n">
        <v>24</v>
      </c>
      <c r="N17" t="n">
        <v>41.49</v>
      </c>
      <c r="O17" t="n">
        <v>24976.45</v>
      </c>
      <c r="P17" t="n">
        <v>164.84</v>
      </c>
      <c r="Q17" t="n">
        <v>460.83</v>
      </c>
      <c r="R17" t="n">
        <v>63.85</v>
      </c>
      <c r="S17" t="n">
        <v>32.19</v>
      </c>
      <c r="T17" t="n">
        <v>11836</v>
      </c>
      <c r="U17" t="n">
        <v>0.5</v>
      </c>
      <c r="V17" t="n">
        <v>0.73</v>
      </c>
      <c r="W17" t="n">
        <v>1.49</v>
      </c>
      <c r="X17" t="n">
        <v>0.72</v>
      </c>
      <c r="Y17" t="n">
        <v>1</v>
      </c>
      <c r="Z17" t="n">
        <v>10</v>
      </c>
      <c r="AA17" t="n">
        <v>112.9150190693594</v>
      </c>
      <c r="AB17" t="n">
        <v>154.4953105496989</v>
      </c>
      <c r="AC17" t="n">
        <v>139.7504949464081</v>
      </c>
      <c r="AD17" t="n">
        <v>112915.0190693594</v>
      </c>
      <c r="AE17" t="n">
        <v>154495.3105496989</v>
      </c>
      <c r="AF17" t="n">
        <v>4.66881052991932e-06</v>
      </c>
      <c r="AG17" t="n">
        <v>5</v>
      </c>
      <c r="AH17" t="n">
        <v>139750.4949464081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6.3614</v>
      </c>
      <c r="E18" t="n">
        <v>15.72</v>
      </c>
      <c r="F18" t="n">
        <v>12.23</v>
      </c>
      <c r="G18" t="n">
        <v>29.35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163.96</v>
      </c>
      <c r="Q18" t="n">
        <v>460.69</v>
      </c>
      <c r="R18" t="n">
        <v>63.25</v>
      </c>
      <c r="S18" t="n">
        <v>32.19</v>
      </c>
      <c r="T18" t="n">
        <v>11544.34</v>
      </c>
      <c r="U18" t="n">
        <v>0.51</v>
      </c>
      <c r="V18" t="n">
        <v>0.73</v>
      </c>
      <c r="W18" t="n">
        <v>1.49</v>
      </c>
      <c r="X18" t="n">
        <v>0.7</v>
      </c>
      <c r="Y18" t="n">
        <v>1</v>
      </c>
      <c r="Z18" t="n">
        <v>10</v>
      </c>
      <c r="AA18" t="n">
        <v>112.3045441467749</v>
      </c>
      <c r="AB18" t="n">
        <v>153.6600318283664</v>
      </c>
      <c r="AC18" t="n">
        <v>138.9949340539183</v>
      </c>
      <c r="AD18" t="n">
        <v>112304.5441467749</v>
      </c>
      <c r="AE18" t="n">
        <v>153660.0318283665</v>
      </c>
      <c r="AF18" t="n">
        <v>4.687009216947111e-06</v>
      </c>
      <c r="AG18" t="n">
        <v>5</v>
      </c>
      <c r="AH18" t="n">
        <v>138994.9340539183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6.3956</v>
      </c>
      <c r="E19" t="n">
        <v>15.64</v>
      </c>
      <c r="F19" t="n">
        <v>12.19</v>
      </c>
      <c r="G19" t="n">
        <v>30.46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163.18</v>
      </c>
      <c r="Q19" t="n">
        <v>460.77</v>
      </c>
      <c r="R19" t="n">
        <v>61.88</v>
      </c>
      <c r="S19" t="n">
        <v>32.19</v>
      </c>
      <c r="T19" t="n">
        <v>10861.59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  <c r="AA19" t="n">
        <v>111.6271610213194</v>
      </c>
      <c r="AB19" t="n">
        <v>152.7332063520843</v>
      </c>
      <c r="AC19" t="n">
        <v>138.1565635002845</v>
      </c>
      <c r="AD19" t="n">
        <v>111627.1610213194</v>
      </c>
      <c r="AE19" t="n">
        <v>152733.2063520843</v>
      </c>
      <c r="AF19" t="n">
        <v>4.712207398985593e-06</v>
      </c>
      <c r="AG19" t="n">
        <v>5</v>
      </c>
      <c r="AH19" t="n">
        <v>138156.5635002845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6.4181</v>
      </c>
      <c r="E20" t="n">
        <v>15.58</v>
      </c>
      <c r="F20" t="n">
        <v>12.17</v>
      </c>
      <c r="G20" t="n">
        <v>31.75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162.59</v>
      </c>
      <c r="Q20" t="n">
        <v>460.76</v>
      </c>
      <c r="R20" t="n">
        <v>61.16</v>
      </c>
      <c r="S20" t="n">
        <v>32.19</v>
      </c>
      <c r="T20" t="n">
        <v>10507.04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  <c r="AA20" t="n">
        <v>111.1594129623929</v>
      </c>
      <c r="AB20" t="n">
        <v>152.0932128222733</v>
      </c>
      <c r="AC20" t="n">
        <v>137.5776500547219</v>
      </c>
      <c r="AD20" t="n">
        <v>111159.4129623929</v>
      </c>
      <c r="AE20" t="n">
        <v>152093.2128222733</v>
      </c>
      <c r="AF20" t="n">
        <v>4.728785150326697e-06</v>
      </c>
      <c r="AG20" t="n">
        <v>5</v>
      </c>
      <c r="AH20" t="n">
        <v>137577.6500547219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6.4502</v>
      </c>
      <c r="E21" t="n">
        <v>15.5</v>
      </c>
      <c r="F21" t="n">
        <v>12.13</v>
      </c>
      <c r="G21" t="n">
        <v>33.08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161.5</v>
      </c>
      <c r="Q21" t="n">
        <v>460.73</v>
      </c>
      <c r="R21" t="n">
        <v>60.15</v>
      </c>
      <c r="S21" t="n">
        <v>32.19</v>
      </c>
      <c r="T21" t="n">
        <v>10009.12</v>
      </c>
      <c r="U21" t="n">
        <v>0.54</v>
      </c>
      <c r="V21" t="n">
        <v>0.74</v>
      </c>
      <c r="W21" t="n">
        <v>1.48</v>
      </c>
      <c r="X21" t="n">
        <v>0.6</v>
      </c>
      <c r="Y21" t="n">
        <v>1</v>
      </c>
      <c r="Z21" t="n">
        <v>10</v>
      </c>
      <c r="AA21" t="n">
        <v>110.399373815818</v>
      </c>
      <c r="AB21" t="n">
        <v>151.0532937313694</v>
      </c>
      <c r="AC21" t="n">
        <v>136.636979382318</v>
      </c>
      <c r="AD21" t="n">
        <v>110399.373815818</v>
      </c>
      <c r="AE21" t="n">
        <v>151053.2937313694</v>
      </c>
      <c r="AF21" t="n">
        <v>4.752436075573342e-06</v>
      </c>
      <c r="AG21" t="n">
        <v>5</v>
      </c>
      <c r="AH21" t="n">
        <v>136636.979382318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6.482</v>
      </c>
      <c r="E22" t="n">
        <v>15.43</v>
      </c>
      <c r="F22" t="n">
        <v>12.09</v>
      </c>
      <c r="G22" t="n">
        <v>34.55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160.56</v>
      </c>
      <c r="Q22" t="n">
        <v>460.72</v>
      </c>
      <c r="R22" t="n">
        <v>58.68</v>
      </c>
      <c r="S22" t="n">
        <v>32.19</v>
      </c>
      <c r="T22" t="n">
        <v>9276.1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  <c r="AA22" t="n">
        <v>109.705858109499</v>
      </c>
      <c r="AB22" t="n">
        <v>150.1043949462306</v>
      </c>
      <c r="AC22" t="n">
        <v>135.7786421654447</v>
      </c>
      <c r="AD22" t="n">
        <v>109705.858109499</v>
      </c>
      <c r="AE22" t="n">
        <v>150104.3949462306</v>
      </c>
      <c r="AF22" t="n">
        <v>4.775865964135438e-06</v>
      </c>
      <c r="AG22" t="n">
        <v>5</v>
      </c>
      <c r="AH22" t="n">
        <v>135778.6421654447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6.5039</v>
      </c>
      <c r="E23" t="n">
        <v>15.38</v>
      </c>
      <c r="F23" t="n">
        <v>12.08</v>
      </c>
      <c r="G23" t="n">
        <v>36.24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160.04</v>
      </c>
      <c r="Q23" t="n">
        <v>460.69</v>
      </c>
      <c r="R23" t="n">
        <v>58.41</v>
      </c>
      <c r="S23" t="n">
        <v>32.19</v>
      </c>
      <c r="T23" t="n">
        <v>9148.299999999999</v>
      </c>
      <c r="U23" t="n">
        <v>0.55</v>
      </c>
      <c r="V23" t="n">
        <v>0.74</v>
      </c>
      <c r="W23" t="n">
        <v>1.48</v>
      </c>
      <c r="X23" t="n">
        <v>0.55</v>
      </c>
      <c r="Y23" t="n">
        <v>1</v>
      </c>
      <c r="Z23" t="n">
        <v>10</v>
      </c>
      <c r="AA23" t="n">
        <v>109.2875575848853</v>
      </c>
      <c r="AB23" t="n">
        <v>149.5320577143377</v>
      </c>
      <c r="AC23" t="n">
        <v>135.2609279956831</v>
      </c>
      <c r="AD23" t="n">
        <v>109287.5575848853</v>
      </c>
      <c r="AE23" t="n">
        <v>149532.0577143377</v>
      </c>
      <c r="AF23" t="n">
        <v>4.792001642107448e-06</v>
      </c>
      <c r="AG23" t="n">
        <v>5</v>
      </c>
      <c r="AH23" t="n">
        <v>135260.9279956831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6.5378</v>
      </c>
      <c r="E24" t="n">
        <v>15.3</v>
      </c>
      <c r="F24" t="n">
        <v>12.04</v>
      </c>
      <c r="G24" t="n">
        <v>38.02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159.11</v>
      </c>
      <c r="Q24" t="n">
        <v>460.85</v>
      </c>
      <c r="R24" t="n">
        <v>57.02</v>
      </c>
      <c r="S24" t="n">
        <v>32.19</v>
      </c>
      <c r="T24" t="n">
        <v>8457.34</v>
      </c>
      <c r="U24" t="n">
        <v>0.5600000000000001</v>
      </c>
      <c r="V24" t="n">
        <v>0.74</v>
      </c>
      <c r="W24" t="n">
        <v>1.47</v>
      </c>
      <c r="X24" t="n">
        <v>0.51</v>
      </c>
      <c r="Y24" t="n">
        <v>1</v>
      </c>
      <c r="Z24" t="n">
        <v>10</v>
      </c>
      <c r="AA24" t="n">
        <v>108.5881816237152</v>
      </c>
      <c r="AB24" t="n">
        <v>148.5751406699755</v>
      </c>
      <c r="AC24" t="n">
        <v>134.395337770993</v>
      </c>
      <c r="AD24" t="n">
        <v>108588.1816237152</v>
      </c>
      <c r="AE24" t="n">
        <v>148575.1406699755</v>
      </c>
      <c r="AF24" t="n">
        <v>4.816978787461381e-06</v>
      </c>
      <c r="AG24" t="n">
        <v>5</v>
      </c>
      <c r="AH24" t="n">
        <v>134395.337770993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6.5582</v>
      </c>
      <c r="E25" t="n">
        <v>15.25</v>
      </c>
      <c r="F25" t="n">
        <v>12.03</v>
      </c>
      <c r="G25" t="n">
        <v>40.1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158.58</v>
      </c>
      <c r="Q25" t="n">
        <v>460.69</v>
      </c>
      <c r="R25" t="n">
        <v>56.71</v>
      </c>
      <c r="S25" t="n">
        <v>32.19</v>
      </c>
      <c r="T25" t="n">
        <v>8308.82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  <c r="AA25" t="n">
        <v>108.1881015811078</v>
      </c>
      <c r="AB25" t="n">
        <v>148.0277335053944</v>
      </c>
      <c r="AC25" t="n">
        <v>133.9001743779086</v>
      </c>
      <c r="AD25" t="n">
        <v>108188.1015811078</v>
      </c>
      <c r="AE25" t="n">
        <v>148027.7335053944</v>
      </c>
      <c r="AF25" t="n">
        <v>4.83200928201065e-06</v>
      </c>
      <c r="AG25" t="n">
        <v>5</v>
      </c>
      <c r="AH25" t="n">
        <v>133900.1743779086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6.5612</v>
      </c>
      <c r="E26" t="n">
        <v>15.24</v>
      </c>
      <c r="F26" t="n">
        <v>12.02</v>
      </c>
      <c r="G26" t="n">
        <v>40.08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16</v>
      </c>
      <c r="N26" t="n">
        <v>42.78</v>
      </c>
      <c r="O26" t="n">
        <v>25413.94</v>
      </c>
      <c r="P26" t="n">
        <v>157.85</v>
      </c>
      <c r="Q26" t="n">
        <v>460.73</v>
      </c>
      <c r="R26" t="n">
        <v>56.51</v>
      </c>
      <c r="S26" t="n">
        <v>32.19</v>
      </c>
      <c r="T26" t="n">
        <v>8209.469999999999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  <c r="AA26" t="n">
        <v>107.8852515746645</v>
      </c>
      <c r="AB26" t="n">
        <v>147.6133607657797</v>
      </c>
      <c r="AC26" t="n">
        <v>133.5253487909868</v>
      </c>
      <c r="AD26" t="n">
        <v>107885.2515746645</v>
      </c>
      <c r="AE26" t="n">
        <v>147613.3607657797</v>
      </c>
      <c r="AF26" t="n">
        <v>4.83421964885613e-06</v>
      </c>
      <c r="AG26" t="n">
        <v>5</v>
      </c>
      <c r="AH26" t="n">
        <v>133525.3487909868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6.6008</v>
      </c>
      <c r="E27" t="n">
        <v>15.15</v>
      </c>
      <c r="F27" t="n">
        <v>11.97</v>
      </c>
      <c r="G27" t="n">
        <v>42.25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157.05</v>
      </c>
      <c r="Q27" t="n">
        <v>460.69</v>
      </c>
      <c r="R27" t="n">
        <v>54.8</v>
      </c>
      <c r="S27" t="n">
        <v>32.19</v>
      </c>
      <c r="T27" t="n">
        <v>7357.51</v>
      </c>
      <c r="U27" t="n">
        <v>0.59</v>
      </c>
      <c r="V27" t="n">
        <v>0.75</v>
      </c>
      <c r="W27" t="n">
        <v>1.47</v>
      </c>
      <c r="X27" t="n">
        <v>0.44</v>
      </c>
      <c r="Y27" t="n">
        <v>1</v>
      </c>
      <c r="Z27" t="n">
        <v>10</v>
      </c>
      <c r="AA27" t="n">
        <v>107.1879515390675</v>
      </c>
      <c r="AB27" t="n">
        <v>146.6592840943699</v>
      </c>
      <c r="AC27" t="n">
        <v>132.662327858041</v>
      </c>
      <c r="AD27" t="n">
        <v>107187.9515390675</v>
      </c>
      <c r="AE27" t="n">
        <v>146659.2840943699</v>
      </c>
      <c r="AF27" t="n">
        <v>4.863396491216476e-06</v>
      </c>
      <c r="AG27" t="n">
        <v>5</v>
      </c>
      <c r="AH27" t="n">
        <v>132662.327858041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6.6134</v>
      </c>
      <c r="E28" t="n">
        <v>15.12</v>
      </c>
      <c r="F28" t="n">
        <v>11.98</v>
      </c>
      <c r="G28" t="n">
        <v>44.93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156.6</v>
      </c>
      <c r="Q28" t="n">
        <v>460.71</v>
      </c>
      <c r="R28" t="n">
        <v>55.1</v>
      </c>
      <c r="S28" t="n">
        <v>32.19</v>
      </c>
      <c r="T28" t="n">
        <v>7512.64</v>
      </c>
      <c r="U28" t="n">
        <v>0.58</v>
      </c>
      <c r="V28" t="n">
        <v>0.75</v>
      </c>
      <c r="W28" t="n">
        <v>1.47</v>
      </c>
      <c r="X28" t="n">
        <v>0.45</v>
      </c>
      <c r="Y28" t="n">
        <v>1</v>
      </c>
      <c r="Z28" t="n">
        <v>10</v>
      </c>
      <c r="AA28" t="n">
        <v>106.9079760102344</v>
      </c>
      <c r="AB28" t="n">
        <v>146.276209224172</v>
      </c>
      <c r="AC28" t="n">
        <v>132.3158131158057</v>
      </c>
      <c r="AD28" t="n">
        <v>106907.9760102344</v>
      </c>
      <c r="AE28" t="n">
        <v>146276.209224172</v>
      </c>
      <c r="AF28" t="n">
        <v>4.872680031967496e-06</v>
      </c>
      <c r="AG28" t="n">
        <v>5</v>
      </c>
      <c r="AH28" t="n">
        <v>132315.8131158057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6.6192</v>
      </c>
      <c r="E29" t="n">
        <v>15.11</v>
      </c>
      <c r="F29" t="n">
        <v>11.97</v>
      </c>
      <c r="G29" t="n">
        <v>44.88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155.96</v>
      </c>
      <c r="Q29" t="n">
        <v>460.69</v>
      </c>
      <c r="R29" t="n">
        <v>54.68</v>
      </c>
      <c r="S29" t="n">
        <v>32.19</v>
      </c>
      <c r="T29" t="n">
        <v>7303.6</v>
      </c>
      <c r="U29" t="n">
        <v>0.59</v>
      </c>
      <c r="V29" t="n">
        <v>0.75</v>
      </c>
      <c r="W29" t="n">
        <v>1.47</v>
      </c>
      <c r="X29" t="n">
        <v>0.43</v>
      </c>
      <c r="Y29" t="n">
        <v>1</v>
      </c>
      <c r="Z29" t="n">
        <v>10</v>
      </c>
      <c r="AA29" t="n">
        <v>106.6147458061618</v>
      </c>
      <c r="AB29" t="n">
        <v>145.8749987225564</v>
      </c>
      <c r="AC29" t="n">
        <v>131.9528935813618</v>
      </c>
      <c r="AD29" t="n">
        <v>106614.7458061618</v>
      </c>
      <c r="AE29" t="n">
        <v>145874.9987225564</v>
      </c>
      <c r="AF29" t="n">
        <v>4.876953407868759e-06</v>
      </c>
      <c r="AG29" t="n">
        <v>5</v>
      </c>
      <c r="AH29" t="n">
        <v>131952.8935813618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6.6515</v>
      </c>
      <c r="E30" t="n">
        <v>15.03</v>
      </c>
      <c r="F30" t="n">
        <v>11.93</v>
      </c>
      <c r="G30" t="n">
        <v>47.74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154.9</v>
      </c>
      <c r="Q30" t="n">
        <v>460.69</v>
      </c>
      <c r="R30" t="n">
        <v>53.59</v>
      </c>
      <c r="S30" t="n">
        <v>32.19</v>
      </c>
      <c r="T30" t="n">
        <v>6761.48</v>
      </c>
      <c r="U30" t="n">
        <v>0.6</v>
      </c>
      <c r="V30" t="n">
        <v>0.75</v>
      </c>
      <c r="W30" t="n">
        <v>1.47</v>
      </c>
      <c r="X30" t="n">
        <v>0.4</v>
      </c>
      <c r="Y30" t="n">
        <v>1</v>
      </c>
      <c r="Z30" t="n">
        <v>10</v>
      </c>
      <c r="AA30" t="n">
        <v>105.9086747272556</v>
      </c>
      <c r="AB30" t="n">
        <v>144.90892112274</v>
      </c>
      <c r="AC30" t="n">
        <v>131.079017071773</v>
      </c>
      <c r="AD30" t="n">
        <v>105908.6747272556</v>
      </c>
      <c r="AE30" t="n">
        <v>144908.92112274</v>
      </c>
      <c r="AF30" t="n">
        <v>4.900751690905102e-06</v>
      </c>
      <c r="AG30" t="n">
        <v>5</v>
      </c>
      <c r="AH30" t="n">
        <v>131079.017071773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6.6547</v>
      </c>
      <c r="E31" t="n">
        <v>15.03</v>
      </c>
      <c r="F31" t="n">
        <v>11.93</v>
      </c>
      <c r="G31" t="n">
        <v>47.71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155.17</v>
      </c>
      <c r="Q31" t="n">
        <v>460.7</v>
      </c>
      <c r="R31" t="n">
        <v>53.26</v>
      </c>
      <c r="S31" t="n">
        <v>32.19</v>
      </c>
      <c r="T31" t="n">
        <v>6597.71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  <c r="AA31" t="n">
        <v>105.9771625318723</v>
      </c>
      <c r="AB31" t="n">
        <v>145.0026291584851</v>
      </c>
      <c r="AC31" t="n">
        <v>131.1637817441068</v>
      </c>
      <c r="AD31" t="n">
        <v>105977.1625318723</v>
      </c>
      <c r="AE31" t="n">
        <v>145002.6291584851</v>
      </c>
      <c r="AF31" t="n">
        <v>4.903109415540281e-06</v>
      </c>
      <c r="AG31" t="n">
        <v>5</v>
      </c>
      <c r="AH31" t="n">
        <v>131163.7817441068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6.6833</v>
      </c>
      <c r="E32" t="n">
        <v>14.96</v>
      </c>
      <c r="F32" t="n">
        <v>11.9</v>
      </c>
      <c r="G32" t="n">
        <v>51.01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154.08</v>
      </c>
      <c r="Q32" t="n">
        <v>460.7</v>
      </c>
      <c r="R32" t="n">
        <v>52.44</v>
      </c>
      <c r="S32" t="n">
        <v>32.19</v>
      </c>
      <c r="T32" t="n">
        <v>6192.98</v>
      </c>
      <c r="U32" t="n">
        <v>0.61</v>
      </c>
      <c r="V32" t="n">
        <v>0.75</v>
      </c>
      <c r="W32" t="n">
        <v>1.47</v>
      </c>
      <c r="X32" t="n">
        <v>0.37</v>
      </c>
      <c r="Y32" t="n">
        <v>1</v>
      </c>
      <c r="Z32" t="n">
        <v>10</v>
      </c>
      <c r="AA32" t="n">
        <v>105.3052813831254</v>
      </c>
      <c r="AB32" t="n">
        <v>144.0833317294658</v>
      </c>
      <c r="AC32" t="n">
        <v>130.3322207714708</v>
      </c>
      <c r="AD32" t="n">
        <v>105305.2813831254</v>
      </c>
      <c r="AE32" t="n">
        <v>144083.3317294658</v>
      </c>
      <c r="AF32" t="n">
        <v>4.924181579467198e-06</v>
      </c>
      <c r="AG32" t="n">
        <v>5</v>
      </c>
      <c r="AH32" t="n">
        <v>130332.2207714707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6.6811</v>
      </c>
      <c r="E33" t="n">
        <v>14.97</v>
      </c>
      <c r="F33" t="n">
        <v>11.91</v>
      </c>
      <c r="G33" t="n">
        <v>51.03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154.13</v>
      </c>
      <c r="Q33" t="n">
        <v>460.72</v>
      </c>
      <c r="R33" t="n">
        <v>52.6</v>
      </c>
      <c r="S33" t="n">
        <v>32.19</v>
      </c>
      <c r="T33" t="n">
        <v>6270.49</v>
      </c>
      <c r="U33" t="n">
        <v>0.61</v>
      </c>
      <c r="V33" t="n">
        <v>0.75</v>
      </c>
      <c r="W33" t="n">
        <v>1.47</v>
      </c>
      <c r="X33" t="n">
        <v>0.37</v>
      </c>
      <c r="Y33" t="n">
        <v>1</v>
      </c>
      <c r="Z33" t="n">
        <v>10</v>
      </c>
      <c r="AA33" t="n">
        <v>105.3479234026051</v>
      </c>
      <c r="AB33" t="n">
        <v>144.1416764217511</v>
      </c>
      <c r="AC33" t="n">
        <v>130.3849971282116</v>
      </c>
      <c r="AD33" t="n">
        <v>105347.9234026051</v>
      </c>
      <c r="AE33" t="n">
        <v>144141.6764217511</v>
      </c>
      <c r="AF33" t="n">
        <v>4.922560643780511e-06</v>
      </c>
      <c r="AG33" t="n">
        <v>5</v>
      </c>
      <c r="AH33" t="n">
        <v>130384.9971282116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6.6816</v>
      </c>
      <c r="E34" t="n">
        <v>14.97</v>
      </c>
      <c r="F34" t="n">
        <v>11.91</v>
      </c>
      <c r="G34" t="n">
        <v>51.02</v>
      </c>
      <c r="H34" t="n">
        <v>0.77</v>
      </c>
      <c r="I34" t="n">
        <v>14</v>
      </c>
      <c r="J34" t="n">
        <v>207.34</v>
      </c>
      <c r="K34" t="n">
        <v>54.38</v>
      </c>
      <c r="L34" t="n">
        <v>9</v>
      </c>
      <c r="M34" t="n">
        <v>12</v>
      </c>
      <c r="N34" t="n">
        <v>43.96</v>
      </c>
      <c r="O34" t="n">
        <v>25806.1</v>
      </c>
      <c r="P34" t="n">
        <v>152.95</v>
      </c>
      <c r="Q34" t="n">
        <v>460.69</v>
      </c>
      <c r="R34" t="n">
        <v>52.61</v>
      </c>
      <c r="S34" t="n">
        <v>32.19</v>
      </c>
      <c r="T34" t="n">
        <v>6277.16</v>
      </c>
      <c r="U34" t="n">
        <v>0.61</v>
      </c>
      <c r="V34" t="n">
        <v>0.75</v>
      </c>
      <c r="W34" t="n">
        <v>1.47</v>
      </c>
      <c r="X34" t="n">
        <v>0.37</v>
      </c>
      <c r="Y34" t="n">
        <v>1</v>
      </c>
      <c r="Z34" t="n">
        <v>10</v>
      </c>
      <c r="AA34" t="n">
        <v>104.9162082625802</v>
      </c>
      <c r="AB34" t="n">
        <v>143.5509847212415</v>
      </c>
      <c r="AC34" t="n">
        <v>129.8506802145574</v>
      </c>
      <c r="AD34" t="n">
        <v>104916.2082625802</v>
      </c>
      <c r="AE34" t="n">
        <v>143550.9847212415</v>
      </c>
      <c r="AF34" t="n">
        <v>4.922929038254758e-06</v>
      </c>
      <c r="AG34" t="n">
        <v>5</v>
      </c>
      <c r="AH34" t="n">
        <v>129850.6802145574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6.6985</v>
      </c>
      <c r="E35" t="n">
        <v>14.93</v>
      </c>
      <c r="F35" t="n">
        <v>11.91</v>
      </c>
      <c r="G35" t="n">
        <v>54.95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153.21</v>
      </c>
      <c r="Q35" t="n">
        <v>460.74</v>
      </c>
      <c r="R35" t="n">
        <v>52.42</v>
      </c>
      <c r="S35" t="n">
        <v>32.19</v>
      </c>
      <c r="T35" t="n">
        <v>6185.19</v>
      </c>
      <c r="U35" t="n">
        <v>0.61</v>
      </c>
      <c r="V35" t="n">
        <v>0.75</v>
      </c>
      <c r="W35" t="n">
        <v>1.48</v>
      </c>
      <c r="X35" t="n">
        <v>0.37</v>
      </c>
      <c r="Y35" t="n">
        <v>1</v>
      </c>
      <c r="Z35" t="n">
        <v>10</v>
      </c>
      <c r="AA35" t="n">
        <v>104.8570596596481</v>
      </c>
      <c r="AB35" t="n">
        <v>143.4700549932576</v>
      </c>
      <c r="AC35" t="n">
        <v>129.7774743062268</v>
      </c>
      <c r="AD35" t="n">
        <v>104857.0596596481</v>
      </c>
      <c r="AE35" t="n">
        <v>143470.0549932576</v>
      </c>
      <c r="AF35" t="n">
        <v>4.9353807714843e-06</v>
      </c>
      <c r="AG35" t="n">
        <v>5</v>
      </c>
      <c r="AH35" t="n">
        <v>129777.4743062268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6.7084</v>
      </c>
      <c r="E36" t="n">
        <v>14.91</v>
      </c>
      <c r="F36" t="n">
        <v>11.88</v>
      </c>
      <c r="G36" t="n">
        <v>54.85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152.75</v>
      </c>
      <c r="Q36" t="n">
        <v>460.7</v>
      </c>
      <c r="R36" t="n">
        <v>51.97</v>
      </c>
      <c r="S36" t="n">
        <v>32.19</v>
      </c>
      <c r="T36" t="n">
        <v>5963.88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  <c r="AA36" t="n">
        <v>104.5885197615668</v>
      </c>
      <c r="AB36" t="n">
        <v>143.1026268575587</v>
      </c>
      <c r="AC36" t="n">
        <v>129.4451129961102</v>
      </c>
      <c r="AD36" t="n">
        <v>104588.5197615668</v>
      </c>
      <c r="AE36" t="n">
        <v>143102.6268575587</v>
      </c>
      <c r="AF36" t="n">
        <v>4.942674982074387e-06</v>
      </c>
      <c r="AG36" t="n">
        <v>5</v>
      </c>
      <c r="AH36" t="n">
        <v>129445.1129961102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6.7092</v>
      </c>
      <c r="E37" t="n">
        <v>14.9</v>
      </c>
      <c r="F37" t="n">
        <v>11.88</v>
      </c>
      <c r="G37" t="n">
        <v>54.84</v>
      </c>
      <c r="H37" t="n">
        <v>0.83</v>
      </c>
      <c r="I37" t="n">
        <v>13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152.03</v>
      </c>
      <c r="Q37" t="n">
        <v>460.69</v>
      </c>
      <c r="R37" t="n">
        <v>51.78</v>
      </c>
      <c r="S37" t="n">
        <v>32.19</v>
      </c>
      <c r="T37" t="n">
        <v>5866.94</v>
      </c>
      <c r="U37" t="n">
        <v>0.62</v>
      </c>
      <c r="V37" t="n">
        <v>0.75</v>
      </c>
      <c r="W37" t="n">
        <v>1.47</v>
      </c>
      <c r="X37" t="n">
        <v>0.35</v>
      </c>
      <c r="Y37" t="n">
        <v>1</v>
      </c>
      <c r="Z37" t="n">
        <v>10</v>
      </c>
      <c r="AA37" t="n">
        <v>104.3217684460422</v>
      </c>
      <c r="AB37" t="n">
        <v>142.7376459394207</v>
      </c>
      <c r="AC37" t="n">
        <v>129.1149653445453</v>
      </c>
      <c r="AD37" t="n">
        <v>104321.7684460422</v>
      </c>
      <c r="AE37" t="n">
        <v>142737.6459394207</v>
      </c>
      <c r="AF37" t="n">
        <v>4.943264413233182e-06</v>
      </c>
      <c r="AG37" t="n">
        <v>5</v>
      </c>
      <c r="AH37" t="n">
        <v>129114.9653445453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6.7438</v>
      </c>
      <c r="E38" t="n">
        <v>14.83</v>
      </c>
      <c r="F38" t="n">
        <v>11.85</v>
      </c>
      <c r="G38" t="n">
        <v>59.23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150.67</v>
      </c>
      <c r="Q38" t="n">
        <v>460.69</v>
      </c>
      <c r="R38" t="n">
        <v>50.84</v>
      </c>
      <c r="S38" t="n">
        <v>32.19</v>
      </c>
      <c r="T38" t="n">
        <v>5401.86</v>
      </c>
      <c r="U38" t="n">
        <v>0.63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  <c r="AA38" t="n">
        <v>103.5126649115533</v>
      </c>
      <c r="AB38" t="n">
        <v>141.6305947884048</v>
      </c>
      <c r="AC38" t="n">
        <v>128.1135696016259</v>
      </c>
      <c r="AD38" t="n">
        <v>103512.6649115533</v>
      </c>
      <c r="AE38" t="n">
        <v>141630.5947884048</v>
      </c>
      <c r="AF38" t="n">
        <v>4.96875731085106e-06</v>
      </c>
      <c r="AG38" t="n">
        <v>5</v>
      </c>
      <c r="AH38" t="n">
        <v>128113.5696016259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6.748</v>
      </c>
      <c r="E39" t="n">
        <v>14.82</v>
      </c>
      <c r="F39" t="n">
        <v>11.84</v>
      </c>
      <c r="G39" t="n">
        <v>59.18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150.78</v>
      </c>
      <c r="Q39" t="n">
        <v>460.69</v>
      </c>
      <c r="R39" t="n">
        <v>50.36</v>
      </c>
      <c r="S39" t="n">
        <v>32.19</v>
      </c>
      <c r="T39" t="n">
        <v>5161.78</v>
      </c>
      <c r="U39" t="n">
        <v>0.64</v>
      </c>
      <c r="V39" t="n">
        <v>0.75</v>
      </c>
      <c r="W39" t="n">
        <v>1.46</v>
      </c>
      <c r="X39" t="n">
        <v>0.3</v>
      </c>
      <c r="Y39" t="n">
        <v>1</v>
      </c>
      <c r="Z39" t="n">
        <v>10</v>
      </c>
      <c r="AA39" t="n">
        <v>103.5108170496953</v>
      </c>
      <c r="AB39" t="n">
        <v>141.6280664622888</v>
      </c>
      <c r="AC39" t="n">
        <v>128.1112825754059</v>
      </c>
      <c r="AD39" t="n">
        <v>103510.8170496953</v>
      </c>
      <c r="AE39" t="n">
        <v>141628.0664622888</v>
      </c>
      <c r="AF39" t="n">
        <v>4.971851824434732e-06</v>
      </c>
      <c r="AG39" t="n">
        <v>5</v>
      </c>
      <c r="AH39" t="n">
        <v>128111.2825754059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6.7413</v>
      </c>
      <c r="E40" t="n">
        <v>14.83</v>
      </c>
      <c r="F40" t="n">
        <v>11.85</v>
      </c>
      <c r="G40" t="n">
        <v>59.25</v>
      </c>
      <c r="H40" t="n">
        <v>0.89</v>
      </c>
      <c r="I40" t="n">
        <v>12</v>
      </c>
      <c r="J40" t="n">
        <v>209.74</v>
      </c>
      <c r="K40" t="n">
        <v>54.38</v>
      </c>
      <c r="L40" t="n">
        <v>10.5</v>
      </c>
      <c r="M40" t="n">
        <v>10</v>
      </c>
      <c r="N40" t="n">
        <v>44.87</v>
      </c>
      <c r="O40" t="n">
        <v>26102.37</v>
      </c>
      <c r="P40" t="n">
        <v>149.67</v>
      </c>
      <c r="Q40" t="n">
        <v>460.69</v>
      </c>
      <c r="R40" t="n">
        <v>50.85</v>
      </c>
      <c r="S40" t="n">
        <v>32.19</v>
      </c>
      <c r="T40" t="n">
        <v>5409.77</v>
      </c>
      <c r="U40" t="n">
        <v>0.63</v>
      </c>
      <c r="V40" t="n">
        <v>0.75</v>
      </c>
      <c r="W40" t="n">
        <v>1.47</v>
      </c>
      <c r="X40" t="n">
        <v>0.32</v>
      </c>
      <c r="Y40" t="n">
        <v>1</v>
      </c>
      <c r="Z40" t="n">
        <v>10</v>
      </c>
      <c r="AA40" t="n">
        <v>103.1758572206111</v>
      </c>
      <c r="AB40" t="n">
        <v>141.1697596467513</v>
      </c>
      <c r="AC40" t="n">
        <v>127.6967159191055</v>
      </c>
      <c r="AD40" t="n">
        <v>103175.8572206111</v>
      </c>
      <c r="AE40" t="n">
        <v>141169.7596467513</v>
      </c>
      <c r="AF40" t="n">
        <v>4.966915338479826e-06</v>
      </c>
      <c r="AG40" t="n">
        <v>5</v>
      </c>
      <c r="AH40" t="n">
        <v>127696.7159191055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6.7777</v>
      </c>
      <c r="E41" t="n">
        <v>14.75</v>
      </c>
      <c r="F41" t="n">
        <v>11.81</v>
      </c>
      <c r="G41" t="n">
        <v>64.42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148.71</v>
      </c>
      <c r="Q41" t="n">
        <v>460.7</v>
      </c>
      <c r="R41" t="n">
        <v>49.41</v>
      </c>
      <c r="S41" t="n">
        <v>32.19</v>
      </c>
      <c r="T41" t="n">
        <v>4691.52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  <c r="AA41" t="n">
        <v>102.4993685135343</v>
      </c>
      <c r="AB41" t="n">
        <v>140.2441579531539</v>
      </c>
      <c r="AC41" t="n">
        <v>126.8594523520546</v>
      </c>
      <c r="AD41" t="n">
        <v>102499.3685135343</v>
      </c>
      <c r="AE41" t="n">
        <v>140244.1579531539</v>
      </c>
      <c r="AF41" t="n">
        <v>4.993734456204993e-06</v>
      </c>
      <c r="AG41" t="n">
        <v>5</v>
      </c>
      <c r="AH41" t="n">
        <v>126859.4523520546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6.7775</v>
      </c>
      <c r="E42" t="n">
        <v>14.75</v>
      </c>
      <c r="F42" t="n">
        <v>11.81</v>
      </c>
      <c r="G42" t="n">
        <v>64.42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148.62</v>
      </c>
      <c r="Q42" t="n">
        <v>460.69</v>
      </c>
      <c r="R42" t="n">
        <v>49.57</v>
      </c>
      <c r="S42" t="n">
        <v>32.19</v>
      </c>
      <c r="T42" t="n">
        <v>4770.08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  <c r="AA42" t="n">
        <v>102.4689692694539</v>
      </c>
      <c r="AB42" t="n">
        <v>140.2025643662831</v>
      </c>
      <c r="AC42" t="n">
        <v>126.8218283987377</v>
      </c>
      <c r="AD42" t="n">
        <v>102468.9692694539</v>
      </c>
      <c r="AE42" t="n">
        <v>140202.5643662831</v>
      </c>
      <c r="AF42" t="n">
        <v>4.993587098415293e-06</v>
      </c>
      <c r="AG42" t="n">
        <v>5</v>
      </c>
      <c r="AH42" t="n">
        <v>126821.8283987377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6.7765</v>
      </c>
      <c r="E43" t="n">
        <v>14.76</v>
      </c>
      <c r="F43" t="n">
        <v>11.81</v>
      </c>
      <c r="G43" t="n">
        <v>64.43000000000001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148.85</v>
      </c>
      <c r="Q43" t="n">
        <v>460.71</v>
      </c>
      <c r="R43" t="n">
        <v>49.43</v>
      </c>
      <c r="S43" t="n">
        <v>32.19</v>
      </c>
      <c r="T43" t="n">
        <v>4701.86</v>
      </c>
      <c r="U43" t="n">
        <v>0.65</v>
      </c>
      <c r="V43" t="n">
        <v>0.76</v>
      </c>
      <c r="W43" t="n">
        <v>1.47</v>
      </c>
      <c r="X43" t="n">
        <v>0.28</v>
      </c>
      <c r="Y43" t="n">
        <v>1</v>
      </c>
      <c r="Z43" t="n">
        <v>10</v>
      </c>
      <c r="AA43" t="n">
        <v>102.5596497133891</v>
      </c>
      <c r="AB43" t="n">
        <v>140.326637350214</v>
      </c>
      <c r="AC43" t="n">
        <v>126.9340600312199</v>
      </c>
      <c r="AD43" t="n">
        <v>102559.6497133891</v>
      </c>
      <c r="AE43" t="n">
        <v>140326.637350214</v>
      </c>
      <c r="AF43" t="n">
        <v>4.9928503094668e-06</v>
      </c>
      <c r="AG43" t="n">
        <v>5</v>
      </c>
      <c r="AH43" t="n">
        <v>126934.0600312199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6.774</v>
      </c>
      <c r="E44" t="n">
        <v>14.76</v>
      </c>
      <c r="F44" t="n">
        <v>11.82</v>
      </c>
      <c r="G44" t="n">
        <v>64.45999999999999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148.27</v>
      </c>
      <c r="Q44" t="n">
        <v>460.69</v>
      </c>
      <c r="R44" t="n">
        <v>49.78</v>
      </c>
      <c r="S44" t="n">
        <v>32.19</v>
      </c>
      <c r="T44" t="n">
        <v>4879.34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102.37845634037</v>
      </c>
      <c r="AB44" t="n">
        <v>140.0787205835619</v>
      </c>
      <c r="AC44" t="n">
        <v>126.7098040928236</v>
      </c>
      <c r="AD44" t="n">
        <v>102378.45634037</v>
      </c>
      <c r="AE44" t="n">
        <v>140078.7205835619</v>
      </c>
      <c r="AF44" t="n">
        <v>4.991008337095566e-06</v>
      </c>
      <c r="AG44" t="n">
        <v>5</v>
      </c>
      <c r="AH44" t="n">
        <v>126709.8040928236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6.8066</v>
      </c>
      <c r="E45" t="n">
        <v>14.69</v>
      </c>
      <c r="F45" t="n">
        <v>11.79</v>
      </c>
      <c r="G45" t="n">
        <v>70.72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147.26</v>
      </c>
      <c r="Q45" t="n">
        <v>460.71</v>
      </c>
      <c r="R45" t="n">
        <v>48.77</v>
      </c>
      <c r="S45" t="n">
        <v>32.19</v>
      </c>
      <c r="T45" t="n">
        <v>4377.43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  <c r="AA45" t="n">
        <v>101.7281413381732</v>
      </c>
      <c r="AB45" t="n">
        <v>139.1889309076837</v>
      </c>
      <c r="AC45" t="n">
        <v>125.9049346947832</v>
      </c>
      <c r="AD45" t="n">
        <v>101728.1413381732</v>
      </c>
      <c r="AE45" t="n">
        <v>139188.9309076837</v>
      </c>
      <c r="AF45" t="n">
        <v>5.015027656816457e-06</v>
      </c>
      <c r="AG45" t="n">
        <v>5</v>
      </c>
      <c r="AH45" t="n">
        <v>125904.9346947832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6.811</v>
      </c>
      <c r="E46" t="n">
        <v>14.68</v>
      </c>
      <c r="F46" t="n">
        <v>11.78</v>
      </c>
      <c r="G46" t="n">
        <v>70.66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146.38</v>
      </c>
      <c r="Q46" t="n">
        <v>460.76</v>
      </c>
      <c r="R46" t="n">
        <v>48.43</v>
      </c>
      <c r="S46" t="n">
        <v>32.19</v>
      </c>
      <c r="T46" t="n">
        <v>4205.42</v>
      </c>
      <c r="U46" t="n">
        <v>0.66</v>
      </c>
      <c r="V46" t="n">
        <v>0.76</v>
      </c>
      <c r="W46" t="n">
        <v>1.46</v>
      </c>
      <c r="X46" t="n">
        <v>0.24</v>
      </c>
      <c r="Y46" t="n">
        <v>1</v>
      </c>
      <c r="Z46" t="n">
        <v>10</v>
      </c>
      <c r="AA46" t="n">
        <v>101.37416551043</v>
      </c>
      <c r="AB46" t="n">
        <v>138.7046055638542</v>
      </c>
      <c r="AC46" t="n">
        <v>125.4668326820138</v>
      </c>
      <c r="AD46" t="n">
        <v>101374.16551043</v>
      </c>
      <c r="AE46" t="n">
        <v>138704.6055638542</v>
      </c>
      <c r="AF46" t="n">
        <v>5.018269528189828e-06</v>
      </c>
      <c r="AG46" t="n">
        <v>5</v>
      </c>
      <c r="AH46" t="n">
        <v>125466.8326820138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6.8081</v>
      </c>
      <c r="E47" t="n">
        <v>14.69</v>
      </c>
      <c r="F47" t="n">
        <v>11.78</v>
      </c>
      <c r="G47" t="n">
        <v>70.7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146.53</v>
      </c>
      <c r="Q47" t="n">
        <v>460.69</v>
      </c>
      <c r="R47" t="n">
        <v>48.66</v>
      </c>
      <c r="S47" t="n">
        <v>32.19</v>
      </c>
      <c r="T47" t="n">
        <v>4322.73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  <c r="AA47" t="n">
        <v>101.4517822324188</v>
      </c>
      <c r="AB47" t="n">
        <v>138.8108041870875</v>
      </c>
      <c r="AC47" t="n">
        <v>125.5628958576964</v>
      </c>
      <c r="AD47" t="n">
        <v>101451.7822324188</v>
      </c>
      <c r="AE47" t="n">
        <v>138810.8041870875</v>
      </c>
      <c r="AF47" t="n">
        <v>5.016132840239197e-06</v>
      </c>
      <c r="AG47" t="n">
        <v>5</v>
      </c>
      <c r="AH47" t="n">
        <v>125562.8958576964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6.8035</v>
      </c>
      <c r="E48" t="n">
        <v>14.7</v>
      </c>
      <c r="F48" t="n">
        <v>11.79</v>
      </c>
      <c r="G48" t="n">
        <v>70.76000000000001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145.89</v>
      </c>
      <c r="Q48" t="n">
        <v>460.69</v>
      </c>
      <c r="R48" t="n">
        <v>48.91</v>
      </c>
      <c r="S48" t="n">
        <v>32.19</v>
      </c>
      <c r="T48" t="n">
        <v>4448.02</v>
      </c>
      <c r="U48" t="n">
        <v>0.66</v>
      </c>
      <c r="V48" t="n">
        <v>0.76</v>
      </c>
      <c r="W48" t="n">
        <v>1.46</v>
      </c>
      <c r="X48" t="n">
        <v>0.26</v>
      </c>
      <c r="Y48" t="n">
        <v>1</v>
      </c>
      <c r="Z48" t="n">
        <v>10</v>
      </c>
      <c r="AA48" t="n">
        <v>101.2672898370854</v>
      </c>
      <c r="AB48" t="n">
        <v>138.5583735525623</v>
      </c>
      <c r="AC48" t="n">
        <v>125.3345568486416</v>
      </c>
      <c r="AD48" t="n">
        <v>101267.2898370854</v>
      </c>
      <c r="AE48" t="n">
        <v>138558.3735525623</v>
      </c>
      <c r="AF48" t="n">
        <v>5.012743611076126e-06</v>
      </c>
      <c r="AG48" t="n">
        <v>5</v>
      </c>
      <c r="AH48" t="n">
        <v>125334.5568486416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6.8013</v>
      </c>
      <c r="E49" t="n">
        <v>14.7</v>
      </c>
      <c r="F49" t="n">
        <v>11.8</v>
      </c>
      <c r="G49" t="n">
        <v>70.79000000000001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144.71</v>
      </c>
      <c r="Q49" t="n">
        <v>460.69</v>
      </c>
      <c r="R49" t="n">
        <v>48.96</v>
      </c>
      <c r="S49" t="n">
        <v>32.19</v>
      </c>
      <c r="T49" t="n">
        <v>4472.36</v>
      </c>
      <c r="U49" t="n">
        <v>0.66</v>
      </c>
      <c r="V49" t="n">
        <v>0.76</v>
      </c>
      <c r="W49" t="n">
        <v>1.47</v>
      </c>
      <c r="X49" t="n">
        <v>0.26</v>
      </c>
      <c r="Y49" t="n">
        <v>1</v>
      </c>
      <c r="Z49" t="n">
        <v>10</v>
      </c>
      <c r="AA49" t="n">
        <v>100.8704649161154</v>
      </c>
      <c r="AB49" t="n">
        <v>138.0154201890116</v>
      </c>
      <c r="AC49" t="n">
        <v>124.8434221920682</v>
      </c>
      <c r="AD49" t="n">
        <v>100870.4649161154</v>
      </c>
      <c r="AE49" t="n">
        <v>138015.4201890116</v>
      </c>
      <c r="AF49" t="n">
        <v>5.011122675389442e-06</v>
      </c>
      <c r="AG49" t="n">
        <v>5</v>
      </c>
      <c r="AH49" t="n">
        <v>124843.4221920682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6.836</v>
      </c>
      <c r="E50" t="n">
        <v>14.63</v>
      </c>
      <c r="F50" t="n">
        <v>11.76</v>
      </c>
      <c r="G50" t="n">
        <v>78.41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144</v>
      </c>
      <c r="Q50" t="n">
        <v>460.69</v>
      </c>
      <c r="R50" t="n">
        <v>47.78</v>
      </c>
      <c r="S50" t="n">
        <v>32.19</v>
      </c>
      <c r="T50" t="n">
        <v>3885.56</v>
      </c>
      <c r="U50" t="n">
        <v>0.67</v>
      </c>
      <c r="V50" t="n">
        <v>0.76</v>
      </c>
      <c r="W50" t="n">
        <v>1.47</v>
      </c>
      <c r="X50" t="n">
        <v>0.23</v>
      </c>
      <c r="Y50" t="n">
        <v>1</v>
      </c>
      <c r="Z50" t="n">
        <v>10</v>
      </c>
      <c r="AA50" t="n">
        <v>100.3145513931715</v>
      </c>
      <c r="AB50" t="n">
        <v>137.2547947817463</v>
      </c>
      <c r="AC50" t="n">
        <v>124.1553898061276</v>
      </c>
      <c r="AD50" t="n">
        <v>100314.5513931715</v>
      </c>
      <c r="AE50" t="n">
        <v>137254.7947817463</v>
      </c>
      <c r="AF50" t="n">
        <v>5.036689251902169e-06</v>
      </c>
      <c r="AG50" t="n">
        <v>5</v>
      </c>
      <c r="AH50" t="n">
        <v>124155.3898061276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6.8399</v>
      </c>
      <c r="E51" t="n">
        <v>14.62</v>
      </c>
      <c r="F51" t="n">
        <v>11.75</v>
      </c>
      <c r="G51" t="n">
        <v>78.36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144.16</v>
      </c>
      <c r="Q51" t="n">
        <v>460.71</v>
      </c>
      <c r="R51" t="n">
        <v>47.56</v>
      </c>
      <c r="S51" t="n">
        <v>32.19</v>
      </c>
      <c r="T51" t="n">
        <v>3778.52</v>
      </c>
      <c r="U51" t="n">
        <v>0.68</v>
      </c>
      <c r="V51" t="n">
        <v>0.76</v>
      </c>
      <c r="W51" t="n">
        <v>1.46</v>
      </c>
      <c r="X51" t="n">
        <v>0.22</v>
      </c>
      <c r="Y51" t="n">
        <v>1</v>
      </c>
      <c r="Z51" t="n">
        <v>10</v>
      </c>
      <c r="AA51" t="n">
        <v>100.3348310568079</v>
      </c>
      <c r="AB51" t="n">
        <v>137.2825423122093</v>
      </c>
      <c r="AC51" t="n">
        <v>124.1804891512271</v>
      </c>
      <c r="AD51" t="n">
        <v>100334.8310568079</v>
      </c>
      <c r="AE51" t="n">
        <v>137282.5423122093</v>
      </c>
      <c r="AF51" t="n">
        <v>5.039562728801293e-06</v>
      </c>
      <c r="AG51" t="n">
        <v>5</v>
      </c>
      <c r="AH51" t="n">
        <v>124180.4891512271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6.8351</v>
      </c>
      <c r="E52" t="n">
        <v>14.63</v>
      </c>
      <c r="F52" t="n">
        <v>11.76</v>
      </c>
      <c r="G52" t="n">
        <v>78.42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144.26</v>
      </c>
      <c r="Q52" t="n">
        <v>460.73</v>
      </c>
      <c r="R52" t="n">
        <v>47.93</v>
      </c>
      <c r="S52" t="n">
        <v>32.19</v>
      </c>
      <c r="T52" t="n">
        <v>3963.3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  <c r="AA52" t="n">
        <v>100.4139348413669</v>
      </c>
      <c r="AB52" t="n">
        <v>137.3907756000555</v>
      </c>
      <c r="AC52" t="n">
        <v>124.2783928059877</v>
      </c>
      <c r="AD52" t="n">
        <v>100413.9348413669</v>
      </c>
      <c r="AE52" t="n">
        <v>137390.7756000555</v>
      </c>
      <c r="AF52" t="n">
        <v>5.036026141848523e-06</v>
      </c>
      <c r="AG52" t="n">
        <v>5</v>
      </c>
      <c r="AH52" t="n">
        <v>124278.3928059877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6.8319</v>
      </c>
      <c r="E53" t="n">
        <v>14.64</v>
      </c>
      <c r="F53" t="n">
        <v>11.77</v>
      </c>
      <c r="G53" t="n">
        <v>78.47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144.43</v>
      </c>
      <c r="Q53" t="n">
        <v>460.69</v>
      </c>
      <c r="R53" t="n">
        <v>48.19</v>
      </c>
      <c r="S53" t="n">
        <v>32.19</v>
      </c>
      <c r="T53" t="n">
        <v>4092.98</v>
      </c>
      <c r="U53" t="n">
        <v>0.67</v>
      </c>
      <c r="V53" t="n">
        <v>0.76</v>
      </c>
      <c r="W53" t="n">
        <v>1.46</v>
      </c>
      <c r="X53" t="n">
        <v>0.24</v>
      </c>
      <c r="Y53" t="n">
        <v>1</v>
      </c>
      <c r="Z53" t="n">
        <v>10</v>
      </c>
      <c r="AA53" t="n">
        <v>100.5047623300794</v>
      </c>
      <c r="AB53" t="n">
        <v>137.5150497771378</v>
      </c>
      <c r="AC53" t="n">
        <v>124.3908064300292</v>
      </c>
      <c r="AD53" t="n">
        <v>100504.7623300794</v>
      </c>
      <c r="AE53" t="n">
        <v>137515.0497771378</v>
      </c>
      <c r="AF53" t="n">
        <v>5.033668417213345e-06</v>
      </c>
      <c r="AG53" t="n">
        <v>5</v>
      </c>
      <c r="AH53" t="n">
        <v>124390.8064300292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6.8336</v>
      </c>
      <c r="E54" t="n">
        <v>14.63</v>
      </c>
      <c r="F54" t="n">
        <v>11.77</v>
      </c>
      <c r="G54" t="n">
        <v>78.45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142.96</v>
      </c>
      <c r="Q54" t="n">
        <v>460.69</v>
      </c>
      <c r="R54" t="n">
        <v>48.11</v>
      </c>
      <c r="S54" t="n">
        <v>32.19</v>
      </c>
      <c r="T54" t="n">
        <v>4050.9</v>
      </c>
      <c r="U54" t="n">
        <v>0.67</v>
      </c>
      <c r="V54" t="n">
        <v>0.76</v>
      </c>
      <c r="W54" t="n">
        <v>1.46</v>
      </c>
      <c r="X54" t="n">
        <v>0.23</v>
      </c>
      <c r="Y54" t="n">
        <v>1</v>
      </c>
      <c r="Z54" t="n">
        <v>10</v>
      </c>
      <c r="AA54" t="n">
        <v>99.9704867564071</v>
      </c>
      <c r="AB54" t="n">
        <v>136.784030366665</v>
      </c>
      <c r="AC54" t="n">
        <v>123.7295544860995</v>
      </c>
      <c r="AD54" t="n">
        <v>99970.4867564071</v>
      </c>
      <c r="AE54" t="n">
        <v>136784.030366665</v>
      </c>
      <c r="AF54" t="n">
        <v>5.034920958425783e-06</v>
      </c>
      <c r="AG54" t="n">
        <v>5</v>
      </c>
      <c r="AH54" t="n">
        <v>123729.5544860995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6.8306</v>
      </c>
      <c r="E55" t="n">
        <v>14.64</v>
      </c>
      <c r="F55" t="n">
        <v>11.77</v>
      </c>
      <c r="G55" t="n">
        <v>78.48999999999999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142.99</v>
      </c>
      <c r="Q55" t="n">
        <v>460.69</v>
      </c>
      <c r="R55" t="n">
        <v>48.22</v>
      </c>
      <c r="S55" t="n">
        <v>32.19</v>
      </c>
      <c r="T55" t="n">
        <v>4108.62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  <c r="AA55" t="n">
        <v>100.0055766154435</v>
      </c>
      <c r="AB55" t="n">
        <v>136.8320418598539</v>
      </c>
      <c r="AC55" t="n">
        <v>123.772983829763</v>
      </c>
      <c r="AD55" t="n">
        <v>100005.5766154435</v>
      </c>
      <c r="AE55" t="n">
        <v>136832.0418598539</v>
      </c>
      <c r="AF55" t="n">
        <v>5.032710591580302e-06</v>
      </c>
      <c r="AG55" t="n">
        <v>5</v>
      </c>
      <c r="AH55" t="n">
        <v>123772.983829763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6.87</v>
      </c>
      <c r="E56" t="n">
        <v>14.56</v>
      </c>
      <c r="F56" t="n">
        <v>11.73</v>
      </c>
      <c r="G56" t="n">
        <v>87.95999999999999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6</v>
      </c>
      <c r="N56" t="n">
        <v>47.35</v>
      </c>
      <c r="O56" t="n">
        <v>26901.66</v>
      </c>
      <c r="P56" t="n">
        <v>140.97</v>
      </c>
      <c r="Q56" t="n">
        <v>460.7</v>
      </c>
      <c r="R56" t="n">
        <v>46.8</v>
      </c>
      <c r="S56" t="n">
        <v>32.19</v>
      </c>
      <c r="T56" t="n">
        <v>3401.06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98.95744895078873</v>
      </c>
      <c r="AB56" t="n">
        <v>135.3979473489449</v>
      </c>
      <c r="AC56" t="n">
        <v>122.4757572862105</v>
      </c>
      <c r="AD56" t="n">
        <v>98957.44895078873</v>
      </c>
      <c r="AE56" t="n">
        <v>135397.9473489449</v>
      </c>
      <c r="AF56" t="n">
        <v>5.06174007615095e-06</v>
      </c>
      <c r="AG56" t="n">
        <v>5</v>
      </c>
      <c r="AH56" t="n">
        <v>122475.7572862105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6.8708</v>
      </c>
      <c r="E57" t="n">
        <v>14.55</v>
      </c>
      <c r="F57" t="n">
        <v>11.73</v>
      </c>
      <c r="G57" t="n">
        <v>87.95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140.9</v>
      </c>
      <c r="Q57" t="n">
        <v>460.7</v>
      </c>
      <c r="R57" t="n">
        <v>46.79</v>
      </c>
      <c r="S57" t="n">
        <v>32.19</v>
      </c>
      <c r="T57" t="n">
        <v>3397.25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  <c r="AA57" t="n">
        <v>98.92643921310452</v>
      </c>
      <c r="AB57" t="n">
        <v>135.3555184577923</v>
      </c>
      <c r="AC57" t="n">
        <v>122.4373777488801</v>
      </c>
      <c r="AD57" t="n">
        <v>98926.43921310452</v>
      </c>
      <c r="AE57" t="n">
        <v>135355.5184577923</v>
      </c>
      <c r="AF57" t="n">
        <v>5.062329507309746e-06</v>
      </c>
      <c r="AG57" t="n">
        <v>5</v>
      </c>
      <c r="AH57" t="n">
        <v>122437.3777488801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6.8708</v>
      </c>
      <c r="E58" t="n">
        <v>14.55</v>
      </c>
      <c r="F58" t="n">
        <v>11.73</v>
      </c>
      <c r="G58" t="n">
        <v>87.95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140.76</v>
      </c>
      <c r="Q58" t="n">
        <v>460.69</v>
      </c>
      <c r="R58" t="n">
        <v>46.81</v>
      </c>
      <c r="S58" t="n">
        <v>32.19</v>
      </c>
      <c r="T58" t="n">
        <v>3408.15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  <c r="AA58" t="n">
        <v>98.87715663243306</v>
      </c>
      <c r="AB58" t="n">
        <v>135.2880878567236</v>
      </c>
      <c r="AC58" t="n">
        <v>122.376382629738</v>
      </c>
      <c r="AD58" t="n">
        <v>98877.15663243306</v>
      </c>
      <c r="AE58" t="n">
        <v>135288.0878567236</v>
      </c>
      <c r="AF58" t="n">
        <v>5.062329507309746e-06</v>
      </c>
      <c r="AG58" t="n">
        <v>5</v>
      </c>
      <c r="AH58" t="n">
        <v>122376.382629738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6.8681</v>
      </c>
      <c r="E59" t="n">
        <v>14.56</v>
      </c>
      <c r="F59" t="n">
        <v>11.73</v>
      </c>
      <c r="G59" t="n">
        <v>87.98999999999999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140.41</v>
      </c>
      <c r="Q59" t="n">
        <v>460.69</v>
      </c>
      <c r="R59" t="n">
        <v>46.88</v>
      </c>
      <c r="S59" t="n">
        <v>32.19</v>
      </c>
      <c r="T59" t="n">
        <v>3443.13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98.77537214031568</v>
      </c>
      <c r="AB59" t="n">
        <v>135.1488218241938</v>
      </c>
      <c r="AC59" t="n">
        <v>122.2504079518917</v>
      </c>
      <c r="AD59" t="n">
        <v>98775.37214031568</v>
      </c>
      <c r="AE59" t="n">
        <v>135148.8218241938</v>
      </c>
      <c r="AF59" t="n">
        <v>5.060340177148813e-06</v>
      </c>
      <c r="AG59" t="n">
        <v>5</v>
      </c>
      <c r="AH59" t="n">
        <v>122250.4079518917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6.8693</v>
      </c>
      <c r="E60" t="n">
        <v>14.56</v>
      </c>
      <c r="F60" t="n">
        <v>11.73</v>
      </c>
      <c r="G60" t="n">
        <v>87.97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140.1</v>
      </c>
      <c r="Q60" t="n">
        <v>460.72</v>
      </c>
      <c r="R60" t="n">
        <v>46.8</v>
      </c>
      <c r="S60" t="n">
        <v>32.19</v>
      </c>
      <c r="T60" t="n">
        <v>3401.43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  <c r="AA60" t="n">
        <v>98.65669964704786</v>
      </c>
      <c r="AB60" t="n">
        <v>134.986448883444</v>
      </c>
      <c r="AC60" t="n">
        <v>122.1035316567151</v>
      </c>
      <c r="AD60" t="n">
        <v>98656.69964704786</v>
      </c>
      <c r="AE60" t="n">
        <v>134986.448883444</v>
      </c>
      <c r="AF60" t="n">
        <v>5.061224323887005e-06</v>
      </c>
      <c r="AG60" t="n">
        <v>5</v>
      </c>
      <c r="AH60" t="n">
        <v>122103.5316567151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6.8679</v>
      </c>
      <c r="E61" t="n">
        <v>14.56</v>
      </c>
      <c r="F61" t="n">
        <v>11.73</v>
      </c>
      <c r="G61" t="n">
        <v>88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139.41</v>
      </c>
      <c r="Q61" t="n">
        <v>460.69</v>
      </c>
      <c r="R61" t="n">
        <v>46.99</v>
      </c>
      <c r="S61" t="n">
        <v>32.19</v>
      </c>
      <c r="T61" t="n">
        <v>3495.38</v>
      </c>
      <c r="U61" t="n">
        <v>0.6899999999999999</v>
      </c>
      <c r="V61" t="n">
        <v>0.76</v>
      </c>
      <c r="W61" t="n">
        <v>1.46</v>
      </c>
      <c r="X61" t="n">
        <v>0.2</v>
      </c>
      <c r="Y61" t="n">
        <v>1</v>
      </c>
      <c r="Z61" t="n">
        <v>10</v>
      </c>
      <c r="AA61" t="n">
        <v>98.42479254752413</v>
      </c>
      <c r="AB61" t="n">
        <v>134.6691433588566</v>
      </c>
      <c r="AC61" t="n">
        <v>121.8165093260531</v>
      </c>
      <c r="AD61" t="n">
        <v>98424.79254752414</v>
      </c>
      <c r="AE61" t="n">
        <v>134669.1433588566</v>
      </c>
      <c r="AF61" t="n">
        <v>5.060192819359114e-06</v>
      </c>
      <c r="AG61" t="n">
        <v>5</v>
      </c>
      <c r="AH61" t="n">
        <v>121816.5093260531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6.8664</v>
      </c>
      <c r="E62" t="n">
        <v>14.56</v>
      </c>
      <c r="F62" t="n">
        <v>11.74</v>
      </c>
      <c r="G62" t="n">
        <v>88.02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138.57</v>
      </c>
      <c r="Q62" t="n">
        <v>460.69</v>
      </c>
      <c r="R62" t="n">
        <v>47.02</v>
      </c>
      <c r="S62" t="n">
        <v>32.19</v>
      </c>
      <c r="T62" t="n">
        <v>3514.5</v>
      </c>
      <c r="U62" t="n">
        <v>0.68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  <c r="AA62" t="n">
        <v>98.14506046799038</v>
      </c>
      <c r="AB62" t="n">
        <v>134.2864015867304</v>
      </c>
      <c r="AC62" t="n">
        <v>121.470295891477</v>
      </c>
      <c r="AD62" t="n">
        <v>98145.06046799038</v>
      </c>
      <c r="AE62" t="n">
        <v>134286.4015867304</v>
      </c>
      <c r="AF62" t="n">
        <v>5.059087635936373e-06</v>
      </c>
      <c r="AG62" t="n">
        <v>5</v>
      </c>
      <c r="AH62" t="n">
        <v>121470.295891477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6.8645</v>
      </c>
      <c r="E63" t="n">
        <v>14.57</v>
      </c>
      <c r="F63" t="n">
        <v>11.74</v>
      </c>
      <c r="G63" t="n">
        <v>88.05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137.06</v>
      </c>
      <c r="Q63" t="n">
        <v>460.69</v>
      </c>
      <c r="R63" t="n">
        <v>47.26</v>
      </c>
      <c r="S63" t="n">
        <v>32.19</v>
      </c>
      <c r="T63" t="n">
        <v>3633.61</v>
      </c>
      <c r="U63" t="n">
        <v>0.68</v>
      </c>
      <c r="V63" t="n">
        <v>0.76</v>
      </c>
      <c r="W63" t="n">
        <v>1.46</v>
      </c>
      <c r="X63" t="n">
        <v>0.21</v>
      </c>
      <c r="Y63" t="n">
        <v>1</v>
      </c>
      <c r="Z63" t="n">
        <v>10</v>
      </c>
      <c r="AA63" t="n">
        <v>97.62793888309567</v>
      </c>
      <c r="AB63" t="n">
        <v>133.5788530204836</v>
      </c>
      <c r="AC63" t="n">
        <v>120.8302747673419</v>
      </c>
      <c r="AD63" t="n">
        <v>97627.93888309566</v>
      </c>
      <c r="AE63" t="n">
        <v>133578.8530204836</v>
      </c>
      <c r="AF63" t="n">
        <v>5.057687736934235e-06</v>
      </c>
      <c r="AG63" t="n">
        <v>5</v>
      </c>
      <c r="AH63" t="n">
        <v>120830.2747673419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6.8936</v>
      </c>
      <c r="E64" t="n">
        <v>14.51</v>
      </c>
      <c r="F64" t="n">
        <v>11.72</v>
      </c>
      <c r="G64" t="n">
        <v>100.43</v>
      </c>
      <c r="H64" t="n">
        <v>1.34</v>
      </c>
      <c r="I64" t="n">
        <v>7</v>
      </c>
      <c r="J64" t="n">
        <v>219.51</v>
      </c>
      <c r="K64" t="n">
        <v>54.38</v>
      </c>
      <c r="L64" t="n">
        <v>16.5</v>
      </c>
      <c r="M64" t="n">
        <v>5</v>
      </c>
      <c r="N64" t="n">
        <v>48.63</v>
      </c>
      <c r="O64" t="n">
        <v>27306.53</v>
      </c>
      <c r="P64" t="n">
        <v>137.3</v>
      </c>
      <c r="Q64" t="n">
        <v>460.7</v>
      </c>
      <c r="R64" t="n">
        <v>46.59</v>
      </c>
      <c r="S64" t="n">
        <v>32.19</v>
      </c>
      <c r="T64" t="n">
        <v>3304.89</v>
      </c>
      <c r="U64" t="n">
        <v>0.6899999999999999</v>
      </c>
      <c r="V64" t="n">
        <v>0.76</v>
      </c>
      <c r="W64" t="n">
        <v>1.46</v>
      </c>
      <c r="X64" t="n">
        <v>0.18</v>
      </c>
      <c r="Y64" t="n">
        <v>1</v>
      </c>
      <c r="Z64" t="n">
        <v>10</v>
      </c>
      <c r="AA64" t="n">
        <v>97.47826263126184</v>
      </c>
      <c r="AB64" t="n">
        <v>133.3740593694744</v>
      </c>
      <c r="AC64" t="n">
        <v>120.6450263349554</v>
      </c>
      <c r="AD64" t="n">
        <v>97478.26263126184</v>
      </c>
      <c r="AE64" t="n">
        <v>133374.0593694744</v>
      </c>
      <c r="AF64" t="n">
        <v>5.079128295335399e-06</v>
      </c>
      <c r="AG64" t="n">
        <v>5</v>
      </c>
      <c r="AH64" t="n">
        <v>120645.0263349554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6.8976</v>
      </c>
      <c r="E65" t="n">
        <v>14.5</v>
      </c>
      <c r="F65" t="n">
        <v>11.71</v>
      </c>
      <c r="G65" t="n">
        <v>100.36</v>
      </c>
      <c r="H65" t="n">
        <v>1.35</v>
      </c>
      <c r="I65" t="n">
        <v>7</v>
      </c>
      <c r="J65" t="n">
        <v>219.92</v>
      </c>
      <c r="K65" t="n">
        <v>54.38</v>
      </c>
      <c r="L65" t="n">
        <v>16.75</v>
      </c>
      <c r="M65" t="n">
        <v>5</v>
      </c>
      <c r="N65" t="n">
        <v>48.79</v>
      </c>
      <c r="O65" t="n">
        <v>27357.38</v>
      </c>
      <c r="P65" t="n">
        <v>137.05</v>
      </c>
      <c r="Q65" t="n">
        <v>460.7</v>
      </c>
      <c r="R65" t="n">
        <v>46.1</v>
      </c>
      <c r="S65" t="n">
        <v>32.19</v>
      </c>
      <c r="T65" t="n">
        <v>3059.91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97.35543802441202</v>
      </c>
      <c r="AB65" t="n">
        <v>133.2060053237434</v>
      </c>
      <c r="AC65" t="n">
        <v>120.4930111314835</v>
      </c>
      <c r="AD65" t="n">
        <v>97355.43802441203</v>
      </c>
      <c r="AE65" t="n">
        <v>133206.0053237434</v>
      </c>
      <c r="AF65" t="n">
        <v>5.082075451129373e-06</v>
      </c>
      <c r="AG65" t="n">
        <v>5</v>
      </c>
      <c r="AH65" t="n">
        <v>120493.0111314835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6.8948</v>
      </c>
      <c r="E66" t="n">
        <v>14.5</v>
      </c>
      <c r="F66" t="n">
        <v>11.71</v>
      </c>
      <c r="G66" t="n">
        <v>100.41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137.41</v>
      </c>
      <c r="Q66" t="n">
        <v>460.69</v>
      </c>
      <c r="R66" t="n">
        <v>46.36</v>
      </c>
      <c r="S66" t="n">
        <v>32.19</v>
      </c>
      <c r="T66" t="n">
        <v>3188.79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  <c r="AA66" t="n">
        <v>97.50328493632628</v>
      </c>
      <c r="AB66" t="n">
        <v>133.4082959911698</v>
      </c>
      <c r="AC66" t="n">
        <v>120.6759954615275</v>
      </c>
      <c r="AD66" t="n">
        <v>97503.28493632628</v>
      </c>
      <c r="AE66" t="n">
        <v>133408.2959911698</v>
      </c>
      <c r="AF66" t="n">
        <v>5.080012442073592e-06</v>
      </c>
      <c r="AG66" t="n">
        <v>5</v>
      </c>
      <c r="AH66" t="n">
        <v>120675.9954615275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6.8997</v>
      </c>
      <c r="E67" t="n">
        <v>14.49</v>
      </c>
      <c r="F67" t="n">
        <v>11.7</v>
      </c>
      <c r="G67" t="n">
        <v>100.32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137.14</v>
      </c>
      <c r="Q67" t="n">
        <v>460.69</v>
      </c>
      <c r="R67" t="n">
        <v>45.92</v>
      </c>
      <c r="S67" t="n">
        <v>32.19</v>
      </c>
      <c r="T67" t="n">
        <v>2969.77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97.36652751442368</v>
      </c>
      <c r="AB67" t="n">
        <v>133.2211784532111</v>
      </c>
      <c r="AC67" t="n">
        <v>120.5067361587704</v>
      </c>
      <c r="AD67" t="n">
        <v>97366.52751442368</v>
      </c>
      <c r="AE67" t="n">
        <v>133221.1784532111</v>
      </c>
      <c r="AF67" t="n">
        <v>5.08362270792121e-06</v>
      </c>
      <c r="AG67" t="n">
        <v>5</v>
      </c>
      <c r="AH67" t="n">
        <v>120506.7361587704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6.9044</v>
      </c>
      <c r="E68" t="n">
        <v>14.48</v>
      </c>
      <c r="F68" t="n">
        <v>11.69</v>
      </c>
      <c r="G68" t="n">
        <v>100.24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136.07</v>
      </c>
      <c r="Q68" t="n">
        <v>460.7</v>
      </c>
      <c r="R68" t="n">
        <v>45.74</v>
      </c>
      <c r="S68" t="n">
        <v>32.19</v>
      </c>
      <c r="T68" t="n">
        <v>2879.9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  <c r="AA68" t="n">
        <v>96.95125424282932</v>
      </c>
      <c r="AB68" t="n">
        <v>132.6529832424522</v>
      </c>
      <c r="AC68" t="n">
        <v>119.9927687014592</v>
      </c>
      <c r="AD68" t="n">
        <v>96951.25424282932</v>
      </c>
      <c r="AE68" t="n">
        <v>132652.9832424522</v>
      </c>
      <c r="AF68" t="n">
        <v>5.087085615979129e-06</v>
      </c>
      <c r="AG68" t="n">
        <v>5</v>
      </c>
      <c r="AH68" t="n">
        <v>119992.7687014592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6.9012</v>
      </c>
      <c r="E69" t="n">
        <v>14.49</v>
      </c>
      <c r="F69" t="n">
        <v>11.7</v>
      </c>
      <c r="G69" t="n">
        <v>100.3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135.39</v>
      </c>
      <c r="Q69" t="n">
        <v>460.7</v>
      </c>
      <c r="R69" t="n">
        <v>45.95</v>
      </c>
      <c r="S69" t="n">
        <v>32.19</v>
      </c>
      <c r="T69" t="n">
        <v>2981.53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  <c r="AA69" t="n">
        <v>96.7416664505664</v>
      </c>
      <c r="AB69" t="n">
        <v>132.3662159787174</v>
      </c>
      <c r="AC69" t="n">
        <v>119.7333701028948</v>
      </c>
      <c r="AD69" t="n">
        <v>96741.66645056639</v>
      </c>
      <c r="AE69" t="n">
        <v>132366.2159787174</v>
      </c>
      <c r="AF69" t="n">
        <v>5.084727891343951e-06</v>
      </c>
      <c r="AG69" t="n">
        <v>5</v>
      </c>
      <c r="AH69" t="n">
        <v>119733.3701028948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6.9014</v>
      </c>
      <c r="E70" t="n">
        <v>14.49</v>
      </c>
      <c r="F70" t="n">
        <v>11.7</v>
      </c>
      <c r="G70" t="n">
        <v>100.29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135.01</v>
      </c>
      <c r="Q70" t="n">
        <v>460.7</v>
      </c>
      <c r="R70" t="n">
        <v>46.01</v>
      </c>
      <c r="S70" t="n">
        <v>32.19</v>
      </c>
      <c r="T70" t="n">
        <v>3010.88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96.60697171308365</v>
      </c>
      <c r="AB70" t="n">
        <v>132.1819206965812</v>
      </c>
      <c r="AC70" t="n">
        <v>119.5666637038255</v>
      </c>
      <c r="AD70" t="n">
        <v>96606.97171308365</v>
      </c>
      <c r="AE70" t="n">
        <v>132181.9206965812</v>
      </c>
      <c r="AF70" t="n">
        <v>5.084875249133649e-06</v>
      </c>
      <c r="AG70" t="n">
        <v>5</v>
      </c>
      <c r="AH70" t="n">
        <v>119566.6637038255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6.9006</v>
      </c>
      <c r="E71" t="n">
        <v>14.49</v>
      </c>
      <c r="F71" t="n">
        <v>11.7</v>
      </c>
      <c r="G71" t="n">
        <v>100.31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134.1</v>
      </c>
      <c r="Q71" t="n">
        <v>460.69</v>
      </c>
      <c r="R71" t="n">
        <v>45.97</v>
      </c>
      <c r="S71" t="n">
        <v>32.19</v>
      </c>
      <c r="T71" t="n">
        <v>2993.64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96.2940867519134</v>
      </c>
      <c r="AB71" t="n">
        <v>131.7538176891979</v>
      </c>
      <c r="AC71" t="n">
        <v>119.1794182466205</v>
      </c>
      <c r="AD71" t="n">
        <v>96294.0867519134</v>
      </c>
      <c r="AE71" t="n">
        <v>131753.817689198</v>
      </c>
      <c r="AF71" t="n">
        <v>5.084285817974855e-06</v>
      </c>
      <c r="AG71" t="n">
        <v>5</v>
      </c>
      <c r="AH71" t="n">
        <v>119179.4182466205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6.9005</v>
      </c>
      <c r="E72" t="n">
        <v>14.49</v>
      </c>
      <c r="F72" t="n">
        <v>11.7</v>
      </c>
      <c r="G72" t="n">
        <v>100.31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133.51</v>
      </c>
      <c r="Q72" t="n">
        <v>460.69</v>
      </c>
      <c r="R72" t="n">
        <v>46.03</v>
      </c>
      <c r="S72" t="n">
        <v>32.19</v>
      </c>
      <c r="T72" t="n">
        <v>3020.46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  <c r="AA72" t="n">
        <v>96.08804381822979</v>
      </c>
      <c r="AB72" t="n">
        <v>131.4719006573595</v>
      </c>
      <c r="AC72" t="n">
        <v>118.9244069806275</v>
      </c>
      <c r="AD72" t="n">
        <v>96088.04381822979</v>
      </c>
      <c r="AE72" t="n">
        <v>131471.9006573595</v>
      </c>
      <c r="AF72" t="n">
        <v>5.084212139080004e-06</v>
      </c>
      <c r="AG72" t="n">
        <v>5</v>
      </c>
      <c r="AH72" t="n">
        <v>118924.4069806275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6.9008</v>
      </c>
      <c r="E73" t="n">
        <v>14.49</v>
      </c>
      <c r="F73" t="n">
        <v>11.7</v>
      </c>
      <c r="G73" t="n">
        <v>100.3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131.83</v>
      </c>
      <c r="Q73" t="n">
        <v>460.69</v>
      </c>
      <c r="R73" t="n">
        <v>45.98</v>
      </c>
      <c r="S73" t="n">
        <v>32.19</v>
      </c>
      <c r="T73" t="n">
        <v>2995.66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  <c r="AA73" t="n">
        <v>95.49697077382842</v>
      </c>
      <c r="AB73" t="n">
        <v>130.6631684417076</v>
      </c>
      <c r="AC73" t="n">
        <v>118.1928590325744</v>
      </c>
      <c r="AD73" t="n">
        <v>95496.97077382842</v>
      </c>
      <c r="AE73" t="n">
        <v>130663.1684417076</v>
      </c>
      <c r="AF73" t="n">
        <v>5.084433175764553e-06</v>
      </c>
      <c r="AG73" t="n">
        <v>5</v>
      </c>
      <c r="AH73" t="n">
        <v>118192.8590325744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6.9316</v>
      </c>
      <c r="E74" t="n">
        <v>14.43</v>
      </c>
      <c r="F74" t="n">
        <v>11.68</v>
      </c>
      <c r="G74" t="n">
        <v>116.77</v>
      </c>
      <c r="H74" t="n">
        <v>1.51</v>
      </c>
      <c r="I74" t="n">
        <v>6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131.21</v>
      </c>
      <c r="Q74" t="n">
        <v>460.69</v>
      </c>
      <c r="R74" t="n">
        <v>45.09</v>
      </c>
      <c r="S74" t="n">
        <v>32.19</v>
      </c>
      <c r="T74" t="n">
        <v>2557.38</v>
      </c>
      <c r="U74" t="n">
        <v>0.71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  <c r="AA74" t="n">
        <v>95.04441524284647</v>
      </c>
      <c r="AB74" t="n">
        <v>130.0439619988775</v>
      </c>
      <c r="AC74" t="n">
        <v>117.6327487835861</v>
      </c>
      <c r="AD74" t="n">
        <v>95044.41524284647</v>
      </c>
      <c r="AE74" t="n">
        <v>130043.9619988775</v>
      </c>
      <c r="AF74" t="n">
        <v>5.107126275378156e-06</v>
      </c>
      <c r="AG74" t="n">
        <v>5</v>
      </c>
      <c r="AH74" t="n">
        <v>117632.7487835861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6.9343</v>
      </c>
      <c r="E75" t="n">
        <v>14.42</v>
      </c>
      <c r="F75" t="n">
        <v>11.67</v>
      </c>
      <c r="G75" t="n">
        <v>116.71</v>
      </c>
      <c r="H75" t="n">
        <v>1.53</v>
      </c>
      <c r="I75" t="n">
        <v>6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131.21</v>
      </c>
      <c r="Q75" t="n">
        <v>460.69</v>
      </c>
      <c r="R75" t="n">
        <v>44.97</v>
      </c>
      <c r="S75" t="n">
        <v>32.19</v>
      </c>
      <c r="T75" t="n">
        <v>2498.54</v>
      </c>
      <c r="U75" t="n">
        <v>0.72</v>
      </c>
      <c r="V75" t="n">
        <v>0.77</v>
      </c>
      <c r="W75" t="n">
        <v>1.46</v>
      </c>
      <c r="X75" t="n">
        <v>0.14</v>
      </c>
      <c r="Y75" t="n">
        <v>1</v>
      </c>
      <c r="Z75" t="n">
        <v>10</v>
      </c>
      <c r="AA75" t="n">
        <v>95.0203637212206</v>
      </c>
      <c r="AB75" t="n">
        <v>130.0110536459107</v>
      </c>
      <c r="AC75" t="n">
        <v>117.6029811576393</v>
      </c>
      <c r="AD75" t="n">
        <v>95020.36372122061</v>
      </c>
      <c r="AE75" t="n">
        <v>130011.0536459107</v>
      </c>
      <c r="AF75" t="n">
        <v>5.109115605539089e-06</v>
      </c>
      <c r="AG75" t="n">
        <v>5</v>
      </c>
      <c r="AH75" t="n">
        <v>117602.9811576393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6.9328</v>
      </c>
      <c r="E76" t="n">
        <v>14.42</v>
      </c>
      <c r="F76" t="n">
        <v>11.67</v>
      </c>
      <c r="G76" t="n">
        <v>116.74</v>
      </c>
      <c r="H76" t="n">
        <v>1.54</v>
      </c>
      <c r="I76" t="n">
        <v>6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131.27</v>
      </c>
      <c r="Q76" t="n">
        <v>460.69</v>
      </c>
      <c r="R76" t="n">
        <v>45.1</v>
      </c>
      <c r="S76" t="n">
        <v>32.19</v>
      </c>
      <c r="T76" t="n">
        <v>2564.1</v>
      </c>
      <c r="U76" t="n">
        <v>0.71</v>
      </c>
      <c r="V76" t="n">
        <v>0.77</v>
      </c>
      <c r="W76" t="n">
        <v>1.46</v>
      </c>
      <c r="X76" t="n">
        <v>0.14</v>
      </c>
      <c r="Y76" t="n">
        <v>1</v>
      </c>
      <c r="Z76" t="n">
        <v>10</v>
      </c>
      <c r="AA76" t="n">
        <v>95.05227815440105</v>
      </c>
      <c r="AB76" t="n">
        <v>130.0547203813536</v>
      </c>
      <c r="AC76" t="n">
        <v>117.6424804011382</v>
      </c>
      <c r="AD76" t="n">
        <v>95052.27815440105</v>
      </c>
      <c r="AE76" t="n">
        <v>130054.7203813536</v>
      </c>
      <c r="AF76" t="n">
        <v>5.108010422116348e-06</v>
      </c>
      <c r="AG76" t="n">
        <v>5</v>
      </c>
      <c r="AH76" t="n">
        <v>117642.4804011382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11.68</v>
      </c>
      <c r="G77" t="n">
        <v>116.78</v>
      </c>
      <c r="H77" t="n">
        <v>1.56</v>
      </c>
      <c r="I77" t="n">
        <v>6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131.61</v>
      </c>
      <c r="Q77" t="n">
        <v>460.73</v>
      </c>
      <c r="R77" t="n">
        <v>45.15</v>
      </c>
      <c r="S77" t="n">
        <v>32.19</v>
      </c>
      <c r="T77" t="n">
        <v>2588.09</v>
      </c>
      <c r="U77" t="n">
        <v>0.71</v>
      </c>
      <c r="V77" t="n">
        <v>0.77</v>
      </c>
      <c r="W77" t="n">
        <v>1.46</v>
      </c>
      <c r="X77" t="n">
        <v>0.14</v>
      </c>
      <c r="Y77" t="n">
        <v>1</v>
      </c>
      <c r="Z77" t="n">
        <v>10</v>
      </c>
      <c r="AA77" t="n">
        <v>95.18986529217244</v>
      </c>
      <c r="AB77" t="n">
        <v>130.2429731731685</v>
      </c>
      <c r="AC77" t="n">
        <v>117.8127666107168</v>
      </c>
      <c r="AD77" t="n">
        <v>95189.86529217244</v>
      </c>
      <c r="AE77" t="n">
        <v>130242.9731731685</v>
      </c>
      <c r="AF77" t="n">
        <v>5.106536844219361e-06</v>
      </c>
      <c r="AG77" t="n">
        <v>5</v>
      </c>
      <c r="AH77" t="n">
        <v>117812.7666107168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6.9303</v>
      </c>
      <c r="E78" t="n">
        <v>14.43</v>
      </c>
      <c r="F78" t="n">
        <v>11.68</v>
      </c>
      <c r="G78" t="n">
        <v>116.79</v>
      </c>
      <c r="H78" t="n">
        <v>1.58</v>
      </c>
      <c r="I78" t="n">
        <v>6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131.75</v>
      </c>
      <c r="Q78" t="n">
        <v>460.73</v>
      </c>
      <c r="R78" t="n">
        <v>45.12</v>
      </c>
      <c r="S78" t="n">
        <v>32.19</v>
      </c>
      <c r="T78" t="n">
        <v>2574.81</v>
      </c>
      <c r="U78" t="n">
        <v>0.71</v>
      </c>
      <c r="V78" t="n">
        <v>0.77</v>
      </c>
      <c r="W78" t="n">
        <v>1.46</v>
      </c>
      <c r="X78" t="n">
        <v>0.15</v>
      </c>
      <c r="Y78" t="n">
        <v>1</v>
      </c>
      <c r="Z78" t="n">
        <v>10</v>
      </c>
      <c r="AA78" t="n">
        <v>95.24239904518087</v>
      </c>
      <c r="AB78" t="n">
        <v>130.3148521716602</v>
      </c>
      <c r="AC78" t="n">
        <v>117.8777855784752</v>
      </c>
      <c r="AD78" t="n">
        <v>95242.39904518088</v>
      </c>
      <c r="AE78" t="n">
        <v>130314.8521716602</v>
      </c>
      <c r="AF78" t="n">
        <v>5.106168449745113e-06</v>
      </c>
      <c r="AG78" t="n">
        <v>5</v>
      </c>
      <c r="AH78" t="n">
        <v>117877.7855784752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6.9325</v>
      </c>
      <c r="E79" t="n">
        <v>14.42</v>
      </c>
      <c r="F79" t="n">
        <v>11.67</v>
      </c>
      <c r="G79" t="n">
        <v>116.75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1</v>
      </c>
      <c r="N79" t="n">
        <v>51.11</v>
      </c>
      <c r="O79" t="n">
        <v>28075.56</v>
      </c>
      <c r="P79" t="n">
        <v>131.78</v>
      </c>
      <c r="Q79" t="n">
        <v>460.73</v>
      </c>
      <c r="R79" t="n">
        <v>45.02</v>
      </c>
      <c r="S79" t="n">
        <v>32.19</v>
      </c>
      <c r="T79" t="n">
        <v>2521.96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  <c r="AA79" t="n">
        <v>95.23240764308295</v>
      </c>
      <c r="AB79" t="n">
        <v>130.3011814945203</v>
      </c>
      <c r="AC79" t="n">
        <v>117.8654196115746</v>
      </c>
      <c r="AD79" t="n">
        <v>95232.40764308294</v>
      </c>
      <c r="AE79" t="n">
        <v>130301.1814945202</v>
      </c>
      <c r="AF79" t="n">
        <v>5.107789385431799e-06</v>
      </c>
      <c r="AG79" t="n">
        <v>5</v>
      </c>
      <c r="AH79" t="n">
        <v>117865.4196115746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6.9309</v>
      </c>
      <c r="E80" t="n">
        <v>14.43</v>
      </c>
      <c r="F80" t="n">
        <v>11.68</v>
      </c>
      <c r="G80" t="n">
        <v>116.78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0</v>
      </c>
      <c r="N80" t="n">
        <v>51.28</v>
      </c>
      <c r="O80" t="n">
        <v>28127.29</v>
      </c>
      <c r="P80" t="n">
        <v>131.92</v>
      </c>
      <c r="Q80" t="n">
        <v>460.73</v>
      </c>
      <c r="R80" t="n">
        <v>45.02</v>
      </c>
      <c r="S80" t="n">
        <v>32.19</v>
      </c>
      <c r="T80" t="n">
        <v>2520.09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  <c r="AA80" t="n">
        <v>95.29730994950046</v>
      </c>
      <c r="AB80" t="n">
        <v>130.3899836934483</v>
      </c>
      <c r="AC80" t="n">
        <v>117.9457466532717</v>
      </c>
      <c r="AD80" t="n">
        <v>95297.30994950046</v>
      </c>
      <c r="AE80" t="n">
        <v>130389.9836934483</v>
      </c>
      <c r="AF80" t="n">
        <v>5.10661052311421e-06</v>
      </c>
      <c r="AG80" t="n">
        <v>5</v>
      </c>
      <c r="AH80" t="n">
        <v>117945.7466532717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2.7291</v>
      </c>
      <c r="E2" t="n">
        <v>36.64</v>
      </c>
      <c r="F2" t="n">
        <v>19.37</v>
      </c>
      <c r="G2" t="n">
        <v>4.52</v>
      </c>
      <c r="H2" t="n">
        <v>0.06</v>
      </c>
      <c r="I2" t="n">
        <v>257</v>
      </c>
      <c r="J2" t="n">
        <v>296.65</v>
      </c>
      <c r="K2" t="n">
        <v>61.82</v>
      </c>
      <c r="L2" t="n">
        <v>1</v>
      </c>
      <c r="M2" t="n">
        <v>255</v>
      </c>
      <c r="N2" t="n">
        <v>83.83</v>
      </c>
      <c r="O2" t="n">
        <v>36821.52</v>
      </c>
      <c r="P2" t="n">
        <v>352.51</v>
      </c>
      <c r="Q2" t="n">
        <v>460.9</v>
      </c>
      <c r="R2" t="n">
        <v>297.35</v>
      </c>
      <c r="S2" t="n">
        <v>32.19</v>
      </c>
      <c r="T2" t="n">
        <v>127433.94</v>
      </c>
      <c r="U2" t="n">
        <v>0.11</v>
      </c>
      <c r="V2" t="n">
        <v>0.46</v>
      </c>
      <c r="W2" t="n">
        <v>1.86</v>
      </c>
      <c r="X2" t="n">
        <v>7.83</v>
      </c>
      <c r="Y2" t="n">
        <v>1</v>
      </c>
      <c r="Z2" t="n">
        <v>10</v>
      </c>
      <c r="AA2" t="n">
        <v>435.3652928252709</v>
      </c>
      <c r="AB2" t="n">
        <v>595.6860006046966</v>
      </c>
      <c r="AC2" t="n">
        <v>538.8345647575366</v>
      </c>
      <c r="AD2" t="n">
        <v>435365.2928252709</v>
      </c>
      <c r="AE2" t="n">
        <v>595686.0006046966</v>
      </c>
      <c r="AF2" t="n">
        <v>1.961820212542003e-06</v>
      </c>
      <c r="AG2" t="n">
        <v>11</v>
      </c>
      <c r="AH2" t="n">
        <v>538834.5647575365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3.3548</v>
      </c>
      <c r="E3" t="n">
        <v>29.81</v>
      </c>
      <c r="F3" t="n">
        <v>16.87</v>
      </c>
      <c r="G3" t="n">
        <v>5.65</v>
      </c>
      <c r="H3" t="n">
        <v>0.07000000000000001</v>
      </c>
      <c r="I3" t="n">
        <v>179</v>
      </c>
      <c r="J3" t="n">
        <v>297.17</v>
      </c>
      <c r="K3" t="n">
        <v>61.82</v>
      </c>
      <c r="L3" t="n">
        <v>1.25</v>
      </c>
      <c r="M3" t="n">
        <v>177</v>
      </c>
      <c r="N3" t="n">
        <v>84.09999999999999</v>
      </c>
      <c r="O3" t="n">
        <v>36885.7</v>
      </c>
      <c r="P3" t="n">
        <v>306.72</v>
      </c>
      <c r="Q3" t="n">
        <v>460.93</v>
      </c>
      <c r="R3" t="n">
        <v>215.24</v>
      </c>
      <c r="S3" t="n">
        <v>32.19</v>
      </c>
      <c r="T3" t="n">
        <v>86767.23</v>
      </c>
      <c r="U3" t="n">
        <v>0.15</v>
      </c>
      <c r="V3" t="n">
        <v>0.53</v>
      </c>
      <c r="W3" t="n">
        <v>1.72</v>
      </c>
      <c r="X3" t="n">
        <v>5.33</v>
      </c>
      <c r="Y3" t="n">
        <v>1</v>
      </c>
      <c r="Z3" t="n">
        <v>10</v>
      </c>
      <c r="AA3" t="n">
        <v>319.2759676919413</v>
      </c>
      <c r="AB3" t="n">
        <v>436.8474644577077</v>
      </c>
      <c r="AC3" t="n">
        <v>395.1553555691306</v>
      </c>
      <c r="AD3" t="n">
        <v>319275.9676919413</v>
      </c>
      <c r="AE3" t="n">
        <v>436847.4644577077</v>
      </c>
      <c r="AF3" t="n">
        <v>2.411606188500206e-06</v>
      </c>
      <c r="AG3" t="n">
        <v>9</v>
      </c>
      <c r="AH3" t="n">
        <v>395155.3555691306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3.8091</v>
      </c>
      <c r="E4" t="n">
        <v>26.25</v>
      </c>
      <c r="F4" t="n">
        <v>15.59</v>
      </c>
      <c r="G4" t="n">
        <v>6.78</v>
      </c>
      <c r="H4" t="n">
        <v>0.09</v>
      </c>
      <c r="I4" t="n">
        <v>138</v>
      </c>
      <c r="J4" t="n">
        <v>297.7</v>
      </c>
      <c r="K4" t="n">
        <v>61.82</v>
      </c>
      <c r="L4" t="n">
        <v>1.5</v>
      </c>
      <c r="M4" t="n">
        <v>136</v>
      </c>
      <c r="N4" t="n">
        <v>84.37</v>
      </c>
      <c r="O4" t="n">
        <v>36949.99</v>
      </c>
      <c r="P4" t="n">
        <v>283.25</v>
      </c>
      <c r="Q4" t="n">
        <v>460.86</v>
      </c>
      <c r="R4" t="n">
        <v>173.12</v>
      </c>
      <c r="S4" t="n">
        <v>32.19</v>
      </c>
      <c r="T4" t="n">
        <v>65913.84</v>
      </c>
      <c r="U4" t="n">
        <v>0.19</v>
      </c>
      <c r="V4" t="n">
        <v>0.57</v>
      </c>
      <c r="W4" t="n">
        <v>1.67</v>
      </c>
      <c r="X4" t="n">
        <v>4.05</v>
      </c>
      <c r="Y4" t="n">
        <v>1</v>
      </c>
      <c r="Z4" t="n">
        <v>10</v>
      </c>
      <c r="AA4" t="n">
        <v>265.9397457839823</v>
      </c>
      <c r="AB4" t="n">
        <v>363.870492615196</v>
      </c>
      <c r="AC4" t="n">
        <v>329.1432034954448</v>
      </c>
      <c r="AD4" t="n">
        <v>265939.7457839823</v>
      </c>
      <c r="AE4" t="n">
        <v>363870.492615196</v>
      </c>
      <c r="AF4" t="n">
        <v>2.738180855078137e-06</v>
      </c>
      <c r="AG4" t="n">
        <v>8</v>
      </c>
      <c r="AH4" t="n">
        <v>329143.2034954448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4.163</v>
      </c>
      <c r="E5" t="n">
        <v>24.02</v>
      </c>
      <c r="F5" t="n">
        <v>14.8</v>
      </c>
      <c r="G5" t="n">
        <v>7.93</v>
      </c>
      <c r="H5" t="n">
        <v>0.1</v>
      </c>
      <c r="I5" t="n">
        <v>112</v>
      </c>
      <c r="J5" t="n">
        <v>298.22</v>
      </c>
      <c r="K5" t="n">
        <v>61.82</v>
      </c>
      <c r="L5" t="n">
        <v>1.75</v>
      </c>
      <c r="M5" t="n">
        <v>110</v>
      </c>
      <c r="N5" t="n">
        <v>84.65000000000001</v>
      </c>
      <c r="O5" t="n">
        <v>37014.39</v>
      </c>
      <c r="P5" t="n">
        <v>268.72</v>
      </c>
      <c r="Q5" t="n">
        <v>460.71</v>
      </c>
      <c r="R5" t="n">
        <v>147.49</v>
      </c>
      <c r="S5" t="n">
        <v>32.19</v>
      </c>
      <c r="T5" t="n">
        <v>53225.41</v>
      </c>
      <c r="U5" t="n">
        <v>0.22</v>
      </c>
      <c r="V5" t="n">
        <v>0.6</v>
      </c>
      <c r="W5" t="n">
        <v>1.62</v>
      </c>
      <c r="X5" t="n">
        <v>3.27</v>
      </c>
      <c r="Y5" t="n">
        <v>1</v>
      </c>
      <c r="Z5" t="n">
        <v>10</v>
      </c>
      <c r="AA5" t="n">
        <v>231.539347681784</v>
      </c>
      <c r="AB5" t="n">
        <v>316.8023502931648</v>
      </c>
      <c r="AC5" t="n">
        <v>286.5671786161703</v>
      </c>
      <c r="AD5" t="n">
        <v>231539.347681784</v>
      </c>
      <c r="AE5" t="n">
        <v>316802.3502931648</v>
      </c>
      <c r="AF5" t="n">
        <v>2.99258273599808e-06</v>
      </c>
      <c r="AG5" t="n">
        <v>7</v>
      </c>
      <c r="AH5" t="n">
        <v>286567.1786161703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4.4308</v>
      </c>
      <c r="E6" t="n">
        <v>22.57</v>
      </c>
      <c r="F6" t="n">
        <v>14.29</v>
      </c>
      <c r="G6" t="n">
        <v>9.029999999999999</v>
      </c>
      <c r="H6" t="n">
        <v>0.12</v>
      </c>
      <c r="I6" t="n">
        <v>95</v>
      </c>
      <c r="J6" t="n">
        <v>298.74</v>
      </c>
      <c r="K6" t="n">
        <v>61.82</v>
      </c>
      <c r="L6" t="n">
        <v>2</v>
      </c>
      <c r="M6" t="n">
        <v>93</v>
      </c>
      <c r="N6" t="n">
        <v>84.92</v>
      </c>
      <c r="O6" t="n">
        <v>37078.91</v>
      </c>
      <c r="P6" t="n">
        <v>259.3</v>
      </c>
      <c r="Q6" t="n">
        <v>460.8</v>
      </c>
      <c r="R6" t="n">
        <v>130.44</v>
      </c>
      <c r="S6" t="n">
        <v>32.19</v>
      </c>
      <c r="T6" t="n">
        <v>44788.2</v>
      </c>
      <c r="U6" t="n">
        <v>0.25</v>
      </c>
      <c r="V6" t="n">
        <v>0.63</v>
      </c>
      <c r="W6" t="n">
        <v>1.6</v>
      </c>
      <c r="X6" t="n">
        <v>2.76</v>
      </c>
      <c r="Y6" t="n">
        <v>1</v>
      </c>
      <c r="Z6" t="n">
        <v>10</v>
      </c>
      <c r="AA6" t="n">
        <v>215.8081447993542</v>
      </c>
      <c r="AB6" t="n">
        <v>295.2782244977449</v>
      </c>
      <c r="AC6" t="n">
        <v>267.0972851773581</v>
      </c>
      <c r="AD6" t="n">
        <v>215808.1447993542</v>
      </c>
      <c r="AE6" t="n">
        <v>295278.2244977449</v>
      </c>
      <c r="AF6" t="n">
        <v>3.185091421249169e-06</v>
      </c>
      <c r="AG6" t="n">
        <v>7</v>
      </c>
      <c r="AH6" t="n">
        <v>267097.2851773581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4.6619</v>
      </c>
      <c r="E7" t="n">
        <v>21.45</v>
      </c>
      <c r="F7" t="n">
        <v>13.9</v>
      </c>
      <c r="G7" t="n">
        <v>10.17</v>
      </c>
      <c r="H7" t="n">
        <v>0.13</v>
      </c>
      <c r="I7" t="n">
        <v>82</v>
      </c>
      <c r="J7" t="n">
        <v>299.26</v>
      </c>
      <c r="K7" t="n">
        <v>61.82</v>
      </c>
      <c r="L7" t="n">
        <v>2.25</v>
      </c>
      <c r="M7" t="n">
        <v>80</v>
      </c>
      <c r="N7" t="n">
        <v>85.19</v>
      </c>
      <c r="O7" t="n">
        <v>37143.54</v>
      </c>
      <c r="P7" t="n">
        <v>251.87</v>
      </c>
      <c r="Q7" t="n">
        <v>460.84</v>
      </c>
      <c r="R7" t="n">
        <v>117.9</v>
      </c>
      <c r="S7" t="n">
        <v>32.19</v>
      </c>
      <c r="T7" t="n">
        <v>38584.37</v>
      </c>
      <c r="U7" t="n">
        <v>0.27</v>
      </c>
      <c r="V7" t="n">
        <v>0.64</v>
      </c>
      <c r="W7" t="n">
        <v>1.57</v>
      </c>
      <c r="X7" t="n">
        <v>2.36</v>
      </c>
      <c r="Y7" t="n">
        <v>1</v>
      </c>
      <c r="Z7" t="n">
        <v>10</v>
      </c>
      <c r="AA7" t="n">
        <v>204.0858083273285</v>
      </c>
      <c r="AB7" t="n">
        <v>279.2392065837411</v>
      </c>
      <c r="AC7" t="n">
        <v>252.5890086221587</v>
      </c>
      <c r="AD7" t="n">
        <v>204085.8083273285</v>
      </c>
      <c r="AE7" t="n">
        <v>279239.2065837411</v>
      </c>
      <c r="AF7" t="n">
        <v>3.351218221702966e-06</v>
      </c>
      <c r="AG7" t="n">
        <v>7</v>
      </c>
      <c r="AH7" t="n">
        <v>252589.0086221587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4.8551</v>
      </c>
      <c r="E8" t="n">
        <v>20.6</v>
      </c>
      <c r="F8" t="n">
        <v>13.6</v>
      </c>
      <c r="G8" t="n">
        <v>11.33</v>
      </c>
      <c r="H8" t="n">
        <v>0.15</v>
      </c>
      <c r="I8" t="n">
        <v>72</v>
      </c>
      <c r="J8" t="n">
        <v>299.79</v>
      </c>
      <c r="K8" t="n">
        <v>61.82</v>
      </c>
      <c r="L8" t="n">
        <v>2.5</v>
      </c>
      <c r="M8" t="n">
        <v>70</v>
      </c>
      <c r="N8" t="n">
        <v>85.47</v>
      </c>
      <c r="O8" t="n">
        <v>37208.42</v>
      </c>
      <c r="P8" t="n">
        <v>246.28</v>
      </c>
      <c r="Q8" t="n">
        <v>460.79</v>
      </c>
      <c r="R8" t="n">
        <v>107.44</v>
      </c>
      <c r="S8" t="n">
        <v>32.19</v>
      </c>
      <c r="T8" t="n">
        <v>33400.62</v>
      </c>
      <c r="U8" t="n">
        <v>0.3</v>
      </c>
      <c r="V8" t="n">
        <v>0.66</v>
      </c>
      <c r="W8" t="n">
        <v>1.57</v>
      </c>
      <c r="X8" t="n">
        <v>2.06</v>
      </c>
      <c r="Y8" t="n">
        <v>1</v>
      </c>
      <c r="Z8" t="n">
        <v>10</v>
      </c>
      <c r="AA8" t="n">
        <v>186.6803168974259</v>
      </c>
      <c r="AB8" t="n">
        <v>255.4242453332724</v>
      </c>
      <c r="AC8" t="n">
        <v>231.0469138489192</v>
      </c>
      <c r="AD8" t="n">
        <v>186680.3168974259</v>
      </c>
      <c r="AE8" t="n">
        <v>255424.2453332724</v>
      </c>
      <c r="AF8" t="n">
        <v>3.490100514423319e-06</v>
      </c>
      <c r="AG8" t="n">
        <v>6</v>
      </c>
      <c r="AH8" t="n">
        <v>231046.9138489192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4.9991</v>
      </c>
      <c r="E9" t="n">
        <v>20</v>
      </c>
      <c r="F9" t="n">
        <v>13.4</v>
      </c>
      <c r="G9" t="n">
        <v>12.36</v>
      </c>
      <c r="H9" t="n">
        <v>0.16</v>
      </c>
      <c r="I9" t="n">
        <v>65</v>
      </c>
      <c r="J9" t="n">
        <v>300.32</v>
      </c>
      <c r="K9" t="n">
        <v>61.82</v>
      </c>
      <c r="L9" t="n">
        <v>2.75</v>
      </c>
      <c r="M9" t="n">
        <v>63</v>
      </c>
      <c r="N9" t="n">
        <v>85.73999999999999</v>
      </c>
      <c r="O9" t="n">
        <v>37273.29</v>
      </c>
      <c r="P9" t="n">
        <v>242.41</v>
      </c>
      <c r="Q9" t="n">
        <v>460.78</v>
      </c>
      <c r="R9" t="n">
        <v>101.14</v>
      </c>
      <c r="S9" t="n">
        <v>32.19</v>
      </c>
      <c r="T9" t="n">
        <v>30288.96</v>
      </c>
      <c r="U9" t="n">
        <v>0.32</v>
      </c>
      <c r="V9" t="n">
        <v>0.67</v>
      </c>
      <c r="W9" t="n">
        <v>1.55</v>
      </c>
      <c r="X9" t="n">
        <v>1.86</v>
      </c>
      <c r="Y9" t="n">
        <v>1</v>
      </c>
      <c r="Z9" t="n">
        <v>10</v>
      </c>
      <c r="AA9" t="n">
        <v>180.8521707421803</v>
      </c>
      <c r="AB9" t="n">
        <v>247.4499186440075</v>
      </c>
      <c r="AC9" t="n">
        <v>223.8336457068374</v>
      </c>
      <c r="AD9" t="n">
        <v>180852.1707421803</v>
      </c>
      <c r="AE9" t="n">
        <v>247449.9186440075</v>
      </c>
      <c r="AF9" t="n">
        <v>3.59361526676147e-06</v>
      </c>
      <c r="AG9" t="n">
        <v>6</v>
      </c>
      <c r="AH9" t="n">
        <v>223833.6457068374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5.16</v>
      </c>
      <c r="E10" t="n">
        <v>19.38</v>
      </c>
      <c r="F10" t="n">
        <v>13.16</v>
      </c>
      <c r="G10" t="n">
        <v>13.61</v>
      </c>
      <c r="H10" t="n">
        <v>0.18</v>
      </c>
      <c r="I10" t="n">
        <v>58</v>
      </c>
      <c r="J10" t="n">
        <v>300.84</v>
      </c>
      <c r="K10" t="n">
        <v>61.82</v>
      </c>
      <c r="L10" t="n">
        <v>3</v>
      </c>
      <c r="M10" t="n">
        <v>56</v>
      </c>
      <c r="N10" t="n">
        <v>86.02</v>
      </c>
      <c r="O10" t="n">
        <v>37338.27</v>
      </c>
      <c r="P10" t="n">
        <v>238.01</v>
      </c>
      <c r="Q10" t="n">
        <v>460.87</v>
      </c>
      <c r="R10" t="n">
        <v>93.56</v>
      </c>
      <c r="S10" t="n">
        <v>32.19</v>
      </c>
      <c r="T10" t="n">
        <v>26532.98</v>
      </c>
      <c r="U10" t="n">
        <v>0.34</v>
      </c>
      <c r="V10" t="n">
        <v>0.68</v>
      </c>
      <c r="W10" t="n">
        <v>1.54</v>
      </c>
      <c r="X10" t="n">
        <v>1.62</v>
      </c>
      <c r="Y10" t="n">
        <v>1</v>
      </c>
      <c r="Z10" t="n">
        <v>10</v>
      </c>
      <c r="AA10" t="n">
        <v>174.6780967742561</v>
      </c>
      <c r="AB10" t="n">
        <v>239.0022782601782</v>
      </c>
      <c r="AC10" t="n">
        <v>216.1922362649003</v>
      </c>
      <c r="AD10" t="n">
        <v>174678.0967742561</v>
      </c>
      <c r="AE10" t="n">
        <v>239002.2782601782</v>
      </c>
      <c r="AF10" t="n">
        <v>3.709278625450418e-06</v>
      </c>
      <c r="AG10" t="n">
        <v>6</v>
      </c>
      <c r="AH10" t="n">
        <v>216192.2362649003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5.2432</v>
      </c>
      <c r="E11" t="n">
        <v>19.07</v>
      </c>
      <c r="F11" t="n">
        <v>13.08</v>
      </c>
      <c r="G11" t="n">
        <v>14.53</v>
      </c>
      <c r="H11" t="n">
        <v>0.19</v>
      </c>
      <c r="I11" t="n">
        <v>54</v>
      </c>
      <c r="J11" t="n">
        <v>301.37</v>
      </c>
      <c r="K11" t="n">
        <v>61.82</v>
      </c>
      <c r="L11" t="n">
        <v>3.25</v>
      </c>
      <c r="M11" t="n">
        <v>52</v>
      </c>
      <c r="N11" t="n">
        <v>86.3</v>
      </c>
      <c r="O11" t="n">
        <v>37403.38</v>
      </c>
      <c r="P11" t="n">
        <v>236.23</v>
      </c>
      <c r="Q11" t="n">
        <v>460.71</v>
      </c>
      <c r="R11" t="n">
        <v>90.59999999999999</v>
      </c>
      <c r="S11" t="n">
        <v>32.19</v>
      </c>
      <c r="T11" t="n">
        <v>25073.06</v>
      </c>
      <c r="U11" t="n">
        <v>0.36</v>
      </c>
      <c r="V11" t="n">
        <v>0.68</v>
      </c>
      <c r="W11" t="n">
        <v>1.54</v>
      </c>
      <c r="X11" t="n">
        <v>1.54</v>
      </c>
      <c r="Y11" t="n">
        <v>1</v>
      </c>
      <c r="Z11" t="n">
        <v>10</v>
      </c>
      <c r="AA11" t="n">
        <v>171.891989773004</v>
      </c>
      <c r="AB11" t="n">
        <v>235.1902037467008</v>
      </c>
      <c r="AC11" t="n">
        <v>212.7439807927078</v>
      </c>
      <c r="AD11" t="n">
        <v>171891.989773004</v>
      </c>
      <c r="AE11" t="n">
        <v>235190.2037467008</v>
      </c>
      <c r="AF11" t="n">
        <v>3.769087149023572e-06</v>
      </c>
      <c r="AG11" t="n">
        <v>6</v>
      </c>
      <c r="AH11" t="n">
        <v>212743.9807927079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5.3587</v>
      </c>
      <c r="E12" t="n">
        <v>18.66</v>
      </c>
      <c r="F12" t="n">
        <v>12.94</v>
      </c>
      <c r="G12" t="n">
        <v>15.85</v>
      </c>
      <c r="H12" t="n">
        <v>0.21</v>
      </c>
      <c r="I12" t="n">
        <v>49</v>
      </c>
      <c r="J12" t="n">
        <v>301.9</v>
      </c>
      <c r="K12" t="n">
        <v>61.82</v>
      </c>
      <c r="L12" t="n">
        <v>3.5</v>
      </c>
      <c r="M12" t="n">
        <v>47</v>
      </c>
      <c r="N12" t="n">
        <v>86.58</v>
      </c>
      <c r="O12" t="n">
        <v>37468.6</v>
      </c>
      <c r="P12" t="n">
        <v>233.69</v>
      </c>
      <c r="Q12" t="n">
        <v>460.82</v>
      </c>
      <c r="R12" t="n">
        <v>86.3</v>
      </c>
      <c r="S12" t="n">
        <v>32.19</v>
      </c>
      <c r="T12" t="n">
        <v>22945.62</v>
      </c>
      <c r="U12" t="n">
        <v>0.37</v>
      </c>
      <c r="V12" t="n">
        <v>0.6899999999999999</v>
      </c>
      <c r="W12" t="n">
        <v>1.53</v>
      </c>
      <c r="X12" t="n">
        <v>1.41</v>
      </c>
      <c r="Y12" t="n">
        <v>1</v>
      </c>
      <c r="Z12" t="n">
        <v>10</v>
      </c>
      <c r="AA12" t="n">
        <v>168.1176731157614</v>
      </c>
      <c r="AB12" t="n">
        <v>230.0260171851649</v>
      </c>
      <c r="AC12" t="n">
        <v>208.0726569486219</v>
      </c>
      <c r="AD12" t="n">
        <v>168117.6731157614</v>
      </c>
      <c r="AE12" t="n">
        <v>230026.0171851649</v>
      </c>
      <c r="AF12" t="n">
        <v>3.852114606628131e-06</v>
      </c>
      <c r="AG12" t="n">
        <v>6</v>
      </c>
      <c r="AH12" t="n">
        <v>208072.6569486219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5.4336</v>
      </c>
      <c r="E13" t="n">
        <v>18.4</v>
      </c>
      <c r="F13" t="n">
        <v>12.85</v>
      </c>
      <c r="G13" t="n">
        <v>16.76</v>
      </c>
      <c r="H13" t="n">
        <v>0.22</v>
      </c>
      <c r="I13" t="n">
        <v>46</v>
      </c>
      <c r="J13" t="n">
        <v>302.43</v>
      </c>
      <c r="K13" t="n">
        <v>61.82</v>
      </c>
      <c r="L13" t="n">
        <v>3.75</v>
      </c>
      <c r="M13" t="n">
        <v>44</v>
      </c>
      <c r="N13" t="n">
        <v>86.86</v>
      </c>
      <c r="O13" t="n">
        <v>37533.94</v>
      </c>
      <c r="P13" t="n">
        <v>231.89</v>
      </c>
      <c r="Q13" t="n">
        <v>460.78</v>
      </c>
      <c r="R13" t="n">
        <v>83.41</v>
      </c>
      <c r="S13" t="n">
        <v>32.19</v>
      </c>
      <c r="T13" t="n">
        <v>21519.53</v>
      </c>
      <c r="U13" t="n">
        <v>0.39</v>
      </c>
      <c r="V13" t="n">
        <v>0.7</v>
      </c>
      <c r="W13" t="n">
        <v>1.52</v>
      </c>
      <c r="X13" t="n">
        <v>1.32</v>
      </c>
      <c r="Y13" t="n">
        <v>1</v>
      </c>
      <c r="Z13" t="n">
        <v>10</v>
      </c>
      <c r="AA13" t="n">
        <v>165.6883218770703</v>
      </c>
      <c r="AB13" t="n">
        <v>226.7020716449769</v>
      </c>
      <c r="AC13" t="n">
        <v>205.0659441056015</v>
      </c>
      <c r="AD13" t="n">
        <v>165688.3218770703</v>
      </c>
      <c r="AE13" t="n">
        <v>226702.0716449769</v>
      </c>
      <c r="AF13" t="n">
        <v>3.905956654892906e-06</v>
      </c>
      <c r="AG13" t="n">
        <v>6</v>
      </c>
      <c r="AH13" t="n">
        <v>205065.9441056015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5.5174</v>
      </c>
      <c r="E14" t="n">
        <v>18.12</v>
      </c>
      <c r="F14" t="n">
        <v>12.74</v>
      </c>
      <c r="G14" t="n">
        <v>17.77</v>
      </c>
      <c r="H14" t="n">
        <v>0.24</v>
      </c>
      <c r="I14" t="n">
        <v>43</v>
      </c>
      <c r="J14" t="n">
        <v>302.96</v>
      </c>
      <c r="K14" t="n">
        <v>61.82</v>
      </c>
      <c r="L14" t="n">
        <v>4</v>
      </c>
      <c r="M14" t="n">
        <v>41</v>
      </c>
      <c r="N14" t="n">
        <v>87.14</v>
      </c>
      <c r="O14" t="n">
        <v>37599.4</v>
      </c>
      <c r="P14" t="n">
        <v>229.65</v>
      </c>
      <c r="Q14" t="n">
        <v>460.72</v>
      </c>
      <c r="R14" t="n">
        <v>79.33</v>
      </c>
      <c r="S14" t="n">
        <v>32.19</v>
      </c>
      <c r="T14" t="n">
        <v>19493.6</v>
      </c>
      <c r="U14" t="n">
        <v>0.41</v>
      </c>
      <c r="V14" t="n">
        <v>0.7</v>
      </c>
      <c r="W14" t="n">
        <v>1.53</v>
      </c>
      <c r="X14" t="n">
        <v>1.2</v>
      </c>
      <c r="Y14" t="n">
        <v>1</v>
      </c>
      <c r="Z14" t="n">
        <v>10</v>
      </c>
      <c r="AA14" t="n">
        <v>162.9434681864984</v>
      </c>
      <c r="AB14" t="n">
        <v>222.94644173114</v>
      </c>
      <c r="AC14" t="n">
        <v>201.6687462396803</v>
      </c>
      <c r="AD14" t="n">
        <v>162943.4681864984</v>
      </c>
      <c r="AE14" t="n">
        <v>222946.44173114</v>
      </c>
      <c r="AF14" t="n">
        <v>3.966196489934136e-06</v>
      </c>
      <c r="AG14" t="n">
        <v>6</v>
      </c>
      <c r="AH14" t="n">
        <v>201668.7462396803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5.5924</v>
      </c>
      <c r="E15" t="n">
        <v>17.88</v>
      </c>
      <c r="F15" t="n">
        <v>12.66</v>
      </c>
      <c r="G15" t="n">
        <v>18.99</v>
      </c>
      <c r="H15" t="n">
        <v>0.25</v>
      </c>
      <c r="I15" t="n">
        <v>40</v>
      </c>
      <c r="J15" t="n">
        <v>303.49</v>
      </c>
      <c r="K15" t="n">
        <v>61.82</v>
      </c>
      <c r="L15" t="n">
        <v>4.25</v>
      </c>
      <c r="M15" t="n">
        <v>38</v>
      </c>
      <c r="N15" t="n">
        <v>87.42</v>
      </c>
      <c r="O15" t="n">
        <v>37664.98</v>
      </c>
      <c r="P15" t="n">
        <v>228.13</v>
      </c>
      <c r="Q15" t="n">
        <v>460.73</v>
      </c>
      <c r="R15" t="n">
        <v>76.89</v>
      </c>
      <c r="S15" t="n">
        <v>32.19</v>
      </c>
      <c r="T15" t="n">
        <v>18288.03</v>
      </c>
      <c r="U15" t="n">
        <v>0.42</v>
      </c>
      <c r="V15" t="n">
        <v>0.71</v>
      </c>
      <c r="W15" t="n">
        <v>1.52</v>
      </c>
      <c r="X15" t="n">
        <v>1.13</v>
      </c>
      <c r="Y15" t="n">
        <v>1</v>
      </c>
      <c r="Z15" t="n">
        <v>10</v>
      </c>
      <c r="AA15" t="n">
        <v>160.7777992037127</v>
      </c>
      <c r="AB15" t="n">
        <v>219.9832778863214</v>
      </c>
      <c r="AC15" t="n">
        <v>198.9883825933837</v>
      </c>
      <c r="AD15" t="n">
        <v>160777.7992037127</v>
      </c>
      <c r="AE15" t="n">
        <v>219983.2778863214</v>
      </c>
      <c r="AF15" t="n">
        <v>4.020110423443589e-06</v>
      </c>
      <c r="AG15" t="n">
        <v>6</v>
      </c>
      <c r="AH15" t="n">
        <v>198988.3825933837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5.6457</v>
      </c>
      <c r="E16" t="n">
        <v>17.71</v>
      </c>
      <c r="F16" t="n">
        <v>12.6</v>
      </c>
      <c r="G16" t="n">
        <v>19.9</v>
      </c>
      <c r="H16" t="n">
        <v>0.26</v>
      </c>
      <c r="I16" t="n">
        <v>38</v>
      </c>
      <c r="J16" t="n">
        <v>304.03</v>
      </c>
      <c r="K16" t="n">
        <v>61.82</v>
      </c>
      <c r="L16" t="n">
        <v>4.5</v>
      </c>
      <c r="M16" t="n">
        <v>36</v>
      </c>
      <c r="N16" t="n">
        <v>87.7</v>
      </c>
      <c r="O16" t="n">
        <v>37730.68</v>
      </c>
      <c r="P16" t="n">
        <v>226.78</v>
      </c>
      <c r="Q16" t="n">
        <v>460.72</v>
      </c>
      <c r="R16" t="n">
        <v>75.29000000000001</v>
      </c>
      <c r="S16" t="n">
        <v>32.19</v>
      </c>
      <c r="T16" t="n">
        <v>17497.88</v>
      </c>
      <c r="U16" t="n">
        <v>0.43</v>
      </c>
      <c r="V16" t="n">
        <v>0.71</v>
      </c>
      <c r="W16" t="n">
        <v>1.51</v>
      </c>
      <c r="X16" t="n">
        <v>1.07</v>
      </c>
      <c r="Y16" t="n">
        <v>1</v>
      </c>
      <c r="Z16" t="n">
        <v>10</v>
      </c>
      <c r="AA16" t="n">
        <v>159.156180715854</v>
      </c>
      <c r="AB16" t="n">
        <v>217.7645079304757</v>
      </c>
      <c r="AC16" t="n">
        <v>196.98136892806</v>
      </c>
      <c r="AD16" t="n">
        <v>159156.180715854</v>
      </c>
      <c r="AE16" t="n">
        <v>217764.5079304757</v>
      </c>
      <c r="AF16" t="n">
        <v>4.05842525885764e-06</v>
      </c>
      <c r="AG16" t="n">
        <v>6</v>
      </c>
      <c r="AH16" t="n">
        <v>196981.36892806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5.7295</v>
      </c>
      <c r="E17" t="n">
        <v>17.45</v>
      </c>
      <c r="F17" t="n">
        <v>12.51</v>
      </c>
      <c r="G17" t="n">
        <v>21.45</v>
      </c>
      <c r="H17" t="n">
        <v>0.28</v>
      </c>
      <c r="I17" t="n">
        <v>35</v>
      </c>
      <c r="J17" t="n">
        <v>304.56</v>
      </c>
      <c r="K17" t="n">
        <v>61.82</v>
      </c>
      <c r="L17" t="n">
        <v>4.75</v>
      </c>
      <c r="M17" t="n">
        <v>33</v>
      </c>
      <c r="N17" t="n">
        <v>87.98999999999999</v>
      </c>
      <c r="O17" t="n">
        <v>37796.51</v>
      </c>
      <c r="P17" t="n">
        <v>224.95</v>
      </c>
      <c r="Q17" t="n">
        <v>460.7</v>
      </c>
      <c r="R17" t="n">
        <v>72.20999999999999</v>
      </c>
      <c r="S17" t="n">
        <v>32.19</v>
      </c>
      <c r="T17" t="n">
        <v>15973.83</v>
      </c>
      <c r="U17" t="n">
        <v>0.45</v>
      </c>
      <c r="V17" t="n">
        <v>0.71</v>
      </c>
      <c r="W17" t="n">
        <v>1.51</v>
      </c>
      <c r="X17" t="n">
        <v>0.98</v>
      </c>
      <c r="Y17" t="n">
        <v>1</v>
      </c>
      <c r="Z17" t="n">
        <v>10</v>
      </c>
      <c r="AA17" t="n">
        <v>156.7937518254787</v>
      </c>
      <c r="AB17" t="n">
        <v>214.5321284996589</v>
      </c>
      <c r="AC17" t="n">
        <v>194.0574832534463</v>
      </c>
      <c r="AD17" t="n">
        <v>156793.7518254787</v>
      </c>
      <c r="AE17" t="n">
        <v>214532.1284996589</v>
      </c>
      <c r="AF17" t="n">
        <v>4.11866509389887e-06</v>
      </c>
      <c r="AG17" t="n">
        <v>6</v>
      </c>
      <c r="AH17" t="n">
        <v>194057.4832534463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5.7536</v>
      </c>
      <c r="E18" t="n">
        <v>17.38</v>
      </c>
      <c r="F18" t="n">
        <v>12.49</v>
      </c>
      <c r="G18" t="n">
        <v>22.05</v>
      </c>
      <c r="H18" t="n">
        <v>0.29</v>
      </c>
      <c r="I18" t="n">
        <v>34</v>
      </c>
      <c r="J18" t="n">
        <v>305.09</v>
      </c>
      <c r="K18" t="n">
        <v>61.82</v>
      </c>
      <c r="L18" t="n">
        <v>5</v>
      </c>
      <c r="M18" t="n">
        <v>32</v>
      </c>
      <c r="N18" t="n">
        <v>88.27</v>
      </c>
      <c r="O18" t="n">
        <v>37862.45</v>
      </c>
      <c r="P18" t="n">
        <v>224.5</v>
      </c>
      <c r="Q18" t="n">
        <v>460.83</v>
      </c>
      <c r="R18" t="n">
        <v>71.92</v>
      </c>
      <c r="S18" t="n">
        <v>32.19</v>
      </c>
      <c r="T18" t="n">
        <v>15833.82</v>
      </c>
      <c r="U18" t="n">
        <v>0.45</v>
      </c>
      <c r="V18" t="n">
        <v>0.72</v>
      </c>
      <c r="W18" t="n">
        <v>1.5</v>
      </c>
      <c r="X18" t="n">
        <v>0.96</v>
      </c>
      <c r="Y18" t="n">
        <v>1</v>
      </c>
      <c r="Z18" t="n">
        <v>10</v>
      </c>
      <c r="AA18" t="n">
        <v>156.1627256184496</v>
      </c>
      <c r="AB18" t="n">
        <v>213.6687306042907</v>
      </c>
      <c r="AC18" t="n">
        <v>193.2764868414252</v>
      </c>
      <c r="AD18" t="n">
        <v>156162.7256184496</v>
      </c>
      <c r="AE18" t="n">
        <v>213668.7306042907</v>
      </c>
      <c r="AF18" t="n">
        <v>4.135989437866574e-06</v>
      </c>
      <c r="AG18" t="n">
        <v>6</v>
      </c>
      <c r="AH18" t="n">
        <v>193276.4868414252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5.808</v>
      </c>
      <c r="E19" t="n">
        <v>17.22</v>
      </c>
      <c r="F19" t="n">
        <v>12.44</v>
      </c>
      <c r="G19" t="n">
        <v>23.33</v>
      </c>
      <c r="H19" t="n">
        <v>0.31</v>
      </c>
      <c r="I19" t="n">
        <v>32</v>
      </c>
      <c r="J19" t="n">
        <v>305.63</v>
      </c>
      <c r="K19" t="n">
        <v>61.82</v>
      </c>
      <c r="L19" t="n">
        <v>5.25</v>
      </c>
      <c r="M19" t="n">
        <v>30</v>
      </c>
      <c r="N19" t="n">
        <v>88.56</v>
      </c>
      <c r="O19" t="n">
        <v>37928.52</v>
      </c>
      <c r="P19" t="n">
        <v>223.48</v>
      </c>
      <c r="Q19" t="n">
        <v>460.72</v>
      </c>
      <c r="R19" t="n">
        <v>70.02</v>
      </c>
      <c r="S19" t="n">
        <v>32.19</v>
      </c>
      <c r="T19" t="n">
        <v>14890.74</v>
      </c>
      <c r="U19" t="n">
        <v>0.46</v>
      </c>
      <c r="V19" t="n">
        <v>0.72</v>
      </c>
      <c r="W19" t="n">
        <v>1.5</v>
      </c>
      <c r="X19" t="n">
        <v>0.91</v>
      </c>
      <c r="Y19" t="n">
        <v>1</v>
      </c>
      <c r="Z19" t="n">
        <v>10</v>
      </c>
      <c r="AA19" t="n">
        <v>145.96251957598</v>
      </c>
      <c r="AB19" t="n">
        <v>199.7123586956597</v>
      </c>
      <c r="AC19" t="n">
        <v>180.6520914798585</v>
      </c>
      <c r="AD19" t="n">
        <v>145962.51957598</v>
      </c>
      <c r="AE19" t="n">
        <v>199712.3586956597</v>
      </c>
      <c r="AF19" t="n">
        <v>4.175095010972099e-06</v>
      </c>
      <c r="AG19" t="n">
        <v>5</v>
      </c>
      <c r="AH19" t="n">
        <v>180652.0914798585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5.8684</v>
      </c>
      <c r="E20" t="n">
        <v>17.04</v>
      </c>
      <c r="F20" t="n">
        <v>12.38</v>
      </c>
      <c r="G20" t="n">
        <v>24.75</v>
      </c>
      <c r="H20" t="n">
        <v>0.32</v>
      </c>
      <c r="I20" t="n">
        <v>30</v>
      </c>
      <c r="J20" t="n">
        <v>306.17</v>
      </c>
      <c r="K20" t="n">
        <v>61.82</v>
      </c>
      <c r="L20" t="n">
        <v>5.5</v>
      </c>
      <c r="M20" t="n">
        <v>28</v>
      </c>
      <c r="N20" t="n">
        <v>88.84</v>
      </c>
      <c r="O20" t="n">
        <v>37994.72</v>
      </c>
      <c r="P20" t="n">
        <v>222.04</v>
      </c>
      <c r="Q20" t="n">
        <v>460.69</v>
      </c>
      <c r="R20" t="n">
        <v>68.03</v>
      </c>
      <c r="S20" t="n">
        <v>32.19</v>
      </c>
      <c r="T20" t="n">
        <v>13906.9</v>
      </c>
      <c r="U20" t="n">
        <v>0.47</v>
      </c>
      <c r="V20" t="n">
        <v>0.72</v>
      </c>
      <c r="W20" t="n">
        <v>1.49</v>
      </c>
      <c r="X20" t="n">
        <v>0.84</v>
      </c>
      <c r="Y20" t="n">
        <v>1</v>
      </c>
      <c r="Z20" t="n">
        <v>10</v>
      </c>
      <c r="AA20" t="n">
        <v>144.2984175378364</v>
      </c>
      <c r="AB20" t="n">
        <v>197.4354608720722</v>
      </c>
      <c r="AC20" t="n">
        <v>178.5924975889073</v>
      </c>
      <c r="AD20" t="n">
        <v>144298.4175378364</v>
      </c>
      <c r="AE20" t="n">
        <v>197435.4608720722</v>
      </c>
      <c r="AF20" t="n">
        <v>4.218513698758379e-06</v>
      </c>
      <c r="AG20" t="n">
        <v>5</v>
      </c>
      <c r="AH20" t="n">
        <v>178592.4975889073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5.8955</v>
      </c>
      <c r="E21" t="n">
        <v>16.96</v>
      </c>
      <c r="F21" t="n">
        <v>12.35</v>
      </c>
      <c r="G21" t="n">
        <v>25.56</v>
      </c>
      <c r="H21" t="n">
        <v>0.33</v>
      </c>
      <c r="I21" t="n">
        <v>29</v>
      </c>
      <c r="J21" t="n">
        <v>306.7</v>
      </c>
      <c r="K21" t="n">
        <v>61.82</v>
      </c>
      <c r="L21" t="n">
        <v>5.75</v>
      </c>
      <c r="M21" t="n">
        <v>27</v>
      </c>
      <c r="N21" t="n">
        <v>89.13</v>
      </c>
      <c r="O21" t="n">
        <v>38061.04</v>
      </c>
      <c r="P21" t="n">
        <v>221.5</v>
      </c>
      <c r="Q21" t="n">
        <v>460.72</v>
      </c>
      <c r="R21" t="n">
        <v>67.27</v>
      </c>
      <c r="S21" t="n">
        <v>32.19</v>
      </c>
      <c r="T21" t="n">
        <v>13532.44</v>
      </c>
      <c r="U21" t="n">
        <v>0.48</v>
      </c>
      <c r="V21" t="n">
        <v>0.72</v>
      </c>
      <c r="W21" t="n">
        <v>1.49</v>
      </c>
      <c r="X21" t="n">
        <v>0.82</v>
      </c>
      <c r="Y21" t="n">
        <v>1</v>
      </c>
      <c r="Z21" t="n">
        <v>10</v>
      </c>
      <c r="AA21" t="n">
        <v>143.6045570739028</v>
      </c>
      <c r="AB21" t="n">
        <v>196.4860903743554</v>
      </c>
      <c r="AC21" t="n">
        <v>177.7337336790424</v>
      </c>
      <c r="AD21" t="n">
        <v>143604.5570739027</v>
      </c>
      <c r="AE21" t="n">
        <v>196486.0903743554</v>
      </c>
      <c r="AF21" t="n">
        <v>4.237994600066462e-06</v>
      </c>
      <c r="AG21" t="n">
        <v>5</v>
      </c>
      <c r="AH21" t="n">
        <v>177733.7336790424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5.9273</v>
      </c>
      <c r="E22" t="n">
        <v>16.87</v>
      </c>
      <c r="F22" t="n">
        <v>12.32</v>
      </c>
      <c r="G22" t="n">
        <v>26.4</v>
      </c>
      <c r="H22" t="n">
        <v>0.35</v>
      </c>
      <c r="I22" t="n">
        <v>28</v>
      </c>
      <c r="J22" t="n">
        <v>307.24</v>
      </c>
      <c r="K22" t="n">
        <v>61.82</v>
      </c>
      <c r="L22" t="n">
        <v>6</v>
      </c>
      <c r="M22" t="n">
        <v>26</v>
      </c>
      <c r="N22" t="n">
        <v>89.42</v>
      </c>
      <c r="O22" t="n">
        <v>38127.48</v>
      </c>
      <c r="P22" t="n">
        <v>220.67</v>
      </c>
      <c r="Q22" t="n">
        <v>460.7</v>
      </c>
      <c r="R22" t="n">
        <v>65.84</v>
      </c>
      <c r="S22" t="n">
        <v>32.19</v>
      </c>
      <c r="T22" t="n">
        <v>12820.86</v>
      </c>
      <c r="U22" t="n">
        <v>0.49</v>
      </c>
      <c r="V22" t="n">
        <v>0.73</v>
      </c>
      <c r="W22" t="n">
        <v>1.5</v>
      </c>
      <c r="X22" t="n">
        <v>0.78</v>
      </c>
      <c r="Y22" t="n">
        <v>1</v>
      </c>
      <c r="Z22" t="n">
        <v>10</v>
      </c>
      <c r="AA22" t="n">
        <v>142.7213971677255</v>
      </c>
      <c r="AB22" t="n">
        <v>195.277712028459</v>
      </c>
      <c r="AC22" t="n">
        <v>176.6406812665083</v>
      </c>
      <c r="AD22" t="n">
        <v>142721.3971677255</v>
      </c>
      <c r="AE22" t="n">
        <v>195277.712028459</v>
      </c>
      <c r="AF22" t="n">
        <v>4.26085410787447e-06</v>
      </c>
      <c r="AG22" t="n">
        <v>5</v>
      </c>
      <c r="AH22" t="n">
        <v>176640.6812665083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5.9602</v>
      </c>
      <c r="E23" t="n">
        <v>16.78</v>
      </c>
      <c r="F23" t="n">
        <v>12.28</v>
      </c>
      <c r="G23" t="n">
        <v>27.29</v>
      </c>
      <c r="H23" t="n">
        <v>0.36</v>
      </c>
      <c r="I23" t="n">
        <v>27</v>
      </c>
      <c r="J23" t="n">
        <v>307.78</v>
      </c>
      <c r="K23" t="n">
        <v>61.82</v>
      </c>
      <c r="L23" t="n">
        <v>6.25</v>
      </c>
      <c r="M23" t="n">
        <v>25</v>
      </c>
      <c r="N23" t="n">
        <v>89.70999999999999</v>
      </c>
      <c r="O23" t="n">
        <v>38194.05</v>
      </c>
      <c r="P23" t="n">
        <v>220</v>
      </c>
      <c r="Q23" t="n">
        <v>460.7</v>
      </c>
      <c r="R23" t="n">
        <v>64.84999999999999</v>
      </c>
      <c r="S23" t="n">
        <v>32.19</v>
      </c>
      <c r="T23" t="n">
        <v>12330.01</v>
      </c>
      <c r="U23" t="n">
        <v>0.5</v>
      </c>
      <c r="V23" t="n">
        <v>0.73</v>
      </c>
      <c r="W23" t="n">
        <v>1.49</v>
      </c>
      <c r="X23" t="n">
        <v>0.75</v>
      </c>
      <c r="Y23" t="n">
        <v>1</v>
      </c>
      <c r="Z23" t="n">
        <v>10</v>
      </c>
      <c r="AA23" t="n">
        <v>141.8889312104733</v>
      </c>
      <c r="AB23" t="n">
        <v>194.1386953799412</v>
      </c>
      <c r="AC23" t="n">
        <v>175.6103707683048</v>
      </c>
      <c r="AD23" t="n">
        <v>141888.9312104734</v>
      </c>
      <c r="AE23" t="n">
        <v>194138.6953799412</v>
      </c>
      <c r="AF23" t="n">
        <v>4.284504353373951e-06</v>
      </c>
      <c r="AG23" t="n">
        <v>5</v>
      </c>
      <c r="AH23" t="n">
        <v>175610.3707683048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5.9865</v>
      </c>
      <c r="E24" t="n">
        <v>16.7</v>
      </c>
      <c r="F24" t="n">
        <v>12.26</v>
      </c>
      <c r="G24" t="n">
        <v>28.3</v>
      </c>
      <c r="H24" t="n">
        <v>0.38</v>
      </c>
      <c r="I24" t="n">
        <v>26</v>
      </c>
      <c r="J24" t="n">
        <v>308.32</v>
      </c>
      <c r="K24" t="n">
        <v>61.82</v>
      </c>
      <c r="L24" t="n">
        <v>6.5</v>
      </c>
      <c r="M24" t="n">
        <v>24</v>
      </c>
      <c r="N24" t="n">
        <v>90</v>
      </c>
      <c r="O24" t="n">
        <v>38260.74</v>
      </c>
      <c r="P24" t="n">
        <v>219.43</v>
      </c>
      <c r="Q24" t="n">
        <v>460.76</v>
      </c>
      <c r="R24" t="n">
        <v>64.2</v>
      </c>
      <c r="S24" t="n">
        <v>32.19</v>
      </c>
      <c r="T24" t="n">
        <v>12013.09</v>
      </c>
      <c r="U24" t="n">
        <v>0.5</v>
      </c>
      <c r="V24" t="n">
        <v>0.73</v>
      </c>
      <c r="W24" t="n">
        <v>1.49</v>
      </c>
      <c r="X24" t="n">
        <v>0.73</v>
      </c>
      <c r="Y24" t="n">
        <v>1</v>
      </c>
      <c r="Z24" t="n">
        <v>10</v>
      </c>
      <c r="AA24" t="n">
        <v>141.2231337007384</v>
      </c>
      <c r="AB24" t="n">
        <v>193.2277218542092</v>
      </c>
      <c r="AC24" t="n">
        <v>174.7863392773089</v>
      </c>
      <c r="AD24" t="n">
        <v>141223.1337007384</v>
      </c>
      <c r="AE24" t="n">
        <v>193227.7218542092</v>
      </c>
      <c r="AF24" t="n">
        <v>4.3034101727246e-06</v>
      </c>
      <c r="AG24" t="n">
        <v>5</v>
      </c>
      <c r="AH24" t="n">
        <v>174786.3392773089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6.0207</v>
      </c>
      <c r="E25" t="n">
        <v>16.61</v>
      </c>
      <c r="F25" t="n">
        <v>12.22</v>
      </c>
      <c r="G25" t="n">
        <v>29.34</v>
      </c>
      <c r="H25" t="n">
        <v>0.39</v>
      </c>
      <c r="I25" t="n">
        <v>25</v>
      </c>
      <c r="J25" t="n">
        <v>308.86</v>
      </c>
      <c r="K25" t="n">
        <v>61.82</v>
      </c>
      <c r="L25" t="n">
        <v>6.75</v>
      </c>
      <c r="M25" t="n">
        <v>23</v>
      </c>
      <c r="N25" t="n">
        <v>90.29000000000001</v>
      </c>
      <c r="O25" t="n">
        <v>38327.57</v>
      </c>
      <c r="P25" t="n">
        <v>218.48</v>
      </c>
      <c r="Q25" t="n">
        <v>460.69</v>
      </c>
      <c r="R25" t="n">
        <v>63.08</v>
      </c>
      <c r="S25" t="n">
        <v>32.19</v>
      </c>
      <c r="T25" t="n">
        <v>11454.94</v>
      </c>
      <c r="U25" t="n">
        <v>0.51</v>
      </c>
      <c r="V25" t="n">
        <v>0.73</v>
      </c>
      <c r="W25" t="n">
        <v>1.48</v>
      </c>
      <c r="X25" t="n">
        <v>0.6899999999999999</v>
      </c>
      <c r="Y25" t="n">
        <v>1</v>
      </c>
      <c r="Z25" t="n">
        <v>10</v>
      </c>
      <c r="AA25" t="n">
        <v>140.2740507143681</v>
      </c>
      <c r="AB25" t="n">
        <v>191.9291446416718</v>
      </c>
      <c r="AC25" t="n">
        <v>173.6116964513712</v>
      </c>
      <c r="AD25" t="n">
        <v>140274.0507143681</v>
      </c>
      <c r="AE25" t="n">
        <v>191929.1446416718</v>
      </c>
      <c r="AF25" t="n">
        <v>4.32799492640491e-06</v>
      </c>
      <c r="AG25" t="n">
        <v>5</v>
      </c>
      <c r="AH25" t="n">
        <v>173611.6964513712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6.0528</v>
      </c>
      <c r="E26" t="n">
        <v>16.52</v>
      </c>
      <c r="F26" t="n">
        <v>12.19</v>
      </c>
      <c r="G26" t="n">
        <v>30.48</v>
      </c>
      <c r="H26" t="n">
        <v>0.4</v>
      </c>
      <c r="I26" t="n">
        <v>24</v>
      </c>
      <c r="J26" t="n">
        <v>309.41</v>
      </c>
      <c r="K26" t="n">
        <v>61.82</v>
      </c>
      <c r="L26" t="n">
        <v>7</v>
      </c>
      <c r="M26" t="n">
        <v>22</v>
      </c>
      <c r="N26" t="n">
        <v>90.59</v>
      </c>
      <c r="O26" t="n">
        <v>38394.52</v>
      </c>
      <c r="P26" t="n">
        <v>218.02</v>
      </c>
      <c r="Q26" t="n">
        <v>460.71</v>
      </c>
      <c r="R26" t="n">
        <v>61.99</v>
      </c>
      <c r="S26" t="n">
        <v>32.19</v>
      </c>
      <c r="T26" t="n">
        <v>10918.62</v>
      </c>
      <c r="U26" t="n">
        <v>0.52</v>
      </c>
      <c r="V26" t="n">
        <v>0.73</v>
      </c>
      <c r="W26" t="n">
        <v>1.48</v>
      </c>
      <c r="X26" t="n">
        <v>0.66</v>
      </c>
      <c r="Y26" t="n">
        <v>1</v>
      </c>
      <c r="Z26" t="n">
        <v>10</v>
      </c>
      <c r="AA26" t="n">
        <v>139.5698474150027</v>
      </c>
      <c r="AB26" t="n">
        <v>190.9656226202235</v>
      </c>
      <c r="AC26" t="n">
        <v>172.7401316193379</v>
      </c>
      <c r="AD26" t="n">
        <v>139569.8474150027</v>
      </c>
      <c r="AE26" t="n">
        <v>190965.6226202235</v>
      </c>
      <c r="AF26" t="n">
        <v>4.351070089946956e-06</v>
      </c>
      <c r="AG26" t="n">
        <v>5</v>
      </c>
      <c r="AH26" t="n">
        <v>172740.1316193379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6.0885</v>
      </c>
      <c r="E27" t="n">
        <v>16.42</v>
      </c>
      <c r="F27" t="n">
        <v>12.15</v>
      </c>
      <c r="G27" t="n">
        <v>31.69</v>
      </c>
      <c r="H27" t="n">
        <v>0.42</v>
      </c>
      <c r="I27" t="n">
        <v>23</v>
      </c>
      <c r="J27" t="n">
        <v>309.95</v>
      </c>
      <c r="K27" t="n">
        <v>61.82</v>
      </c>
      <c r="L27" t="n">
        <v>7.25</v>
      </c>
      <c r="M27" t="n">
        <v>21</v>
      </c>
      <c r="N27" t="n">
        <v>90.88</v>
      </c>
      <c r="O27" t="n">
        <v>38461.6</v>
      </c>
      <c r="P27" t="n">
        <v>216.99</v>
      </c>
      <c r="Q27" t="n">
        <v>460.73</v>
      </c>
      <c r="R27" t="n">
        <v>60.7</v>
      </c>
      <c r="S27" t="n">
        <v>32.19</v>
      </c>
      <c r="T27" t="n">
        <v>10278.01</v>
      </c>
      <c r="U27" t="n">
        <v>0.53</v>
      </c>
      <c r="V27" t="n">
        <v>0.74</v>
      </c>
      <c r="W27" t="n">
        <v>1.48</v>
      </c>
      <c r="X27" t="n">
        <v>0.62</v>
      </c>
      <c r="Y27" t="n">
        <v>1</v>
      </c>
      <c r="Z27" t="n">
        <v>10</v>
      </c>
      <c r="AA27" t="n">
        <v>138.5856432645252</v>
      </c>
      <c r="AB27" t="n">
        <v>189.6189910815181</v>
      </c>
      <c r="AC27" t="n">
        <v>171.5220207046769</v>
      </c>
      <c r="AD27" t="n">
        <v>138585.6432645252</v>
      </c>
      <c r="AE27" t="n">
        <v>189618.9910815182</v>
      </c>
      <c r="AF27" t="n">
        <v>4.376733122297456e-06</v>
      </c>
      <c r="AG27" t="n">
        <v>5</v>
      </c>
      <c r="AH27" t="n">
        <v>171522.020704677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6.1125</v>
      </c>
      <c r="E28" t="n">
        <v>16.36</v>
      </c>
      <c r="F28" t="n">
        <v>12.14</v>
      </c>
      <c r="G28" t="n">
        <v>33.11</v>
      </c>
      <c r="H28" t="n">
        <v>0.43</v>
      </c>
      <c r="I28" t="n">
        <v>22</v>
      </c>
      <c r="J28" t="n">
        <v>310.5</v>
      </c>
      <c r="K28" t="n">
        <v>61.82</v>
      </c>
      <c r="L28" t="n">
        <v>7.5</v>
      </c>
      <c r="M28" t="n">
        <v>20</v>
      </c>
      <c r="N28" t="n">
        <v>91.18000000000001</v>
      </c>
      <c r="O28" t="n">
        <v>38528.81</v>
      </c>
      <c r="P28" t="n">
        <v>216.61</v>
      </c>
      <c r="Q28" t="n">
        <v>460.7</v>
      </c>
      <c r="R28" t="n">
        <v>60.34</v>
      </c>
      <c r="S28" t="n">
        <v>32.19</v>
      </c>
      <c r="T28" t="n">
        <v>10103.23</v>
      </c>
      <c r="U28" t="n">
        <v>0.53</v>
      </c>
      <c r="V28" t="n">
        <v>0.74</v>
      </c>
      <c r="W28" t="n">
        <v>1.48</v>
      </c>
      <c r="X28" t="n">
        <v>0.61</v>
      </c>
      <c r="Y28" t="n">
        <v>1</v>
      </c>
      <c r="Z28" t="n">
        <v>10</v>
      </c>
      <c r="AA28" t="n">
        <v>138.0637385476959</v>
      </c>
      <c r="AB28" t="n">
        <v>188.9048980231416</v>
      </c>
      <c r="AC28" t="n">
        <v>170.8760796855557</v>
      </c>
      <c r="AD28" t="n">
        <v>138063.7385476959</v>
      </c>
      <c r="AE28" t="n">
        <v>188904.8980231415</v>
      </c>
      <c r="AF28" t="n">
        <v>4.393985581020481e-06</v>
      </c>
      <c r="AG28" t="n">
        <v>5</v>
      </c>
      <c r="AH28" t="n">
        <v>170876.0796855557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6.1518</v>
      </c>
      <c r="E29" t="n">
        <v>16.26</v>
      </c>
      <c r="F29" t="n">
        <v>12.09</v>
      </c>
      <c r="G29" t="n">
        <v>34.55</v>
      </c>
      <c r="H29" t="n">
        <v>0.44</v>
      </c>
      <c r="I29" t="n">
        <v>21</v>
      </c>
      <c r="J29" t="n">
        <v>311.04</v>
      </c>
      <c r="K29" t="n">
        <v>61.82</v>
      </c>
      <c r="L29" t="n">
        <v>7.75</v>
      </c>
      <c r="M29" t="n">
        <v>19</v>
      </c>
      <c r="N29" t="n">
        <v>91.47</v>
      </c>
      <c r="O29" t="n">
        <v>38596.15</v>
      </c>
      <c r="P29" t="n">
        <v>215.47</v>
      </c>
      <c r="Q29" t="n">
        <v>460.7</v>
      </c>
      <c r="R29" t="n">
        <v>58.57</v>
      </c>
      <c r="S29" t="n">
        <v>32.19</v>
      </c>
      <c r="T29" t="n">
        <v>9222.190000000001</v>
      </c>
      <c r="U29" t="n">
        <v>0.55</v>
      </c>
      <c r="V29" t="n">
        <v>0.74</v>
      </c>
      <c r="W29" t="n">
        <v>1.48</v>
      </c>
      <c r="X29" t="n">
        <v>0.5600000000000001</v>
      </c>
      <c r="Y29" t="n">
        <v>1</v>
      </c>
      <c r="Z29" t="n">
        <v>10</v>
      </c>
      <c r="AA29" t="n">
        <v>136.9952563373707</v>
      </c>
      <c r="AB29" t="n">
        <v>187.442953524867</v>
      </c>
      <c r="AC29" t="n">
        <v>169.5536611183441</v>
      </c>
      <c r="AD29" t="n">
        <v>136995.2563373707</v>
      </c>
      <c r="AE29" t="n">
        <v>187442.953524867</v>
      </c>
      <c r="AF29" t="n">
        <v>4.422236482179435e-06</v>
      </c>
      <c r="AG29" t="n">
        <v>5</v>
      </c>
      <c r="AH29" t="n">
        <v>169553.6611183441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6.1488</v>
      </c>
      <c r="E30" t="n">
        <v>16.26</v>
      </c>
      <c r="F30" t="n">
        <v>12.1</v>
      </c>
      <c r="G30" t="n">
        <v>34.57</v>
      </c>
      <c r="H30" t="n">
        <v>0.46</v>
      </c>
      <c r="I30" t="n">
        <v>21</v>
      </c>
      <c r="J30" t="n">
        <v>311.59</v>
      </c>
      <c r="K30" t="n">
        <v>61.82</v>
      </c>
      <c r="L30" t="n">
        <v>8</v>
      </c>
      <c r="M30" t="n">
        <v>19</v>
      </c>
      <c r="N30" t="n">
        <v>91.77</v>
      </c>
      <c r="O30" t="n">
        <v>38663.62</v>
      </c>
      <c r="P30" t="n">
        <v>215.47</v>
      </c>
      <c r="Q30" t="n">
        <v>460.69</v>
      </c>
      <c r="R30" t="n">
        <v>58.86</v>
      </c>
      <c r="S30" t="n">
        <v>32.19</v>
      </c>
      <c r="T30" t="n">
        <v>9365.870000000001</v>
      </c>
      <c r="U30" t="n">
        <v>0.55</v>
      </c>
      <c r="V30" t="n">
        <v>0.74</v>
      </c>
      <c r="W30" t="n">
        <v>1.48</v>
      </c>
      <c r="X30" t="n">
        <v>0.57</v>
      </c>
      <c r="Y30" t="n">
        <v>1</v>
      </c>
      <c r="Z30" t="n">
        <v>10</v>
      </c>
      <c r="AA30" t="n">
        <v>137.0456211992701</v>
      </c>
      <c r="AB30" t="n">
        <v>187.5118649508588</v>
      </c>
      <c r="AC30" t="n">
        <v>169.615995734557</v>
      </c>
      <c r="AD30" t="n">
        <v>137045.6211992701</v>
      </c>
      <c r="AE30" t="n">
        <v>187511.8649508588</v>
      </c>
      <c r="AF30" t="n">
        <v>4.420079924839057e-06</v>
      </c>
      <c r="AG30" t="n">
        <v>5</v>
      </c>
      <c r="AH30" t="n">
        <v>169615.995734557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6.1811</v>
      </c>
      <c r="E31" t="n">
        <v>16.18</v>
      </c>
      <c r="F31" t="n">
        <v>12.07</v>
      </c>
      <c r="G31" t="n">
        <v>36.21</v>
      </c>
      <c r="H31" t="n">
        <v>0.47</v>
      </c>
      <c r="I31" t="n">
        <v>20</v>
      </c>
      <c r="J31" t="n">
        <v>312.14</v>
      </c>
      <c r="K31" t="n">
        <v>61.82</v>
      </c>
      <c r="L31" t="n">
        <v>8.25</v>
      </c>
      <c r="M31" t="n">
        <v>18</v>
      </c>
      <c r="N31" t="n">
        <v>92.06999999999999</v>
      </c>
      <c r="O31" t="n">
        <v>38731.35</v>
      </c>
      <c r="P31" t="n">
        <v>215.11</v>
      </c>
      <c r="Q31" t="n">
        <v>460.69</v>
      </c>
      <c r="R31" t="n">
        <v>57.92</v>
      </c>
      <c r="S31" t="n">
        <v>32.19</v>
      </c>
      <c r="T31" t="n">
        <v>8900.9</v>
      </c>
      <c r="U31" t="n">
        <v>0.5600000000000001</v>
      </c>
      <c r="V31" t="n">
        <v>0.74</v>
      </c>
      <c r="W31" t="n">
        <v>1.48</v>
      </c>
      <c r="X31" t="n">
        <v>0.54</v>
      </c>
      <c r="Y31" t="n">
        <v>1</v>
      </c>
      <c r="Z31" t="n">
        <v>10</v>
      </c>
      <c r="AA31" t="n">
        <v>136.4089658119576</v>
      </c>
      <c r="AB31" t="n">
        <v>186.6407649626848</v>
      </c>
      <c r="AC31" t="n">
        <v>168.8280323066575</v>
      </c>
      <c r="AD31" t="n">
        <v>136408.9658119576</v>
      </c>
      <c r="AE31" t="n">
        <v>186640.7649626848</v>
      </c>
      <c r="AF31" t="n">
        <v>4.443298858870461e-06</v>
      </c>
      <c r="AG31" t="n">
        <v>5</v>
      </c>
      <c r="AH31" t="n">
        <v>168828.0323066575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6.1817</v>
      </c>
      <c r="E32" t="n">
        <v>16.18</v>
      </c>
      <c r="F32" t="n">
        <v>12.07</v>
      </c>
      <c r="G32" t="n">
        <v>36.21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214.5</v>
      </c>
      <c r="Q32" t="n">
        <v>460.77</v>
      </c>
      <c r="R32" t="n">
        <v>58.25</v>
      </c>
      <c r="S32" t="n">
        <v>32.19</v>
      </c>
      <c r="T32" t="n">
        <v>9065.290000000001</v>
      </c>
      <c r="U32" t="n">
        <v>0.55</v>
      </c>
      <c r="V32" t="n">
        <v>0.74</v>
      </c>
      <c r="W32" t="n">
        <v>1.47</v>
      </c>
      <c r="X32" t="n">
        <v>0.53</v>
      </c>
      <c r="Y32" t="n">
        <v>1</v>
      </c>
      <c r="Z32" t="n">
        <v>10</v>
      </c>
      <c r="AA32" t="n">
        <v>136.1614655562464</v>
      </c>
      <c r="AB32" t="n">
        <v>186.3021241938803</v>
      </c>
      <c r="AC32" t="n">
        <v>168.5217109375423</v>
      </c>
      <c r="AD32" t="n">
        <v>136161.4655562464</v>
      </c>
      <c r="AE32" t="n">
        <v>186302.1241938803</v>
      </c>
      <c r="AF32" t="n">
        <v>4.443730170338537e-06</v>
      </c>
      <c r="AG32" t="n">
        <v>5</v>
      </c>
      <c r="AH32" t="n">
        <v>168521.7109375423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6.2142</v>
      </c>
      <c r="E33" t="n">
        <v>16.09</v>
      </c>
      <c r="F33" t="n">
        <v>12.04</v>
      </c>
      <c r="G33" t="n">
        <v>38.02</v>
      </c>
      <c r="H33" t="n">
        <v>0.5</v>
      </c>
      <c r="I33" t="n">
        <v>19</v>
      </c>
      <c r="J33" t="n">
        <v>313.24</v>
      </c>
      <c r="K33" t="n">
        <v>61.82</v>
      </c>
      <c r="L33" t="n">
        <v>8.75</v>
      </c>
      <c r="M33" t="n">
        <v>17</v>
      </c>
      <c r="N33" t="n">
        <v>92.67</v>
      </c>
      <c r="O33" t="n">
        <v>38866.96</v>
      </c>
      <c r="P33" t="n">
        <v>214.02</v>
      </c>
      <c r="Q33" t="n">
        <v>460.69</v>
      </c>
      <c r="R33" t="n">
        <v>56.91</v>
      </c>
      <c r="S33" t="n">
        <v>32.19</v>
      </c>
      <c r="T33" t="n">
        <v>8402.120000000001</v>
      </c>
      <c r="U33" t="n">
        <v>0.57</v>
      </c>
      <c r="V33" t="n">
        <v>0.74</v>
      </c>
      <c r="W33" t="n">
        <v>1.48</v>
      </c>
      <c r="X33" t="n">
        <v>0.51</v>
      </c>
      <c r="Y33" t="n">
        <v>1</v>
      </c>
      <c r="Z33" t="n">
        <v>10</v>
      </c>
      <c r="AA33" t="n">
        <v>135.4831707406453</v>
      </c>
      <c r="AB33" t="n">
        <v>185.37405130292</v>
      </c>
      <c r="AC33" t="n">
        <v>167.6822120207365</v>
      </c>
      <c r="AD33" t="n">
        <v>135483.1707406453</v>
      </c>
      <c r="AE33" t="n">
        <v>185374.05130292</v>
      </c>
      <c r="AF33" t="n">
        <v>4.4670928748593e-06</v>
      </c>
      <c r="AG33" t="n">
        <v>5</v>
      </c>
      <c r="AH33" t="n">
        <v>167682.2120207365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6.245</v>
      </c>
      <c r="E34" t="n">
        <v>16.01</v>
      </c>
      <c r="F34" t="n">
        <v>12.02</v>
      </c>
      <c r="G34" t="n">
        <v>40.05</v>
      </c>
      <c r="H34" t="n">
        <v>0.51</v>
      </c>
      <c r="I34" t="n">
        <v>18</v>
      </c>
      <c r="J34" t="n">
        <v>313.79</v>
      </c>
      <c r="K34" t="n">
        <v>61.82</v>
      </c>
      <c r="L34" t="n">
        <v>9</v>
      </c>
      <c r="M34" t="n">
        <v>16</v>
      </c>
      <c r="N34" t="n">
        <v>92.97</v>
      </c>
      <c r="O34" t="n">
        <v>38934.97</v>
      </c>
      <c r="P34" t="n">
        <v>213.42</v>
      </c>
      <c r="Q34" t="n">
        <v>460.69</v>
      </c>
      <c r="R34" t="n">
        <v>56.1</v>
      </c>
      <c r="S34" t="n">
        <v>32.19</v>
      </c>
      <c r="T34" t="n">
        <v>8003.71</v>
      </c>
      <c r="U34" t="n">
        <v>0.57</v>
      </c>
      <c r="V34" t="n">
        <v>0.74</v>
      </c>
      <c r="W34" t="n">
        <v>1.48</v>
      </c>
      <c r="X34" t="n">
        <v>0.48</v>
      </c>
      <c r="Y34" t="n">
        <v>1</v>
      </c>
      <c r="Z34" t="n">
        <v>10</v>
      </c>
      <c r="AA34" t="n">
        <v>134.7953892532046</v>
      </c>
      <c r="AB34" t="n">
        <v>184.4329983290263</v>
      </c>
      <c r="AC34" t="n">
        <v>166.8309718218948</v>
      </c>
      <c r="AD34" t="n">
        <v>134795.3892532046</v>
      </c>
      <c r="AE34" t="n">
        <v>184432.9983290263</v>
      </c>
      <c r="AF34" t="n">
        <v>4.489233530220515e-06</v>
      </c>
      <c r="AG34" t="n">
        <v>5</v>
      </c>
      <c r="AH34" t="n">
        <v>166830.9718218948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6.2428</v>
      </c>
      <c r="E35" t="n">
        <v>16.02</v>
      </c>
      <c r="F35" t="n">
        <v>12.02</v>
      </c>
      <c r="G35" t="n">
        <v>40.07</v>
      </c>
      <c r="H35" t="n">
        <v>0.52</v>
      </c>
      <c r="I35" t="n">
        <v>18</v>
      </c>
      <c r="J35" t="n">
        <v>314.34</v>
      </c>
      <c r="K35" t="n">
        <v>61.82</v>
      </c>
      <c r="L35" t="n">
        <v>9.25</v>
      </c>
      <c r="M35" t="n">
        <v>16</v>
      </c>
      <c r="N35" t="n">
        <v>93.27</v>
      </c>
      <c r="O35" t="n">
        <v>39003.11</v>
      </c>
      <c r="P35" t="n">
        <v>213.5</v>
      </c>
      <c r="Q35" t="n">
        <v>460.69</v>
      </c>
      <c r="R35" t="n">
        <v>56.5</v>
      </c>
      <c r="S35" t="n">
        <v>32.19</v>
      </c>
      <c r="T35" t="n">
        <v>8202.299999999999</v>
      </c>
      <c r="U35" t="n">
        <v>0.57</v>
      </c>
      <c r="V35" t="n">
        <v>0.74</v>
      </c>
      <c r="W35" t="n">
        <v>1.47</v>
      </c>
      <c r="X35" t="n">
        <v>0.49</v>
      </c>
      <c r="Y35" t="n">
        <v>1</v>
      </c>
      <c r="Z35" t="n">
        <v>10</v>
      </c>
      <c r="AA35" t="n">
        <v>134.8578821432762</v>
      </c>
      <c r="AB35" t="n">
        <v>184.518503858214</v>
      </c>
      <c r="AC35" t="n">
        <v>166.9083168233846</v>
      </c>
      <c r="AD35" t="n">
        <v>134857.8821432762</v>
      </c>
      <c r="AE35" t="n">
        <v>184518.503858214</v>
      </c>
      <c r="AF35" t="n">
        <v>4.487652054837573e-06</v>
      </c>
      <c r="AG35" t="n">
        <v>5</v>
      </c>
      <c r="AH35" t="n">
        <v>166908.3168233846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6.2423</v>
      </c>
      <c r="E36" t="n">
        <v>16.02</v>
      </c>
      <c r="F36" t="n">
        <v>12.02</v>
      </c>
      <c r="G36" t="n">
        <v>40.08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212.95</v>
      </c>
      <c r="Q36" t="n">
        <v>460.69</v>
      </c>
      <c r="R36" t="n">
        <v>56.59</v>
      </c>
      <c r="S36" t="n">
        <v>32.19</v>
      </c>
      <c r="T36" t="n">
        <v>8249.07</v>
      </c>
      <c r="U36" t="n">
        <v>0.57</v>
      </c>
      <c r="V36" t="n">
        <v>0.74</v>
      </c>
      <c r="W36" t="n">
        <v>1.47</v>
      </c>
      <c r="X36" t="n">
        <v>0.49</v>
      </c>
      <c r="Y36" t="n">
        <v>1</v>
      </c>
      <c r="Z36" t="n">
        <v>10</v>
      </c>
      <c r="AA36" t="n">
        <v>134.6519428795049</v>
      </c>
      <c r="AB36" t="n">
        <v>184.2367286721231</v>
      </c>
      <c r="AC36" t="n">
        <v>166.6534338655801</v>
      </c>
      <c r="AD36" t="n">
        <v>134651.9428795049</v>
      </c>
      <c r="AE36" t="n">
        <v>184236.7286721231</v>
      </c>
      <c r="AF36" t="n">
        <v>4.487292628614175e-06</v>
      </c>
      <c r="AG36" t="n">
        <v>5</v>
      </c>
      <c r="AH36" t="n">
        <v>166653.4338655801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6.2768</v>
      </c>
      <c r="E37" t="n">
        <v>15.93</v>
      </c>
      <c r="F37" t="n">
        <v>11.99</v>
      </c>
      <c r="G37" t="n">
        <v>42.32</v>
      </c>
      <c r="H37" t="n">
        <v>0.55</v>
      </c>
      <c r="I37" t="n">
        <v>17</v>
      </c>
      <c r="J37" t="n">
        <v>315.45</v>
      </c>
      <c r="K37" t="n">
        <v>61.82</v>
      </c>
      <c r="L37" t="n">
        <v>9.75</v>
      </c>
      <c r="M37" t="n">
        <v>15</v>
      </c>
      <c r="N37" t="n">
        <v>93.88</v>
      </c>
      <c r="O37" t="n">
        <v>39139.8</v>
      </c>
      <c r="P37" t="n">
        <v>212.25</v>
      </c>
      <c r="Q37" t="n">
        <v>460.7</v>
      </c>
      <c r="R37" t="n">
        <v>55.2</v>
      </c>
      <c r="S37" t="n">
        <v>32.19</v>
      </c>
      <c r="T37" t="n">
        <v>7555.08</v>
      </c>
      <c r="U37" t="n">
        <v>0.58</v>
      </c>
      <c r="V37" t="n">
        <v>0.75</v>
      </c>
      <c r="W37" t="n">
        <v>1.48</v>
      </c>
      <c r="X37" t="n">
        <v>0.46</v>
      </c>
      <c r="Y37" t="n">
        <v>1</v>
      </c>
      <c r="Z37" t="n">
        <v>10</v>
      </c>
      <c r="AA37" t="n">
        <v>133.8750217760092</v>
      </c>
      <c r="AB37" t="n">
        <v>183.1737109429808</v>
      </c>
      <c r="AC37" t="n">
        <v>165.6918690565521</v>
      </c>
      <c r="AD37" t="n">
        <v>133875.0217760092</v>
      </c>
      <c r="AE37" t="n">
        <v>183173.7109429808</v>
      </c>
      <c r="AF37" t="n">
        <v>4.512093038028525e-06</v>
      </c>
      <c r="AG37" t="n">
        <v>5</v>
      </c>
      <c r="AH37" t="n">
        <v>165691.8690565521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6.2721</v>
      </c>
      <c r="E38" t="n">
        <v>15.94</v>
      </c>
      <c r="F38" t="n">
        <v>12</v>
      </c>
      <c r="G38" t="n">
        <v>42.36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212.49</v>
      </c>
      <c r="Q38" t="n">
        <v>460.69</v>
      </c>
      <c r="R38" t="n">
        <v>55.63</v>
      </c>
      <c r="S38" t="n">
        <v>32.19</v>
      </c>
      <c r="T38" t="n">
        <v>7772.4</v>
      </c>
      <c r="U38" t="n">
        <v>0.58</v>
      </c>
      <c r="V38" t="n">
        <v>0.74</v>
      </c>
      <c r="W38" t="n">
        <v>1.48</v>
      </c>
      <c r="X38" t="n">
        <v>0.47</v>
      </c>
      <c r="Y38" t="n">
        <v>1</v>
      </c>
      <c r="Z38" t="n">
        <v>10</v>
      </c>
      <c r="AA38" t="n">
        <v>134.039429525089</v>
      </c>
      <c r="AB38" t="n">
        <v>183.3986608784297</v>
      </c>
      <c r="AC38" t="n">
        <v>165.8953500858811</v>
      </c>
      <c r="AD38" t="n">
        <v>134039.429525089</v>
      </c>
      <c r="AE38" t="n">
        <v>183398.6608784297</v>
      </c>
      <c r="AF38" t="n">
        <v>4.508714431528599e-06</v>
      </c>
      <c r="AG38" t="n">
        <v>5</v>
      </c>
      <c r="AH38" t="n">
        <v>165895.3500858811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6.3075</v>
      </c>
      <c r="E39" t="n">
        <v>15.85</v>
      </c>
      <c r="F39" t="n">
        <v>11.97</v>
      </c>
      <c r="G39" t="n">
        <v>44.88</v>
      </c>
      <c r="H39" t="n">
        <v>0.58</v>
      </c>
      <c r="I39" t="n">
        <v>16</v>
      </c>
      <c r="J39" t="n">
        <v>316.56</v>
      </c>
      <c r="K39" t="n">
        <v>61.82</v>
      </c>
      <c r="L39" t="n">
        <v>10.25</v>
      </c>
      <c r="M39" t="n">
        <v>14</v>
      </c>
      <c r="N39" t="n">
        <v>94.48999999999999</v>
      </c>
      <c r="O39" t="n">
        <v>39277.04</v>
      </c>
      <c r="P39" t="n">
        <v>211.75</v>
      </c>
      <c r="Q39" t="n">
        <v>460.74</v>
      </c>
      <c r="R39" t="n">
        <v>54.74</v>
      </c>
      <c r="S39" t="n">
        <v>32.19</v>
      </c>
      <c r="T39" t="n">
        <v>7334.37</v>
      </c>
      <c r="U39" t="n">
        <v>0.59</v>
      </c>
      <c r="V39" t="n">
        <v>0.75</v>
      </c>
      <c r="W39" t="n">
        <v>1.47</v>
      </c>
      <c r="X39" t="n">
        <v>0.43</v>
      </c>
      <c r="Y39" t="n">
        <v>1</v>
      </c>
      <c r="Z39" t="n">
        <v>10</v>
      </c>
      <c r="AA39" t="n">
        <v>133.2416561815065</v>
      </c>
      <c r="AB39" t="n">
        <v>182.3071121944647</v>
      </c>
      <c r="AC39" t="n">
        <v>164.9079772763151</v>
      </c>
      <c r="AD39" t="n">
        <v>133241.6561815065</v>
      </c>
      <c r="AE39" t="n">
        <v>182307.1121944647</v>
      </c>
      <c r="AF39" t="n">
        <v>4.534161808145061e-06</v>
      </c>
      <c r="AG39" t="n">
        <v>5</v>
      </c>
      <c r="AH39" t="n">
        <v>164907.9772763151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6.3064</v>
      </c>
      <c r="E40" t="n">
        <v>15.86</v>
      </c>
      <c r="F40" t="n">
        <v>11.97</v>
      </c>
      <c r="G40" t="n">
        <v>44.89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211.71</v>
      </c>
      <c r="Q40" t="n">
        <v>460.72</v>
      </c>
      <c r="R40" t="n">
        <v>54.73</v>
      </c>
      <c r="S40" t="n">
        <v>32.19</v>
      </c>
      <c r="T40" t="n">
        <v>7325.41</v>
      </c>
      <c r="U40" t="n">
        <v>0.59</v>
      </c>
      <c r="V40" t="n">
        <v>0.75</v>
      </c>
      <c r="W40" t="n">
        <v>1.47</v>
      </c>
      <c r="X40" t="n">
        <v>0.44</v>
      </c>
      <c r="Y40" t="n">
        <v>1</v>
      </c>
      <c r="Z40" t="n">
        <v>10</v>
      </c>
      <c r="AA40" t="n">
        <v>133.2416346701105</v>
      </c>
      <c r="AB40" t="n">
        <v>182.3070827616237</v>
      </c>
      <c r="AC40" t="n">
        <v>164.9079506525031</v>
      </c>
      <c r="AD40" t="n">
        <v>133241.6346701105</v>
      </c>
      <c r="AE40" t="n">
        <v>182307.0827616237</v>
      </c>
      <c r="AF40" t="n">
        <v>4.533371070453589e-06</v>
      </c>
      <c r="AG40" t="n">
        <v>5</v>
      </c>
      <c r="AH40" t="n">
        <v>164907.9506525031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6.3112</v>
      </c>
      <c r="E41" t="n">
        <v>15.84</v>
      </c>
      <c r="F41" t="n">
        <v>11.96</v>
      </c>
      <c r="G41" t="n">
        <v>44.84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211.25</v>
      </c>
      <c r="Q41" t="n">
        <v>460.73</v>
      </c>
      <c r="R41" t="n">
        <v>54.44</v>
      </c>
      <c r="S41" t="n">
        <v>32.19</v>
      </c>
      <c r="T41" t="n">
        <v>7182.77</v>
      </c>
      <c r="U41" t="n">
        <v>0.59</v>
      </c>
      <c r="V41" t="n">
        <v>0.75</v>
      </c>
      <c r="W41" t="n">
        <v>1.47</v>
      </c>
      <c r="X41" t="n">
        <v>0.42</v>
      </c>
      <c r="Y41" t="n">
        <v>1</v>
      </c>
      <c r="Z41" t="n">
        <v>10</v>
      </c>
      <c r="AA41" t="n">
        <v>132.9930147105522</v>
      </c>
      <c r="AB41" t="n">
        <v>181.9669099646176</v>
      </c>
      <c r="AC41" t="n">
        <v>164.6002434698077</v>
      </c>
      <c r="AD41" t="n">
        <v>132993.0147105522</v>
      </c>
      <c r="AE41" t="n">
        <v>181966.9099646176</v>
      </c>
      <c r="AF41" t="n">
        <v>4.536821562198193e-06</v>
      </c>
      <c r="AG41" t="n">
        <v>5</v>
      </c>
      <c r="AH41" t="n">
        <v>164600.2434698076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6.3368</v>
      </c>
      <c r="E42" t="n">
        <v>15.78</v>
      </c>
      <c r="F42" t="n">
        <v>11.95</v>
      </c>
      <c r="G42" t="n">
        <v>47.8</v>
      </c>
      <c r="H42" t="n">
        <v>0.62</v>
      </c>
      <c r="I42" t="n">
        <v>15</v>
      </c>
      <c r="J42" t="n">
        <v>318.24</v>
      </c>
      <c r="K42" t="n">
        <v>61.82</v>
      </c>
      <c r="L42" t="n">
        <v>11</v>
      </c>
      <c r="M42" t="n">
        <v>13</v>
      </c>
      <c r="N42" t="n">
        <v>95.42</v>
      </c>
      <c r="O42" t="n">
        <v>39483.95</v>
      </c>
      <c r="P42" t="n">
        <v>211.04</v>
      </c>
      <c r="Q42" t="n">
        <v>460.69</v>
      </c>
      <c r="R42" t="n">
        <v>54.11</v>
      </c>
      <c r="S42" t="n">
        <v>32.19</v>
      </c>
      <c r="T42" t="n">
        <v>7024.13</v>
      </c>
      <c r="U42" t="n">
        <v>0.59</v>
      </c>
      <c r="V42" t="n">
        <v>0.75</v>
      </c>
      <c r="W42" t="n">
        <v>1.47</v>
      </c>
      <c r="X42" t="n">
        <v>0.42</v>
      </c>
      <c r="Y42" t="n">
        <v>1</v>
      </c>
      <c r="Z42" t="n">
        <v>10</v>
      </c>
      <c r="AA42" t="n">
        <v>132.5535380824254</v>
      </c>
      <c r="AB42" t="n">
        <v>181.3655986536743</v>
      </c>
      <c r="AC42" t="n">
        <v>164.0563204664349</v>
      </c>
      <c r="AD42" t="n">
        <v>132553.5380824254</v>
      </c>
      <c r="AE42" t="n">
        <v>181365.5986536743</v>
      </c>
      <c r="AF42" t="n">
        <v>4.555224184836088e-06</v>
      </c>
      <c r="AG42" t="n">
        <v>5</v>
      </c>
      <c r="AH42" t="n">
        <v>164056.3204664349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6.3453</v>
      </c>
      <c r="E43" t="n">
        <v>15.76</v>
      </c>
      <c r="F43" t="n">
        <v>11.93</v>
      </c>
      <c r="G43" t="n">
        <v>47.72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210.89</v>
      </c>
      <c r="Q43" t="n">
        <v>460.69</v>
      </c>
      <c r="R43" t="n">
        <v>53.45</v>
      </c>
      <c r="S43" t="n">
        <v>32.19</v>
      </c>
      <c r="T43" t="n">
        <v>6691.73</v>
      </c>
      <c r="U43" t="n">
        <v>0.6</v>
      </c>
      <c r="V43" t="n">
        <v>0.75</v>
      </c>
      <c r="W43" t="n">
        <v>1.47</v>
      </c>
      <c r="X43" t="n">
        <v>0.4</v>
      </c>
      <c r="Y43" t="n">
        <v>1</v>
      </c>
      <c r="Z43" t="n">
        <v>10</v>
      </c>
      <c r="AA43" t="n">
        <v>132.3686197404148</v>
      </c>
      <c r="AB43" t="n">
        <v>181.1125852201141</v>
      </c>
      <c r="AC43" t="n">
        <v>163.8274542798671</v>
      </c>
      <c r="AD43" t="n">
        <v>132368.6197404148</v>
      </c>
      <c r="AE43" t="n">
        <v>181112.5852201141</v>
      </c>
      <c r="AF43" t="n">
        <v>4.561334430633825e-06</v>
      </c>
      <c r="AG43" t="n">
        <v>5</v>
      </c>
      <c r="AH43" t="n">
        <v>163827.4542798671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6.3441</v>
      </c>
      <c r="E44" t="n">
        <v>15.76</v>
      </c>
      <c r="F44" t="n">
        <v>11.93</v>
      </c>
      <c r="G44" t="n">
        <v>47.73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210.38</v>
      </c>
      <c r="Q44" t="n">
        <v>460.7</v>
      </c>
      <c r="R44" t="n">
        <v>53.45</v>
      </c>
      <c r="S44" t="n">
        <v>32.19</v>
      </c>
      <c r="T44" t="n">
        <v>6694.74</v>
      </c>
      <c r="U44" t="n">
        <v>0.6</v>
      </c>
      <c r="V44" t="n">
        <v>0.75</v>
      </c>
      <c r="W44" t="n">
        <v>1.47</v>
      </c>
      <c r="X44" t="n">
        <v>0.4</v>
      </c>
      <c r="Y44" t="n">
        <v>1</v>
      </c>
      <c r="Z44" t="n">
        <v>10</v>
      </c>
      <c r="AA44" t="n">
        <v>132.1906330709496</v>
      </c>
      <c r="AB44" t="n">
        <v>180.8690560067342</v>
      </c>
      <c r="AC44" t="n">
        <v>163.6071671528167</v>
      </c>
      <c r="AD44" t="n">
        <v>132190.6330709496</v>
      </c>
      <c r="AE44" t="n">
        <v>180869.0560067342</v>
      </c>
      <c r="AF44" t="n">
        <v>4.560471807697674e-06</v>
      </c>
      <c r="AG44" t="n">
        <v>5</v>
      </c>
      <c r="AH44" t="n">
        <v>163607.1671528167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6.3845</v>
      </c>
      <c r="E45" t="n">
        <v>15.66</v>
      </c>
      <c r="F45" t="n">
        <v>11.89</v>
      </c>
      <c r="G45" t="n">
        <v>50.95</v>
      </c>
      <c r="H45" t="n">
        <v>0.65</v>
      </c>
      <c r="I45" t="n">
        <v>14</v>
      </c>
      <c r="J45" t="n">
        <v>319.93</v>
      </c>
      <c r="K45" t="n">
        <v>61.82</v>
      </c>
      <c r="L45" t="n">
        <v>11.75</v>
      </c>
      <c r="M45" t="n">
        <v>12</v>
      </c>
      <c r="N45" t="n">
        <v>96.36</v>
      </c>
      <c r="O45" t="n">
        <v>39692.13</v>
      </c>
      <c r="P45" t="n">
        <v>209.72</v>
      </c>
      <c r="Q45" t="n">
        <v>460.7</v>
      </c>
      <c r="R45" t="n">
        <v>52.01</v>
      </c>
      <c r="S45" t="n">
        <v>32.19</v>
      </c>
      <c r="T45" t="n">
        <v>5976.12</v>
      </c>
      <c r="U45" t="n">
        <v>0.62</v>
      </c>
      <c r="V45" t="n">
        <v>0.75</v>
      </c>
      <c r="W45" t="n">
        <v>1.47</v>
      </c>
      <c r="X45" t="n">
        <v>0.35</v>
      </c>
      <c r="Y45" t="n">
        <v>1</v>
      </c>
      <c r="Z45" t="n">
        <v>10</v>
      </c>
      <c r="AA45" t="n">
        <v>131.369607353303</v>
      </c>
      <c r="AB45" t="n">
        <v>179.7456923987524</v>
      </c>
      <c r="AC45" t="n">
        <v>162.5910157909296</v>
      </c>
      <c r="AD45" t="n">
        <v>131369.607353303</v>
      </c>
      <c r="AE45" t="n">
        <v>179745.6923987524</v>
      </c>
      <c r="AF45" t="n">
        <v>4.5895134465481e-06</v>
      </c>
      <c r="AG45" t="n">
        <v>5</v>
      </c>
      <c r="AH45" t="n">
        <v>162591.0157909296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6.3841</v>
      </c>
      <c r="E46" t="n">
        <v>15.66</v>
      </c>
      <c r="F46" t="n">
        <v>11.89</v>
      </c>
      <c r="G46" t="n">
        <v>50.95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209.72</v>
      </c>
      <c r="Q46" t="n">
        <v>460.69</v>
      </c>
      <c r="R46" t="n">
        <v>52.1</v>
      </c>
      <c r="S46" t="n">
        <v>32.19</v>
      </c>
      <c r="T46" t="n">
        <v>6020.56</v>
      </c>
      <c r="U46" t="n">
        <v>0.62</v>
      </c>
      <c r="V46" t="n">
        <v>0.75</v>
      </c>
      <c r="W46" t="n">
        <v>1.47</v>
      </c>
      <c r="X46" t="n">
        <v>0.36</v>
      </c>
      <c r="Y46" t="n">
        <v>1</v>
      </c>
      <c r="Z46" t="n">
        <v>10</v>
      </c>
      <c r="AA46" t="n">
        <v>131.3749929500142</v>
      </c>
      <c r="AB46" t="n">
        <v>179.7530612097684</v>
      </c>
      <c r="AC46" t="n">
        <v>162.5976813329643</v>
      </c>
      <c r="AD46" t="n">
        <v>131374.9929500142</v>
      </c>
      <c r="AE46" t="n">
        <v>179753.0612097684</v>
      </c>
      <c r="AF46" t="n">
        <v>4.589225905569383e-06</v>
      </c>
      <c r="AG46" t="n">
        <v>5</v>
      </c>
      <c r="AH46" t="n">
        <v>162597.6813329643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6.3734</v>
      </c>
      <c r="E47" t="n">
        <v>15.69</v>
      </c>
      <c r="F47" t="n">
        <v>11.92</v>
      </c>
      <c r="G47" t="n">
        <v>51.07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209.69</v>
      </c>
      <c r="Q47" t="n">
        <v>460.69</v>
      </c>
      <c r="R47" t="n">
        <v>52.74</v>
      </c>
      <c r="S47" t="n">
        <v>32.19</v>
      </c>
      <c r="T47" t="n">
        <v>6344.56</v>
      </c>
      <c r="U47" t="n">
        <v>0.61</v>
      </c>
      <c r="V47" t="n">
        <v>0.75</v>
      </c>
      <c r="W47" t="n">
        <v>1.47</v>
      </c>
      <c r="X47" t="n">
        <v>0.38</v>
      </c>
      <c r="Y47" t="n">
        <v>1</v>
      </c>
      <c r="Z47" t="n">
        <v>10</v>
      </c>
      <c r="AA47" t="n">
        <v>131.5243703662846</v>
      </c>
      <c r="AB47" t="n">
        <v>179.957445980776</v>
      </c>
      <c r="AC47" t="n">
        <v>162.7825599082829</v>
      </c>
      <c r="AD47" t="n">
        <v>131524.3703662846</v>
      </c>
      <c r="AE47" t="n">
        <v>179957.445980776</v>
      </c>
      <c r="AF47" t="n">
        <v>4.5815341843887e-06</v>
      </c>
      <c r="AG47" t="n">
        <v>5</v>
      </c>
      <c r="AH47" t="n">
        <v>162782.5599082829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6.4076</v>
      </c>
      <c r="E48" t="n">
        <v>15.61</v>
      </c>
      <c r="F48" t="n">
        <v>11.89</v>
      </c>
      <c r="G48" t="n">
        <v>54.86</v>
      </c>
      <c r="H48" t="n">
        <v>0.6899999999999999</v>
      </c>
      <c r="I48" t="n">
        <v>13</v>
      </c>
      <c r="J48" t="n">
        <v>321.63</v>
      </c>
      <c r="K48" t="n">
        <v>61.82</v>
      </c>
      <c r="L48" t="n">
        <v>12.5</v>
      </c>
      <c r="M48" t="n">
        <v>11</v>
      </c>
      <c r="N48" t="n">
        <v>97.31</v>
      </c>
      <c r="O48" t="n">
        <v>39901.61</v>
      </c>
      <c r="P48" t="n">
        <v>208.98</v>
      </c>
      <c r="Q48" t="n">
        <v>460.7</v>
      </c>
      <c r="R48" t="n">
        <v>52.05</v>
      </c>
      <c r="S48" t="n">
        <v>32.19</v>
      </c>
      <c r="T48" t="n">
        <v>6001.48</v>
      </c>
      <c r="U48" t="n">
        <v>0.62</v>
      </c>
      <c r="V48" t="n">
        <v>0.75</v>
      </c>
      <c r="W48" t="n">
        <v>1.47</v>
      </c>
      <c r="X48" t="n">
        <v>0.35</v>
      </c>
      <c r="Y48" t="n">
        <v>1</v>
      </c>
      <c r="Z48" t="n">
        <v>10</v>
      </c>
      <c r="AA48" t="n">
        <v>130.7804053023982</v>
      </c>
      <c r="AB48" t="n">
        <v>178.9395201589449</v>
      </c>
      <c r="AC48" t="n">
        <v>161.8617834982192</v>
      </c>
      <c r="AD48" t="n">
        <v>130780.4053023982</v>
      </c>
      <c r="AE48" t="n">
        <v>178939.5201589449</v>
      </c>
      <c r="AF48" t="n">
        <v>4.606118938069012e-06</v>
      </c>
      <c r="AG48" t="n">
        <v>5</v>
      </c>
      <c r="AH48" t="n">
        <v>161861.7834982192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6.4066</v>
      </c>
      <c r="E49" t="n">
        <v>15.61</v>
      </c>
      <c r="F49" t="n">
        <v>11.89</v>
      </c>
      <c r="G49" t="n">
        <v>54.87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209.41</v>
      </c>
      <c r="Q49" t="n">
        <v>460.69</v>
      </c>
      <c r="R49" t="n">
        <v>52.09</v>
      </c>
      <c r="S49" t="n">
        <v>32.19</v>
      </c>
      <c r="T49" t="n">
        <v>6021.43</v>
      </c>
      <c r="U49" t="n">
        <v>0.62</v>
      </c>
      <c r="V49" t="n">
        <v>0.75</v>
      </c>
      <c r="W49" t="n">
        <v>1.47</v>
      </c>
      <c r="X49" t="n">
        <v>0.36</v>
      </c>
      <c r="Y49" t="n">
        <v>1</v>
      </c>
      <c r="Z49" t="n">
        <v>10</v>
      </c>
      <c r="AA49" t="n">
        <v>130.9560655615388</v>
      </c>
      <c r="AB49" t="n">
        <v>179.1798662750848</v>
      </c>
      <c r="AC49" t="n">
        <v>162.0791913183626</v>
      </c>
      <c r="AD49" t="n">
        <v>130956.0655615389</v>
      </c>
      <c r="AE49" t="n">
        <v>179179.8662750848</v>
      </c>
      <c r="AF49" t="n">
        <v>4.605400085622219e-06</v>
      </c>
      <c r="AG49" t="n">
        <v>5</v>
      </c>
      <c r="AH49" t="n">
        <v>162079.1913183626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6.4092</v>
      </c>
      <c r="E50" t="n">
        <v>15.6</v>
      </c>
      <c r="F50" t="n">
        <v>11.88</v>
      </c>
      <c r="G50" t="n">
        <v>54.84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209.19</v>
      </c>
      <c r="Q50" t="n">
        <v>460.69</v>
      </c>
      <c r="R50" t="n">
        <v>51.96</v>
      </c>
      <c r="S50" t="n">
        <v>32.19</v>
      </c>
      <c r="T50" t="n">
        <v>5955.32</v>
      </c>
      <c r="U50" t="n">
        <v>0.62</v>
      </c>
      <c r="V50" t="n">
        <v>0.75</v>
      </c>
      <c r="W50" t="n">
        <v>1.47</v>
      </c>
      <c r="X50" t="n">
        <v>0.35</v>
      </c>
      <c r="Y50" t="n">
        <v>1</v>
      </c>
      <c r="Z50" t="n">
        <v>10</v>
      </c>
      <c r="AA50" t="n">
        <v>130.8328907917222</v>
      </c>
      <c r="AB50" t="n">
        <v>179.0113331209344</v>
      </c>
      <c r="AC50" t="n">
        <v>161.9267427319065</v>
      </c>
      <c r="AD50" t="n">
        <v>130832.8907917222</v>
      </c>
      <c r="AE50" t="n">
        <v>179011.3331209344</v>
      </c>
      <c r="AF50" t="n">
        <v>4.60726910198388e-06</v>
      </c>
      <c r="AG50" t="n">
        <v>5</v>
      </c>
      <c r="AH50" t="n">
        <v>161926.7427319065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6.413</v>
      </c>
      <c r="E51" t="n">
        <v>15.59</v>
      </c>
      <c r="F51" t="n">
        <v>11.87</v>
      </c>
      <c r="G51" t="n">
        <v>54.8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208.87</v>
      </c>
      <c r="Q51" t="n">
        <v>460.69</v>
      </c>
      <c r="R51" t="n">
        <v>51.46</v>
      </c>
      <c r="S51" t="n">
        <v>32.19</v>
      </c>
      <c r="T51" t="n">
        <v>5706.22</v>
      </c>
      <c r="U51" t="n">
        <v>0.63</v>
      </c>
      <c r="V51" t="n">
        <v>0.75</v>
      </c>
      <c r="W51" t="n">
        <v>1.47</v>
      </c>
      <c r="X51" t="n">
        <v>0.34</v>
      </c>
      <c r="Y51" t="n">
        <v>1</v>
      </c>
      <c r="Z51" t="n">
        <v>10</v>
      </c>
      <c r="AA51" t="n">
        <v>130.6561406265073</v>
      </c>
      <c r="AB51" t="n">
        <v>178.7694957472206</v>
      </c>
      <c r="AC51" t="n">
        <v>161.7079859777189</v>
      </c>
      <c r="AD51" t="n">
        <v>130656.1406265073</v>
      </c>
      <c r="AE51" t="n">
        <v>178769.4957472206</v>
      </c>
      <c r="AF51" t="n">
        <v>4.610000741281693e-06</v>
      </c>
      <c r="AG51" t="n">
        <v>5</v>
      </c>
      <c r="AH51" t="n">
        <v>161707.985977719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6.4513</v>
      </c>
      <c r="E52" t="n">
        <v>15.5</v>
      </c>
      <c r="F52" t="n">
        <v>11.84</v>
      </c>
      <c r="G52" t="n">
        <v>59.18</v>
      </c>
      <c r="H52" t="n">
        <v>0.74</v>
      </c>
      <c r="I52" t="n">
        <v>12</v>
      </c>
      <c r="J52" t="n">
        <v>323.91</v>
      </c>
      <c r="K52" t="n">
        <v>61.82</v>
      </c>
      <c r="L52" t="n">
        <v>13.5</v>
      </c>
      <c r="M52" t="n">
        <v>10</v>
      </c>
      <c r="N52" t="n">
        <v>98.59</v>
      </c>
      <c r="O52" t="n">
        <v>40183.11</v>
      </c>
      <c r="P52" t="n">
        <v>207.26</v>
      </c>
      <c r="Q52" t="n">
        <v>460.7</v>
      </c>
      <c r="R52" t="n">
        <v>50.4</v>
      </c>
      <c r="S52" t="n">
        <v>32.19</v>
      </c>
      <c r="T52" t="n">
        <v>5180.11</v>
      </c>
      <c r="U52" t="n">
        <v>0.64</v>
      </c>
      <c r="V52" t="n">
        <v>0.75</v>
      </c>
      <c r="W52" t="n">
        <v>1.46</v>
      </c>
      <c r="X52" t="n">
        <v>0.3</v>
      </c>
      <c r="Y52" t="n">
        <v>1</v>
      </c>
      <c r="Z52" t="n">
        <v>10</v>
      </c>
      <c r="AA52" t="n">
        <v>129.5302260471061</v>
      </c>
      <c r="AB52" t="n">
        <v>177.228969747839</v>
      </c>
      <c r="AC52" t="n">
        <v>160.3144856175761</v>
      </c>
      <c r="AD52" t="n">
        <v>129530.2260471061</v>
      </c>
      <c r="AE52" t="n">
        <v>177228.969747839</v>
      </c>
      <c r="AF52" t="n">
        <v>4.637532789993853e-06</v>
      </c>
      <c r="AG52" t="n">
        <v>5</v>
      </c>
      <c r="AH52" t="n">
        <v>160314.4856175761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6.4461</v>
      </c>
      <c r="E53" t="n">
        <v>15.51</v>
      </c>
      <c r="F53" t="n">
        <v>11.85</v>
      </c>
      <c r="G53" t="n">
        <v>59.25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207.51</v>
      </c>
      <c r="Q53" t="n">
        <v>460.71</v>
      </c>
      <c r="R53" t="n">
        <v>50.83</v>
      </c>
      <c r="S53" t="n">
        <v>32.19</v>
      </c>
      <c r="T53" t="n">
        <v>5396.53</v>
      </c>
      <c r="U53" t="n">
        <v>0.63</v>
      </c>
      <c r="V53" t="n">
        <v>0.75</v>
      </c>
      <c r="W53" t="n">
        <v>1.46</v>
      </c>
      <c r="X53" t="n">
        <v>0.32</v>
      </c>
      <c r="Y53" t="n">
        <v>1</v>
      </c>
      <c r="Z53" t="n">
        <v>10</v>
      </c>
      <c r="AA53" t="n">
        <v>129.697304719466</v>
      </c>
      <c r="AB53" t="n">
        <v>177.4575741583525</v>
      </c>
      <c r="AC53" t="n">
        <v>160.5212723439986</v>
      </c>
      <c r="AD53" t="n">
        <v>129697.304719466</v>
      </c>
      <c r="AE53" t="n">
        <v>177457.5741583525</v>
      </c>
      <c r="AF53" t="n">
        <v>4.633794757270531e-06</v>
      </c>
      <c r="AG53" t="n">
        <v>5</v>
      </c>
      <c r="AH53" t="n">
        <v>160521.2723439986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6.446</v>
      </c>
      <c r="E54" t="n">
        <v>15.51</v>
      </c>
      <c r="F54" t="n">
        <v>11.85</v>
      </c>
      <c r="G54" t="n">
        <v>59.25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207.93</v>
      </c>
      <c r="Q54" t="n">
        <v>460.7</v>
      </c>
      <c r="R54" t="n">
        <v>50.8</v>
      </c>
      <c r="S54" t="n">
        <v>32.19</v>
      </c>
      <c r="T54" t="n">
        <v>5381.47</v>
      </c>
      <c r="U54" t="n">
        <v>0.63</v>
      </c>
      <c r="V54" t="n">
        <v>0.75</v>
      </c>
      <c r="W54" t="n">
        <v>1.47</v>
      </c>
      <c r="X54" t="n">
        <v>0.32</v>
      </c>
      <c r="Y54" t="n">
        <v>1</v>
      </c>
      <c r="Z54" t="n">
        <v>10</v>
      </c>
      <c r="AA54" t="n">
        <v>129.8562033515728</v>
      </c>
      <c r="AB54" t="n">
        <v>177.6749862769138</v>
      </c>
      <c r="AC54" t="n">
        <v>160.7179349551042</v>
      </c>
      <c r="AD54" t="n">
        <v>129856.2033515728</v>
      </c>
      <c r="AE54" t="n">
        <v>177674.9862769138</v>
      </c>
      <c r="AF54" t="n">
        <v>4.633722872025852e-06</v>
      </c>
      <c r="AG54" t="n">
        <v>5</v>
      </c>
      <c r="AH54" t="n">
        <v>160717.9349551042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6.4495</v>
      </c>
      <c r="E55" t="n">
        <v>15.5</v>
      </c>
      <c r="F55" t="n">
        <v>11.84</v>
      </c>
      <c r="G55" t="n">
        <v>59.21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207.62</v>
      </c>
      <c r="Q55" t="n">
        <v>460.69</v>
      </c>
      <c r="R55" t="n">
        <v>50.38</v>
      </c>
      <c r="S55" t="n">
        <v>32.19</v>
      </c>
      <c r="T55" t="n">
        <v>5172.72</v>
      </c>
      <c r="U55" t="n">
        <v>0.64</v>
      </c>
      <c r="V55" t="n">
        <v>0.75</v>
      </c>
      <c r="W55" t="n">
        <v>1.47</v>
      </c>
      <c r="X55" t="n">
        <v>0.31</v>
      </c>
      <c r="Y55" t="n">
        <v>1</v>
      </c>
      <c r="Z55" t="n">
        <v>10</v>
      </c>
      <c r="AA55" t="n">
        <v>129.6887069107698</v>
      </c>
      <c r="AB55" t="n">
        <v>177.4458102571859</v>
      </c>
      <c r="AC55" t="n">
        <v>160.5106311730485</v>
      </c>
      <c r="AD55" t="n">
        <v>129688.7069107698</v>
      </c>
      <c r="AE55" t="n">
        <v>177445.8102571859</v>
      </c>
      <c r="AF55" t="n">
        <v>4.636238855589626e-06</v>
      </c>
      <c r="AG55" t="n">
        <v>5</v>
      </c>
      <c r="AH55" t="n">
        <v>160510.6311730485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6.4465</v>
      </c>
      <c r="E56" t="n">
        <v>15.51</v>
      </c>
      <c r="F56" t="n">
        <v>11.85</v>
      </c>
      <c r="G56" t="n">
        <v>59.24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207.12</v>
      </c>
      <c r="Q56" t="n">
        <v>460.7</v>
      </c>
      <c r="R56" t="n">
        <v>50.71</v>
      </c>
      <c r="S56" t="n">
        <v>32.19</v>
      </c>
      <c r="T56" t="n">
        <v>5335.15</v>
      </c>
      <c r="U56" t="n">
        <v>0.63</v>
      </c>
      <c r="V56" t="n">
        <v>0.75</v>
      </c>
      <c r="W56" t="n">
        <v>1.47</v>
      </c>
      <c r="X56" t="n">
        <v>0.31</v>
      </c>
      <c r="Y56" t="n">
        <v>1</v>
      </c>
      <c r="Z56" t="n">
        <v>10</v>
      </c>
      <c r="AA56" t="n">
        <v>129.5457517705507</v>
      </c>
      <c r="AB56" t="n">
        <v>177.2502127276024</v>
      </c>
      <c r="AC56" t="n">
        <v>160.3337011971656</v>
      </c>
      <c r="AD56" t="n">
        <v>129545.7517705506</v>
      </c>
      <c r="AE56" t="n">
        <v>177250.2127276024</v>
      </c>
      <c r="AF56" t="n">
        <v>4.634082298249249e-06</v>
      </c>
      <c r="AG56" t="n">
        <v>5</v>
      </c>
      <c r="AH56" t="n">
        <v>160333.7011971656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6.4427</v>
      </c>
      <c r="E57" t="n">
        <v>15.52</v>
      </c>
      <c r="F57" t="n">
        <v>11.86</v>
      </c>
      <c r="G57" t="n">
        <v>59.29</v>
      </c>
      <c r="H57" t="n">
        <v>0.8</v>
      </c>
      <c r="I57" t="n">
        <v>12</v>
      </c>
      <c r="J57" t="n">
        <v>326.79</v>
      </c>
      <c r="K57" t="n">
        <v>61.82</v>
      </c>
      <c r="L57" t="n">
        <v>14.75</v>
      </c>
      <c r="M57" t="n">
        <v>10</v>
      </c>
      <c r="N57" t="n">
        <v>100.22</v>
      </c>
      <c r="O57" t="n">
        <v>40538.25</v>
      </c>
      <c r="P57" t="n">
        <v>207.07</v>
      </c>
      <c r="Q57" t="n">
        <v>460.7</v>
      </c>
      <c r="R57" t="n">
        <v>50.95</v>
      </c>
      <c r="S57" t="n">
        <v>32.19</v>
      </c>
      <c r="T57" t="n">
        <v>5459.83</v>
      </c>
      <c r="U57" t="n">
        <v>0.63</v>
      </c>
      <c r="V57" t="n">
        <v>0.75</v>
      </c>
      <c r="W57" t="n">
        <v>1.47</v>
      </c>
      <c r="X57" t="n">
        <v>0.32</v>
      </c>
      <c r="Y57" t="n">
        <v>1</v>
      </c>
      <c r="Z57" t="n">
        <v>10</v>
      </c>
      <c r="AA57" t="n">
        <v>129.5820265975656</v>
      </c>
      <c r="AB57" t="n">
        <v>177.2998455462567</v>
      </c>
      <c r="AC57" t="n">
        <v>160.3785971292676</v>
      </c>
      <c r="AD57" t="n">
        <v>129582.0265975656</v>
      </c>
      <c r="AE57" t="n">
        <v>177299.8455462567</v>
      </c>
      <c r="AF57" t="n">
        <v>4.631350658951436e-06</v>
      </c>
      <c r="AG57" t="n">
        <v>5</v>
      </c>
      <c r="AH57" t="n">
        <v>160378.5971292676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6.4816</v>
      </c>
      <c r="E58" t="n">
        <v>15.43</v>
      </c>
      <c r="F58" t="n">
        <v>11.82</v>
      </c>
      <c r="G58" t="n">
        <v>64.47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206.01</v>
      </c>
      <c r="Q58" t="n">
        <v>460.69</v>
      </c>
      <c r="R58" t="n">
        <v>49.64</v>
      </c>
      <c r="S58" t="n">
        <v>32.19</v>
      </c>
      <c r="T58" t="n">
        <v>4806.98</v>
      </c>
      <c r="U58" t="n">
        <v>0.65</v>
      </c>
      <c r="V58" t="n">
        <v>0.76</v>
      </c>
      <c r="W58" t="n">
        <v>1.47</v>
      </c>
      <c r="X58" t="n">
        <v>0.29</v>
      </c>
      <c r="Y58" t="n">
        <v>1</v>
      </c>
      <c r="Z58" t="n">
        <v>10</v>
      </c>
      <c r="AA58" t="n">
        <v>128.6597761563394</v>
      </c>
      <c r="AB58" t="n">
        <v>176.0379818057538</v>
      </c>
      <c r="AC58" t="n">
        <v>159.2371638931209</v>
      </c>
      <c r="AD58" t="n">
        <v>128659.7761563394</v>
      </c>
      <c r="AE58" t="n">
        <v>176037.9818057537</v>
      </c>
      <c r="AF58" t="n">
        <v>4.659314019131673e-06</v>
      </c>
      <c r="AG58" t="n">
        <v>5</v>
      </c>
      <c r="AH58" t="n">
        <v>159237.1638931209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6.4875</v>
      </c>
      <c r="E59" t="n">
        <v>15.41</v>
      </c>
      <c r="F59" t="n">
        <v>11.81</v>
      </c>
      <c r="G59" t="n">
        <v>64.40000000000001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206.07</v>
      </c>
      <c r="Q59" t="n">
        <v>460.69</v>
      </c>
      <c r="R59" t="n">
        <v>49.45</v>
      </c>
      <c r="S59" t="n">
        <v>32.19</v>
      </c>
      <c r="T59" t="n">
        <v>4712.85</v>
      </c>
      <c r="U59" t="n">
        <v>0.65</v>
      </c>
      <c r="V59" t="n">
        <v>0.76</v>
      </c>
      <c r="W59" t="n">
        <v>1.46</v>
      </c>
      <c r="X59" t="n">
        <v>0.27</v>
      </c>
      <c r="Y59" t="n">
        <v>1</v>
      </c>
      <c r="Z59" t="n">
        <v>10</v>
      </c>
      <c r="AA59" t="n">
        <v>128.6010523830135</v>
      </c>
      <c r="AB59" t="n">
        <v>175.9576333483791</v>
      </c>
      <c r="AC59" t="n">
        <v>159.1644837797484</v>
      </c>
      <c r="AD59" t="n">
        <v>128601.0523830135</v>
      </c>
      <c r="AE59" t="n">
        <v>175957.6333483791</v>
      </c>
      <c r="AF59" t="n">
        <v>4.663555248567749e-06</v>
      </c>
      <c r="AG59" t="n">
        <v>5</v>
      </c>
      <c r="AH59" t="n">
        <v>159164.4837797484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6.4825</v>
      </c>
      <c r="E60" t="n">
        <v>15.43</v>
      </c>
      <c r="F60" t="n">
        <v>11.82</v>
      </c>
      <c r="G60" t="n">
        <v>64.45999999999999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206.65</v>
      </c>
      <c r="Q60" t="n">
        <v>460.72</v>
      </c>
      <c r="R60" t="n">
        <v>49.69</v>
      </c>
      <c r="S60" t="n">
        <v>32.19</v>
      </c>
      <c r="T60" t="n">
        <v>4834.24</v>
      </c>
      <c r="U60" t="n">
        <v>0.65</v>
      </c>
      <c r="V60" t="n">
        <v>0.76</v>
      </c>
      <c r="W60" t="n">
        <v>1.47</v>
      </c>
      <c r="X60" t="n">
        <v>0.28</v>
      </c>
      <c r="Y60" t="n">
        <v>1</v>
      </c>
      <c r="Z60" t="n">
        <v>10</v>
      </c>
      <c r="AA60" t="n">
        <v>128.8870054361585</v>
      </c>
      <c r="AB60" t="n">
        <v>176.3488869310503</v>
      </c>
      <c r="AC60" t="n">
        <v>159.5183966696174</v>
      </c>
      <c r="AD60" t="n">
        <v>128887.0054361585</v>
      </c>
      <c r="AE60" t="n">
        <v>176348.8869310503</v>
      </c>
      <c r="AF60" t="n">
        <v>4.659960986333786e-06</v>
      </c>
      <c r="AG60" t="n">
        <v>5</v>
      </c>
      <c r="AH60" t="n">
        <v>159518.3966696174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6.4887</v>
      </c>
      <c r="E61" t="n">
        <v>15.41</v>
      </c>
      <c r="F61" t="n">
        <v>11.8</v>
      </c>
      <c r="G61" t="n">
        <v>64.38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206.24</v>
      </c>
      <c r="Q61" t="n">
        <v>460.69</v>
      </c>
      <c r="R61" t="n">
        <v>49.31</v>
      </c>
      <c r="S61" t="n">
        <v>32.19</v>
      </c>
      <c r="T61" t="n">
        <v>4643.68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128.6436504070773</v>
      </c>
      <c r="AB61" t="n">
        <v>176.0159178441955</v>
      </c>
      <c r="AC61" t="n">
        <v>159.2172056850868</v>
      </c>
      <c r="AD61" t="n">
        <v>128643.6504070773</v>
      </c>
      <c r="AE61" t="n">
        <v>176015.9178441955</v>
      </c>
      <c r="AF61" t="n">
        <v>4.664417871503901e-06</v>
      </c>
      <c r="AG61" t="n">
        <v>5</v>
      </c>
      <c r="AH61" t="n">
        <v>159217.2056850868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6.4851</v>
      </c>
      <c r="E62" t="n">
        <v>15.42</v>
      </c>
      <c r="F62" t="n">
        <v>11.81</v>
      </c>
      <c r="G62" t="n">
        <v>64.43000000000001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206.12</v>
      </c>
      <c r="Q62" t="n">
        <v>460.7</v>
      </c>
      <c r="R62" t="n">
        <v>49.59</v>
      </c>
      <c r="S62" t="n">
        <v>32.19</v>
      </c>
      <c r="T62" t="n">
        <v>4783.71</v>
      </c>
      <c r="U62" t="n">
        <v>0.65</v>
      </c>
      <c r="V62" t="n">
        <v>0.76</v>
      </c>
      <c r="W62" t="n">
        <v>1.46</v>
      </c>
      <c r="X62" t="n">
        <v>0.28</v>
      </c>
      <c r="Y62" t="n">
        <v>1</v>
      </c>
      <c r="Z62" t="n">
        <v>10</v>
      </c>
      <c r="AA62" t="n">
        <v>128.650485854888</v>
      </c>
      <c r="AB62" t="n">
        <v>176.0252704054487</v>
      </c>
      <c r="AC62" t="n">
        <v>159.2256656510204</v>
      </c>
      <c r="AD62" t="n">
        <v>128650.485854888</v>
      </c>
      <c r="AE62" t="n">
        <v>176025.2704054487</v>
      </c>
      <c r="AF62" t="n">
        <v>4.661830002695448e-06</v>
      </c>
      <c r="AG62" t="n">
        <v>5</v>
      </c>
      <c r="AH62" t="n">
        <v>159225.6656510204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6.487</v>
      </c>
      <c r="E63" t="n">
        <v>15.42</v>
      </c>
      <c r="F63" t="n">
        <v>11.81</v>
      </c>
      <c r="G63" t="n">
        <v>64.40000000000001</v>
      </c>
      <c r="H63" t="n">
        <v>0.88</v>
      </c>
      <c r="I63" t="n">
        <v>11</v>
      </c>
      <c r="J63" t="n">
        <v>330.29</v>
      </c>
      <c r="K63" t="n">
        <v>61.82</v>
      </c>
      <c r="L63" t="n">
        <v>16.25</v>
      </c>
      <c r="M63" t="n">
        <v>9</v>
      </c>
      <c r="N63" t="n">
        <v>102.21</v>
      </c>
      <c r="O63" t="n">
        <v>40969.57</v>
      </c>
      <c r="P63" t="n">
        <v>205.45</v>
      </c>
      <c r="Q63" t="n">
        <v>460.69</v>
      </c>
      <c r="R63" t="n">
        <v>49.45</v>
      </c>
      <c r="S63" t="n">
        <v>32.19</v>
      </c>
      <c r="T63" t="n">
        <v>4710.96</v>
      </c>
      <c r="U63" t="n">
        <v>0.65</v>
      </c>
      <c r="V63" t="n">
        <v>0.76</v>
      </c>
      <c r="W63" t="n">
        <v>1.46</v>
      </c>
      <c r="X63" t="n">
        <v>0.27</v>
      </c>
      <c r="Y63" t="n">
        <v>1</v>
      </c>
      <c r="Z63" t="n">
        <v>10</v>
      </c>
      <c r="AA63" t="n">
        <v>128.3763000385154</v>
      </c>
      <c r="AB63" t="n">
        <v>175.6501172752634</v>
      </c>
      <c r="AC63" t="n">
        <v>158.8863166090492</v>
      </c>
      <c r="AD63" t="n">
        <v>128376.3000385154</v>
      </c>
      <c r="AE63" t="n">
        <v>175650.1172752634</v>
      </c>
      <c r="AF63" t="n">
        <v>4.663195822344354e-06</v>
      </c>
      <c r="AG63" t="n">
        <v>5</v>
      </c>
      <c r="AH63" t="n">
        <v>158886.3166090492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6.5178</v>
      </c>
      <c r="E64" t="n">
        <v>15.34</v>
      </c>
      <c r="F64" t="n">
        <v>11.79</v>
      </c>
      <c r="G64" t="n">
        <v>70.73999999999999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205.42</v>
      </c>
      <c r="Q64" t="n">
        <v>460.69</v>
      </c>
      <c r="R64" t="n">
        <v>48.79</v>
      </c>
      <c r="S64" t="n">
        <v>32.19</v>
      </c>
      <c r="T64" t="n">
        <v>4385.96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127.962406659183</v>
      </c>
      <c r="AB64" t="n">
        <v>175.0838100939739</v>
      </c>
      <c r="AC64" t="n">
        <v>158.3740569903247</v>
      </c>
      <c r="AD64" t="n">
        <v>127962.406659183</v>
      </c>
      <c r="AE64" t="n">
        <v>175083.8100939739</v>
      </c>
      <c r="AF64" t="n">
        <v>4.685336477705569e-06</v>
      </c>
      <c r="AG64" t="n">
        <v>5</v>
      </c>
      <c r="AH64" t="n">
        <v>158374.0569903247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6.5187</v>
      </c>
      <c r="E65" t="n">
        <v>15.34</v>
      </c>
      <c r="F65" t="n">
        <v>11.79</v>
      </c>
      <c r="G65" t="n">
        <v>70.73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205</v>
      </c>
      <c r="Q65" t="n">
        <v>460.69</v>
      </c>
      <c r="R65" t="n">
        <v>48.66</v>
      </c>
      <c r="S65" t="n">
        <v>32.19</v>
      </c>
      <c r="T65" t="n">
        <v>4323.21</v>
      </c>
      <c r="U65" t="n">
        <v>0.66</v>
      </c>
      <c r="V65" t="n">
        <v>0.76</v>
      </c>
      <c r="W65" t="n">
        <v>1.47</v>
      </c>
      <c r="X65" t="n">
        <v>0.25</v>
      </c>
      <c r="Y65" t="n">
        <v>1</v>
      </c>
      <c r="Z65" t="n">
        <v>10</v>
      </c>
      <c r="AA65" t="n">
        <v>127.795176121173</v>
      </c>
      <c r="AB65" t="n">
        <v>174.8549978941781</v>
      </c>
      <c r="AC65" t="n">
        <v>158.1670823057374</v>
      </c>
      <c r="AD65" t="n">
        <v>127795.176121173</v>
      </c>
      <c r="AE65" t="n">
        <v>174854.9978941781</v>
      </c>
      <c r="AF65" t="n">
        <v>4.685983444907682e-06</v>
      </c>
      <c r="AG65" t="n">
        <v>5</v>
      </c>
      <c r="AH65" t="n">
        <v>158167.0823057374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6.5143</v>
      </c>
      <c r="E66" t="n">
        <v>15.35</v>
      </c>
      <c r="F66" t="n">
        <v>11.8</v>
      </c>
      <c r="G66" t="n">
        <v>70.79000000000001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205.05</v>
      </c>
      <c r="Q66" t="n">
        <v>460.69</v>
      </c>
      <c r="R66" t="n">
        <v>49.08</v>
      </c>
      <c r="S66" t="n">
        <v>32.19</v>
      </c>
      <c r="T66" t="n">
        <v>4534.54</v>
      </c>
      <c r="U66" t="n">
        <v>0.66</v>
      </c>
      <c r="V66" t="n">
        <v>0.76</v>
      </c>
      <c r="W66" t="n">
        <v>1.46</v>
      </c>
      <c r="X66" t="n">
        <v>0.26</v>
      </c>
      <c r="Y66" t="n">
        <v>1</v>
      </c>
      <c r="Z66" t="n">
        <v>10</v>
      </c>
      <c r="AA66" t="n">
        <v>127.8747470787504</v>
      </c>
      <c r="AB66" t="n">
        <v>174.9638703887583</v>
      </c>
      <c r="AC66" t="n">
        <v>158.2655641622384</v>
      </c>
      <c r="AD66" t="n">
        <v>127874.7470787504</v>
      </c>
      <c r="AE66" t="n">
        <v>174963.8703887583</v>
      </c>
      <c r="AF66" t="n">
        <v>4.682820494141794e-06</v>
      </c>
      <c r="AG66" t="n">
        <v>5</v>
      </c>
      <c r="AH66" t="n">
        <v>158265.5641622384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6.5173</v>
      </c>
      <c r="E67" t="n">
        <v>15.34</v>
      </c>
      <c r="F67" t="n">
        <v>11.79</v>
      </c>
      <c r="G67" t="n">
        <v>70.75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205.11</v>
      </c>
      <c r="Q67" t="n">
        <v>460.69</v>
      </c>
      <c r="R67" t="n">
        <v>48.88</v>
      </c>
      <c r="S67" t="n">
        <v>32.19</v>
      </c>
      <c r="T67" t="n">
        <v>4430.34</v>
      </c>
      <c r="U67" t="n">
        <v>0.66</v>
      </c>
      <c r="V67" t="n">
        <v>0.76</v>
      </c>
      <c r="W67" t="n">
        <v>1.46</v>
      </c>
      <c r="X67" t="n">
        <v>0.26</v>
      </c>
      <c r="Y67" t="n">
        <v>1</v>
      </c>
      <c r="Z67" t="n">
        <v>10</v>
      </c>
      <c r="AA67" t="n">
        <v>127.8536949498085</v>
      </c>
      <c r="AB67" t="n">
        <v>174.9350659371857</v>
      </c>
      <c r="AC67" t="n">
        <v>158.2395087670966</v>
      </c>
      <c r="AD67" t="n">
        <v>127853.6949498085</v>
      </c>
      <c r="AE67" t="n">
        <v>174935.0659371857</v>
      </c>
      <c r="AF67" t="n">
        <v>4.684977051482173e-06</v>
      </c>
      <c r="AG67" t="n">
        <v>5</v>
      </c>
      <c r="AH67" t="n">
        <v>158239.5087670966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6.5108</v>
      </c>
      <c r="E68" t="n">
        <v>15.36</v>
      </c>
      <c r="F68" t="n">
        <v>11.81</v>
      </c>
      <c r="G68" t="n">
        <v>70.84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205.08</v>
      </c>
      <c r="Q68" t="n">
        <v>460.7</v>
      </c>
      <c r="R68" t="n">
        <v>49.2</v>
      </c>
      <c r="S68" t="n">
        <v>32.19</v>
      </c>
      <c r="T68" t="n">
        <v>4591.79</v>
      </c>
      <c r="U68" t="n">
        <v>0.65</v>
      </c>
      <c r="V68" t="n">
        <v>0.76</v>
      </c>
      <c r="W68" t="n">
        <v>1.47</v>
      </c>
      <c r="X68" t="n">
        <v>0.27</v>
      </c>
      <c r="Y68" t="n">
        <v>1</v>
      </c>
      <c r="Z68" t="n">
        <v>10</v>
      </c>
      <c r="AA68" t="n">
        <v>127.935586251732</v>
      </c>
      <c r="AB68" t="n">
        <v>175.0471132292667</v>
      </c>
      <c r="AC68" t="n">
        <v>158.3408624228807</v>
      </c>
      <c r="AD68" t="n">
        <v>127935.586251732</v>
      </c>
      <c r="AE68" t="n">
        <v>175047.1132292667</v>
      </c>
      <c r="AF68" t="n">
        <v>4.68030451057802e-06</v>
      </c>
      <c r="AG68" t="n">
        <v>5</v>
      </c>
      <c r="AH68" t="n">
        <v>158340.8624228807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6.5173</v>
      </c>
      <c r="E69" t="n">
        <v>15.34</v>
      </c>
      <c r="F69" t="n">
        <v>11.79</v>
      </c>
      <c r="G69" t="n">
        <v>70.75</v>
      </c>
      <c r="H69" t="n">
        <v>0.95</v>
      </c>
      <c r="I69" t="n">
        <v>10</v>
      </c>
      <c r="J69" t="n">
        <v>333.83</v>
      </c>
      <c r="K69" t="n">
        <v>61.82</v>
      </c>
      <c r="L69" t="n">
        <v>17.75</v>
      </c>
      <c r="M69" t="n">
        <v>8</v>
      </c>
      <c r="N69" t="n">
        <v>104.26</v>
      </c>
      <c r="O69" t="n">
        <v>41406.86</v>
      </c>
      <c r="P69" t="n">
        <v>204.47</v>
      </c>
      <c r="Q69" t="n">
        <v>460.69</v>
      </c>
      <c r="R69" t="n">
        <v>48.88</v>
      </c>
      <c r="S69" t="n">
        <v>32.19</v>
      </c>
      <c r="T69" t="n">
        <v>4431.94</v>
      </c>
      <c r="U69" t="n">
        <v>0.66</v>
      </c>
      <c r="V69" t="n">
        <v>0.76</v>
      </c>
      <c r="W69" t="n">
        <v>1.46</v>
      </c>
      <c r="X69" t="n">
        <v>0.26</v>
      </c>
      <c r="Y69" t="n">
        <v>1</v>
      </c>
      <c r="Z69" t="n">
        <v>10</v>
      </c>
      <c r="AA69" t="n">
        <v>127.6161832683962</v>
      </c>
      <c r="AB69" t="n">
        <v>174.6100919764017</v>
      </c>
      <c r="AC69" t="n">
        <v>157.9455498650258</v>
      </c>
      <c r="AD69" t="n">
        <v>127616.1832683962</v>
      </c>
      <c r="AE69" t="n">
        <v>174610.0919764017</v>
      </c>
      <c r="AF69" t="n">
        <v>4.684977051482173e-06</v>
      </c>
      <c r="AG69" t="n">
        <v>5</v>
      </c>
      <c r="AH69" t="n">
        <v>157945.5498650259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6.5152</v>
      </c>
      <c r="E70" t="n">
        <v>15.35</v>
      </c>
      <c r="F70" t="n">
        <v>11.8</v>
      </c>
      <c r="G70" t="n">
        <v>70.78</v>
      </c>
      <c r="H70" t="n">
        <v>0.96</v>
      </c>
      <c r="I70" t="n">
        <v>10</v>
      </c>
      <c r="J70" t="n">
        <v>334.43</v>
      </c>
      <c r="K70" t="n">
        <v>61.82</v>
      </c>
      <c r="L70" t="n">
        <v>18</v>
      </c>
      <c r="M70" t="n">
        <v>8</v>
      </c>
      <c r="N70" t="n">
        <v>104.61</v>
      </c>
      <c r="O70" t="n">
        <v>41480.31</v>
      </c>
      <c r="P70" t="n">
        <v>203.86</v>
      </c>
      <c r="Q70" t="n">
        <v>460.69</v>
      </c>
      <c r="R70" t="n">
        <v>49.02</v>
      </c>
      <c r="S70" t="n">
        <v>32.19</v>
      </c>
      <c r="T70" t="n">
        <v>4501.26</v>
      </c>
      <c r="U70" t="n">
        <v>0.66</v>
      </c>
      <c r="V70" t="n">
        <v>0.76</v>
      </c>
      <c r="W70" t="n">
        <v>1.46</v>
      </c>
      <c r="X70" t="n">
        <v>0.26</v>
      </c>
      <c r="Y70" t="n">
        <v>1</v>
      </c>
      <c r="Z70" t="n">
        <v>10</v>
      </c>
      <c r="AA70" t="n">
        <v>127.4215904652113</v>
      </c>
      <c r="AB70" t="n">
        <v>174.3438415182557</v>
      </c>
      <c r="AC70" t="n">
        <v>157.7047099769203</v>
      </c>
      <c r="AD70" t="n">
        <v>127421.5904652113</v>
      </c>
      <c r="AE70" t="n">
        <v>174343.8415182556</v>
      </c>
      <c r="AF70" t="n">
        <v>4.683467461343908e-06</v>
      </c>
      <c r="AG70" t="n">
        <v>5</v>
      </c>
      <c r="AH70" t="n">
        <v>157704.7099769203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6.5618</v>
      </c>
      <c r="E71" t="n">
        <v>15.24</v>
      </c>
      <c r="F71" t="n">
        <v>11.74</v>
      </c>
      <c r="G71" t="n">
        <v>78.28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202.82</v>
      </c>
      <c r="Q71" t="n">
        <v>460.69</v>
      </c>
      <c r="R71" t="n">
        <v>47.33</v>
      </c>
      <c r="S71" t="n">
        <v>32.19</v>
      </c>
      <c r="T71" t="n">
        <v>3660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126.4239096261333</v>
      </c>
      <c r="AB71" t="n">
        <v>172.9787705796575</v>
      </c>
      <c r="AC71" t="n">
        <v>156.4699194928125</v>
      </c>
      <c r="AD71" t="n">
        <v>126423.9096261333</v>
      </c>
      <c r="AE71" t="n">
        <v>172978.7705796575</v>
      </c>
      <c r="AF71" t="n">
        <v>4.716965985364448e-06</v>
      </c>
      <c r="AG71" t="n">
        <v>5</v>
      </c>
      <c r="AH71" t="n">
        <v>156469.9194928125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6.555</v>
      </c>
      <c r="E72" t="n">
        <v>15.26</v>
      </c>
      <c r="F72" t="n">
        <v>11.76</v>
      </c>
      <c r="G72" t="n">
        <v>78.39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203.2</v>
      </c>
      <c r="Q72" t="n">
        <v>460.72</v>
      </c>
      <c r="R72" t="n">
        <v>47.77</v>
      </c>
      <c r="S72" t="n">
        <v>32.19</v>
      </c>
      <c r="T72" t="n">
        <v>3879.97</v>
      </c>
      <c r="U72" t="n">
        <v>0.67</v>
      </c>
      <c r="V72" t="n">
        <v>0.76</v>
      </c>
      <c r="W72" t="n">
        <v>1.46</v>
      </c>
      <c r="X72" t="n">
        <v>0.22</v>
      </c>
      <c r="Y72" t="n">
        <v>1</v>
      </c>
      <c r="Z72" t="n">
        <v>10</v>
      </c>
      <c r="AA72" t="n">
        <v>126.6588193132312</v>
      </c>
      <c r="AB72" t="n">
        <v>173.3001843770287</v>
      </c>
      <c r="AC72" t="n">
        <v>156.7606580084697</v>
      </c>
      <c r="AD72" t="n">
        <v>126658.8193132312</v>
      </c>
      <c r="AE72" t="n">
        <v>173300.1843770287</v>
      </c>
      <c r="AF72" t="n">
        <v>4.712077788726258e-06</v>
      </c>
      <c r="AG72" t="n">
        <v>5</v>
      </c>
      <c r="AH72" t="n">
        <v>156760.6580084697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6.5565</v>
      </c>
      <c r="E73" t="n">
        <v>15.25</v>
      </c>
      <c r="F73" t="n">
        <v>11.75</v>
      </c>
      <c r="G73" t="n">
        <v>78.36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203.51</v>
      </c>
      <c r="Q73" t="n">
        <v>460.71</v>
      </c>
      <c r="R73" t="n">
        <v>47.57</v>
      </c>
      <c r="S73" t="n">
        <v>32.19</v>
      </c>
      <c r="T73" t="n">
        <v>3781.63</v>
      </c>
      <c r="U73" t="n">
        <v>0.68</v>
      </c>
      <c r="V73" t="n">
        <v>0.76</v>
      </c>
      <c r="W73" t="n">
        <v>1.46</v>
      </c>
      <c r="X73" t="n">
        <v>0.22</v>
      </c>
      <c r="Y73" t="n">
        <v>1</v>
      </c>
      <c r="Z73" t="n">
        <v>10</v>
      </c>
      <c r="AA73" t="n">
        <v>126.7492599186065</v>
      </c>
      <c r="AB73" t="n">
        <v>173.4239292032611</v>
      </c>
      <c r="AC73" t="n">
        <v>156.8725928021635</v>
      </c>
      <c r="AD73" t="n">
        <v>126749.2599186065</v>
      </c>
      <c r="AE73" t="n">
        <v>173423.9292032611</v>
      </c>
      <c r="AF73" t="n">
        <v>4.713156067396447e-06</v>
      </c>
      <c r="AG73" t="n">
        <v>5</v>
      </c>
      <c r="AH73" t="n">
        <v>156872.5928021635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6.555</v>
      </c>
      <c r="E74" t="n">
        <v>15.26</v>
      </c>
      <c r="F74" t="n">
        <v>11.76</v>
      </c>
      <c r="G74" t="n">
        <v>78.39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203.55</v>
      </c>
      <c r="Q74" t="n">
        <v>460.69</v>
      </c>
      <c r="R74" t="n">
        <v>47.69</v>
      </c>
      <c r="S74" t="n">
        <v>32.19</v>
      </c>
      <c r="T74" t="n">
        <v>3841.11</v>
      </c>
      <c r="U74" t="n">
        <v>0.67</v>
      </c>
      <c r="V74" t="n">
        <v>0.76</v>
      </c>
      <c r="W74" t="n">
        <v>1.47</v>
      </c>
      <c r="X74" t="n">
        <v>0.22</v>
      </c>
      <c r="Y74" t="n">
        <v>1</v>
      </c>
      <c r="Z74" t="n">
        <v>10</v>
      </c>
      <c r="AA74" t="n">
        <v>126.7879614777153</v>
      </c>
      <c r="AB74" t="n">
        <v>173.476882383826</v>
      </c>
      <c r="AC74" t="n">
        <v>156.9204922054956</v>
      </c>
      <c r="AD74" t="n">
        <v>126787.9614777153</v>
      </c>
      <c r="AE74" t="n">
        <v>173476.882383826</v>
      </c>
      <c r="AF74" t="n">
        <v>4.712077788726258e-06</v>
      </c>
      <c r="AG74" t="n">
        <v>5</v>
      </c>
      <c r="AH74" t="n">
        <v>156920.4922054956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6.5507</v>
      </c>
      <c r="E75" t="n">
        <v>15.27</v>
      </c>
      <c r="F75" t="n">
        <v>11.77</v>
      </c>
      <c r="G75" t="n">
        <v>78.45999999999999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203.86</v>
      </c>
      <c r="Q75" t="n">
        <v>460.72</v>
      </c>
      <c r="R75" t="n">
        <v>48.27</v>
      </c>
      <c r="S75" t="n">
        <v>32.19</v>
      </c>
      <c r="T75" t="n">
        <v>4134.55</v>
      </c>
      <c r="U75" t="n">
        <v>0.67</v>
      </c>
      <c r="V75" t="n">
        <v>0.76</v>
      </c>
      <c r="W75" t="n">
        <v>1.46</v>
      </c>
      <c r="X75" t="n">
        <v>0.23</v>
      </c>
      <c r="Y75" t="n">
        <v>1</v>
      </c>
      <c r="Z75" t="n">
        <v>10</v>
      </c>
      <c r="AA75" t="n">
        <v>126.9611686933759</v>
      </c>
      <c r="AB75" t="n">
        <v>173.7138721376556</v>
      </c>
      <c r="AC75" t="n">
        <v>157.134863989837</v>
      </c>
      <c r="AD75" t="n">
        <v>126961.1686933759</v>
      </c>
      <c r="AE75" t="n">
        <v>173713.8721376556</v>
      </c>
      <c r="AF75" t="n">
        <v>4.708986723205049e-06</v>
      </c>
      <c r="AG75" t="n">
        <v>5</v>
      </c>
      <c r="AH75" t="n">
        <v>157134.863989837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6.5502</v>
      </c>
      <c r="E76" t="n">
        <v>15.27</v>
      </c>
      <c r="F76" t="n">
        <v>11.77</v>
      </c>
      <c r="G76" t="n">
        <v>78.45999999999999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204.12</v>
      </c>
      <c r="Q76" t="n">
        <v>460.69</v>
      </c>
      <c r="R76" t="n">
        <v>48.12</v>
      </c>
      <c r="S76" t="n">
        <v>32.19</v>
      </c>
      <c r="T76" t="n">
        <v>4055.29</v>
      </c>
      <c r="U76" t="n">
        <v>0.67</v>
      </c>
      <c r="V76" t="n">
        <v>0.76</v>
      </c>
      <c r="W76" t="n">
        <v>1.46</v>
      </c>
      <c r="X76" t="n">
        <v>0.24</v>
      </c>
      <c r="Y76" t="n">
        <v>1</v>
      </c>
      <c r="Z76" t="n">
        <v>10</v>
      </c>
      <c r="AA76" t="n">
        <v>127.0633979476185</v>
      </c>
      <c r="AB76" t="n">
        <v>173.8537467133467</v>
      </c>
      <c r="AC76" t="n">
        <v>157.2613891323393</v>
      </c>
      <c r="AD76" t="n">
        <v>127063.3979476185</v>
      </c>
      <c r="AE76" t="n">
        <v>173853.7467133467</v>
      </c>
      <c r="AF76" t="n">
        <v>4.708627296981653e-06</v>
      </c>
      <c r="AG76" t="n">
        <v>5</v>
      </c>
      <c r="AH76" t="n">
        <v>157261.3891323393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6.5542</v>
      </c>
      <c r="E77" t="n">
        <v>15.26</v>
      </c>
      <c r="F77" t="n">
        <v>11.76</v>
      </c>
      <c r="G77" t="n">
        <v>78.40000000000001</v>
      </c>
      <c r="H77" t="n">
        <v>1.04</v>
      </c>
      <c r="I77" t="n">
        <v>9</v>
      </c>
      <c r="J77" t="n">
        <v>338.63</v>
      </c>
      <c r="K77" t="n">
        <v>61.82</v>
      </c>
      <c r="L77" t="n">
        <v>19.75</v>
      </c>
      <c r="M77" t="n">
        <v>7</v>
      </c>
      <c r="N77" t="n">
        <v>107.06</v>
      </c>
      <c r="O77" t="n">
        <v>41999.28</v>
      </c>
      <c r="P77" t="n">
        <v>203.28</v>
      </c>
      <c r="Q77" t="n">
        <v>460.69</v>
      </c>
      <c r="R77" t="n">
        <v>47.85</v>
      </c>
      <c r="S77" t="n">
        <v>32.19</v>
      </c>
      <c r="T77" t="n">
        <v>3921.4</v>
      </c>
      <c r="U77" t="n">
        <v>0.67</v>
      </c>
      <c r="V77" t="n">
        <v>0.76</v>
      </c>
      <c r="W77" t="n">
        <v>1.46</v>
      </c>
      <c r="X77" t="n">
        <v>0.23</v>
      </c>
      <c r="Y77" t="n">
        <v>1</v>
      </c>
      <c r="Z77" t="n">
        <v>10</v>
      </c>
      <c r="AA77" t="n">
        <v>126.6982577810311</v>
      </c>
      <c r="AB77" t="n">
        <v>173.3541458285749</v>
      </c>
      <c r="AC77" t="n">
        <v>156.8094694548158</v>
      </c>
      <c r="AD77" t="n">
        <v>126698.2577810311</v>
      </c>
      <c r="AE77" t="n">
        <v>173354.1458285749</v>
      </c>
      <c r="AF77" t="n">
        <v>4.711502706768824e-06</v>
      </c>
      <c r="AG77" t="n">
        <v>5</v>
      </c>
      <c r="AH77" t="n">
        <v>156809.4694548158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6.5512</v>
      </c>
      <c r="E78" t="n">
        <v>15.26</v>
      </c>
      <c r="F78" t="n">
        <v>11.77</v>
      </c>
      <c r="G78" t="n">
        <v>78.45</v>
      </c>
      <c r="H78" t="n">
        <v>1.05</v>
      </c>
      <c r="I78" t="n">
        <v>9</v>
      </c>
      <c r="J78" t="n">
        <v>339.24</v>
      </c>
      <c r="K78" t="n">
        <v>61.82</v>
      </c>
      <c r="L78" t="n">
        <v>20</v>
      </c>
      <c r="M78" t="n">
        <v>7</v>
      </c>
      <c r="N78" t="n">
        <v>107.42</v>
      </c>
      <c r="O78" t="n">
        <v>42074.12</v>
      </c>
      <c r="P78" t="n">
        <v>202.99</v>
      </c>
      <c r="Q78" t="n">
        <v>460.73</v>
      </c>
      <c r="R78" t="n">
        <v>48.1</v>
      </c>
      <c r="S78" t="n">
        <v>32.19</v>
      </c>
      <c r="T78" t="n">
        <v>4046.34</v>
      </c>
      <c r="U78" t="n">
        <v>0.67</v>
      </c>
      <c r="V78" t="n">
        <v>0.76</v>
      </c>
      <c r="W78" t="n">
        <v>1.46</v>
      </c>
      <c r="X78" t="n">
        <v>0.23</v>
      </c>
      <c r="Y78" t="n">
        <v>1</v>
      </c>
      <c r="Z78" t="n">
        <v>10</v>
      </c>
      <c r="AA78" t="n">
        <v>126.6337481452551</v>
      </c>
      <c r="AB78" t="n">
        <v>173.2658808989419</v>
      </c>
      <c r="AC78" t="n">
        <v>156.7296284061863</v>
      </c>
      <c r="AD78" t="n">
        <v>126633.7481452551</v>
      </c>
      <c r="AE78" t="n">
        <v>173265.8808989419</v>
      </c>
      <c r="AF78" t="n">
        <v>4.709346149428445e-06</v>
      </c>
      <c r="AG78" t="n">
        <v>5</v>
      </c>
      <c r="AH78" t="n">
        <v>156729.6284061863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6.5511</v>
      </c>
      <c r="E79" t="n">
        <v>15.26</v>
      </c>
      <c r="F79" t="n">
        <v>11.77</v>
      </c>
      <c r="G79" t="n">
        <v>78.45</v>
      </c>
      <c r="H79" t="n">
        <v>1.06</v>
      </c>
      <c r="I79" t="n">
        <v>9</v>
      </c>
      <c r="J79" t="n">
        <v>339.85</v>
      </c>
      <c r="K79" t="n">
        <v>61.82</v>
      </c>
      <c r="L79" t="n">
        <v>20.25</v>
      </c>
      <c r="M79" t="n">
        <v>7</v>
      </c>
      <c r="N79" t="n">
        <v>107.78</v>
      </c>
      <c r="O79" t="n">
        <v>42149.15</v>
      </c>
      <c r="P79" t="n">
        <v>203.13</v>
      </c>
      <c r="Q79" t="n">
        <v>460.7</v>
      </c>
      <c r="R79" t="n">
        <v>48.17</v>
      </c>
      <c r="S79" t="n">
        <v>32.19</v>
      </c>
      <c r="T79" t="n">
        <v>4081.99</v>
      </c>
      <c r="U79" t="n">
        <v>0.67</v>
      </c>
      <c r="V79" t="n">
        <v>0.76</v>
      </c>
      <c r="W79" t="n">
        <v>1.46</v>
      </c>
      <c r="X79" t="n">
        <v>0.23</v>
      </c>
      <c r="Y79" t="n">
        <v>1</v>
      </c>
      <c r="Z79" t="n">
        <v>10</v>
      </c>
      <c r="AA79" t="n">
        <v>126.6866755492556</v>
      </c>
      <c r="AB79" t="n">
        <v>173.3382985080876</v>
      </c>
      <c r="AC79" t="n">
        <v>156.7951345803539</v>
      </c>
      <c r="AD79" t="n">
        <v>126686.6755492556</v>
      </c>
      <c r="AE79" t="n">
        <v>173338.2985080876</v>
      </c>
      <c r="AF79" t="n">
        <v>4.709274264183767e-06</v>
      </c>
      <c r="AG79" t="n">
        <v>5</v>
      </c>
      <c r="AH79" t="n">
        <v>156795.1345803539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6.5534</v>
      </c>
      <c r="E80" t="n">
        <v>15.26</v>
      </c>
      <c r="F80" t="n">
        <v>11.76</v>
      </c>
      <c r="G80" t="n">
        <v>78.41</v>
      </c>
      <c r="H80" t="n">
        <v>1.07</v>
      </c>
      <c r="I80" t="n">
        <v>9</v>
      </c>
      <c r="J80" t="n">
        <v>340.46</v>
      </c>
      <c r="K80" t="n">
        <v>61.82</v>
      </c>
      <c r="L80" t="n">
        <v>20.5</v>
      </c>
      <c r="M80" t="n">
        <v>7</v>
      </c>
      <c r="N80" t="n">
        <v>108.14</v>
      </c>
      <c r="O80" t="n">
        <v>42224.35</v>
      </c>
      <c r="P80" t="n">
        <v>202.58</v>
      </c>
      <c r="Q80" t="n">
        <v>460.69</v>
      </c>
      <c r="R80" t="n">
        <v>47.91</v>
      </c>
      <c r="S80" t="n">
        <v>32.19</v>
      </c>
      <c r="T80" t="n">
        <v>3950.89</v>
      </c>
      <c r="U80" t="n">
        <v>0.67</v>
      </c>
      <c r="V80" t="n">
        <v>0.76</v>
      </c>
      <c r="W80" t="n">
        <v>1.46</v>
      </c>
      <c r="X80" t="n">
        <v>0.23</v>
      </c>
      <c r="Y80" t="n">
        <v>1</v>
      </c>
      <c r="Z80" t="n">
        <v>10</v>
      </c>
      <c r="AA80" t="n">
        <v>126.449833073228</v>
      </c>
      <c r="AB80" t="n">
        <v>173.0142401836342</v>
      </c>
      <c r="AC80" t="n">
        <v>156.5020039275675</v>
      </c>
      <c r="AD80" t="n">
        <v>126449.833073228</v>
      </c>
      <c r="AE80" t="n">
        <v>173014.2401836342</v>
      </c>
      <c r="AF80" t="n">
        <v>4.710927624811389e-06</v>
      </c>
      <c r="AG80" t="n">
        <v>5</v>
      </c>
      <c r="AH80" t="n">
        <v>156502.0039275675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6.5922</v>
      </c>
      <c r="E81" t="n">
        <v>15.17</v>
      </c>
      <c r="F81" t="n">
        <v>11.73</v>
      </c>
      <c r="G81" t="n">
        <v>87.95999999999999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201.55</v>
      </c>
      <c r="Q81" t="n">
        <v>460.69</v>
      </c>
      <c r="R81" t="n">
        <v>46.66</v>
      </c>
      <c r="S81" t="n">
        <v>32.19</v>
      </c>
      <c r="T81" t="n">
        <v>3333.77</v>
      </c>
      <c r="U81" t="n">
        <v>0.6899999999999999</v>
      </c>
      <c r="V81" t="n">
        <v>0.76</v>
      </c>
      <c r="W81" t="n">
        <v>1.46</v>
      </c>
      <c r="X81" t="n">
        <v>0.19</v>
      </c>
      <c r="Y81" t="n">
        <v>1</v>
      </c>
      <c r="Z81" t="n">
        <v>10</v>
      </c>
      <c r="AA81" t="n">
        <v>125.5790747515044</v>
      </c>
      <c r="AB81" t="n">
        <v>171.8228302327067</v>
      </c>
      <c r="AC81" t="n">
        <v>155.4243004702018</v>
      </c>
      <c r="AD81" t="n">
        <v>125579.0747515044</v>
      </c>
      <c r="AE81" t="n">
        <v>171822.8302327066</v>
      </c>
      <c r="AF81" t="n">
        <v>4.738819099746948e-06</v>
      </c>
      <c r="AG81" t="n">
        <v>5</v>
      </c>
      <c r="AH81" t="n">
        <v>155424.3004702018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6.5871</v>
      </c>
      <c r="E82" t="n">
        <v>15.18</v>
      </c>
      <c r="F82" t="n">
        <v>11.74</v>
      </c>
      <c r="G82" t="n">
        <v>88.05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6</v>
      </c>
      <c r="N82" t="n">
        <v>108.86</v>
      </c>
      <c r="O82" t="n">
        <v>42375.31</v>
      </c>
      <c r="P82" t="n">
        <v>201.86</v>
      </c>
      <c r="Q82" t="n">
        <v>460.74</v>
      </c>
      <c r="R82" t="n">
        <v>47.18</v>
      </c>
      <c r="S82" t="n">
        <v>32.19</v>
      </c>
      <c r="T82" t="n">
        <v>3592.18</v>
      </c>
      <c r="U82" t="n">
        <v>0.68</v>
      </c>
      <c r="V82" t="n">
        <v>0.76</v>
      </c>
      <c r="W82" t="n">
        <v>1.46</v>
      </c>
      <c r="X82" t="n">
        <v>0.2</v>
      </c>
      <c r="Y82" t="n">
        <v>1</v>
      </c>
      <c r="Z82" t="n">
        <v>10</v>
      </c>
      <c r="AA82" t="n">
        <v>125.7602716734504</v>
      </c>
      <c r="AB82" t="n">
        <v>172.0707518551571</v>
      </c>
      <c r="AC82" t="n">
        <v>155.6485608009658</v>
      </c>
      <c r="AD82" t="n">
        <v>125760.2716734504</v>
      </c>
      <c r="AE82" t="n">
        <v>172070.7518551571</v>
      </c>
      <c r="AF82" t="n">
        <v>4.735152952268305e-06</v>
      </c>
      <c r="AG82" t="n">
        <v>5</v>
      </c>
      <c r="AH82" t="n">
        <v>155648.5608009658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6.5935</v>
      </c>
      <c r="E83" t="n">
        <v>15.17</v>
      </c>
      <c r="F83" t="n">
        <v>11.72</v>
      </c>
      <c r="G83" t="n">
        <v>87.94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6</v>
      </c>
      <c r="N83" t="n">
        <v>109.23</v>
      </c>
      <c r="O83" t="n">
        <v>42451.07</v>
      </c>
      <c r="P83" t="n">
        <v>201.56</v>
      </c>
      <c r="Q83" t="n">
        <v>460.7</v>
      </c>
      <c r="R83" t="n">
        <v>46.73</v>
      </c>
      <c r="S83" t="n">
        <v>32.19</v>
      </c>
      <c r="T83" t="n">
        <v>3368.06</v>
      </c>
      <c r="U83" t="n">
        <v>0.6899999999999999</v>
      </c>
      <c r="V83" t="n">
        <v>0.76</v>
      </c>
      <c r="W83" t="n">
        <v>1.46</v>
      </c>
      <c r="X83" t="n">
        <v>0.19</v>
      </c>
      <c r="Y83" t="n">
        <v>1</v>
      </c>
      <c r="Z83" t="n">
        <v>10</v>
      </c>
      <c r="AA83" t="n">
        <v>125.5616381787969</v>
      </c>
      <c r="AB83" t="n">
        <v>171.798972744681</v>
      </c>
      <c r="AC83" t="n">
        <v>155.4027199073491</v>
      </c>
      <c r="AD83" t="n">
        <v>125561.6381787969</v>
      </c>
      <c r="AE83" t="n">
        <v>171798.972744681</v>
      </c>
      <c r="AF83" t="n">
        <v>4.739753607927777e-06</v>
      </c>
      <c r="AG83" t="n">
        <v>5</v>
      </c>
      <c r="AH83" t="n">
        <v>155402.7199073491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6.5892</v>
      </c>
      <c r="E84" t="n">
        <v>15.18</v>
      </c>
      <c r="F84" t="n">
        <v>11.73</v>
      </c>
      <c r="G84" t="n">
        <v>88.01000000000001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6</v>
      </c>
      <c r="N84" t="n">
        <v>109.59</v>
      </c>
      <c r="O84" t="n">
        <v>42527.02</v>
      </c>
      <c r="P84" t="n">
        <v>202.06</v>
      </c>
      <c r="Q84" t="n">
        <v>460.7</v>
      </c>
      <c r="R84" t="n">
        <v>46.96</v>
      </c>
      <c r="S84" t="n">
        <v>32.19</v>
      </c>
      <c r="T84" t="n">
        <v>3480.79</v>
      </c>
      <c r="U84" t="n">
        <v>0.6899999999999999</v>
      </c>
      <c r="V84" t="n">
        <v>0.76</v>
      </c>
      <c r="W84" t="n">
        <v>1.46</v>
      </c>
      <c r="X84" t="n">
        <v>0.2</v>
      </c>
      <c r="Y84" t="n">
        <v>1</v>
      </c>
      <c r="Z84" t="n">
        <v>10</v>
      </c>
      <c r="AA84" t="n">
        <v>125.8027749610039</v>
      </c>
      <c r="AB84" t="n">
        <v>172.1289067283004</v>
      </c>
      <c r="AC84" t="n">
        <v>155.7011654546372</v>
      </c>
      <c r="AD84" t="n">
        <v>125802.7749610039</v>
      </c>
      <c r="AE84" t="n">
        <v>172128.9067283004</v>
      </c>
      <c r="AF84" t="n">
        <v>4.73666254240657e-06</v>
      </c>
      <c r="AG84" t="n">
        <v>5</v>
      </c>
      <c r="AH84" t="n">
        <v>155701.1654546372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6.5967</v>
      </c>
      <c r="E85" t="n">
        <v>15.16</v>
      </c>
      <c r="F85" t="n">
        <v>11.72</v>
      </c>
      <c r="G85" t="n">
        <v>87.88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6</v>
      </c>
      <c r="N85" t="n">
        <v>109.96</v>
      </c>
      <c r="O85" t="n">
        <v>42603.15</v>
      </c>
      <c r="P85" t="n">
        <v>201.56</v>
      </c>
      <c r="Q85" t="n">
        <v>460.75</v>
      </c>
      <c r="R85" t="n">
        <v>46.52</v>
      </c>
      <c r="S85" t="n">
        <v>32.19</v>
      </c>
      <c r="T85" t="n">
        <v>3262.05</v>
      </c>
      <c r="U85" t="n">
        <v>0.6899999999999999</v>
      </c>
      <c r="V85" t="n">
        <v>0.76</v>
      </c>
      <c r="W85" t="n">
        <v>1.46</v>
      </c>
      <c r="X85" t="n">
        <v>0.18</v>
      </c>
      <c r="Y85" t="n">
        <v>1</v>
      </c>
      <c r="Z85" t="n">
        <v>10</v>
      </c>
      <c r="AA85" t="n">
        <v>125.5227593450843</v>
      </c>
      <c r="AB85" t="n">
        <v>171.7457770091823</v>
      </c>
      <c r="AC85" t="n">
        <v>155.3546010981857</v>
      </c>
      <c r="AD85" t="n">
        <v>125522.7593450843</v>
      </c>
      <c r="AE85" t="n">
        <v>171745.7770091823</v>
      </c>
      <c r="AF85" t="n">
        <v>4.742053935757514e-06</v>
      </c>
      <c r="AG85" t="n">
        <v>5</v>
      </c>
      <c r="AH85" t="n">
        <v>155354.6010981857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6.5918</v>
      </c>
      <c r="E86" t="n">
        <v>15.17</v>
      </c>
      <c r="F86" t="n">
        <v>11.73</v>
      </c>
      <c r="G86" t="n">
        <v>87.95999999999999</v>
      </c>
      <c r="H86" t="n">
        <v>1.14</v>
      </c>
      <c r="I86" t="n">
        <v>8</v>
      </c>
      <c r="J86" t="n">
        <v>344.15</v>
      </c>
      <c r="K86" t="n">
        <v>61.82</v>
      </c>
      <c r="L86" t="n">
        <v>22</v>
      </c>
      <c r="M86" t="n">
        <v>6</v>
      </c>
      <c r="N86" t="n">
        <v>110.33</v>
      </c>
      <c r="O86" t="n">
        <v>42679.6</v>
      </c>
      <c r="P86" t="n">
        <v>201.49</v>
      </c>
      <c r="Q86" t="n">
        <v>460.69</v>
      </c>
      <c r="R86" t="n">
        <v>46.82</v>
      </c>
      <c r="S86" t="n">
        <v>32.19</v>
      </c>
      <c r="T86" t="n">
        <v>3411.26</v>
      </c>
      <c r="U86" t="n">
        <v>0.6899999999999999</v>
      </c>
      <c r="V86" t="n">
        <v>0.76</v>
      </c>
      <c r="W86" t="n">
        <v>1.46</v>
      </c>
      <c r="X86" t="n">
        <v>0.2</v>
      </c>
      <c r="Y86" t="n">
        <v>1</v>
      </c>
      <c r="Z86" t="n">
        <v>10</v>
      </c>
      <c r="AA86" t="n">
        <v>125.5619242129268</v>
      </c>
      <c r="AB86" t="n">
        <v>171.7993641091965</v>
      </c>
      <c r="AC86" t="n">
        <v>155.4030739205845</v>
      </c>
      <c r="AD86" t="n">
        <v>125561.9242129268</v>
      </c>
      <c r="AE86" t="n">
        <v>171799.3641091965</v>
      </c>
      <c r="AF86" t="n">
        <v>4.73853155876823e-06</v>
      </c>
      <c r="AG86" t="n">
        <v>5</v>
      </c>
      <c r="AH86" t="n">
        <v>155403.0739205845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6.5892</v>
      </c>
      <c r="E87" t="n">
        <v>15.18</v>
      </c>
      <c r="F87" t="n">
        <v>11.73</v>
      </c>
      <c r="G87" t="n">
        <v>88.01000000000001</v>
      </c>
      <c r="H87" t="n">
        <v>1.15</v>
      </c>
      <c r="I87" t="n">
        <v>8</v>
      </c>
      <c r="J87" t="n">
        <v>344.77</v>
      </c>
      <c r="K87" t="n">
        <v>61.82</v>
      </c>
      <c r="L87" t="n">
        <v>22.25</v>
      </c>
      <c r="M87" t="n">
        <v>6</v>
      </c>
      <c r="N87" t="n">
        <v>110.7</v>
      </c>
      <c r="O87" t="n">
        <v>42756.12</v>
      </c>
      <c r="P87" t="n">
        <v>201.81</v>
      </c>
      <c r="Q87" t="n">
        <v>460.69</v>
      </c>
      <c r="R87" t="n">
        <v>46.97</v>
      </c>
      <c r="S87" t="n">
        <v>32.19</v>
      </c>
      <c r="T87" t="n">
        <v>3487.31</v>
      </c>
      <c r="U87" t="n">
        <v>0.6899999999999999</v>
      </c>
      <c r="V87" t="n">
        <v>0.76</v>
      </c>
      <c r="W87" t="n">
        <v>1.46</v>
      </c>
      <c r="X87" t="n">
        <v>0.2</v>
      </c>
      <c r="Y87" t="n">
        <v>1</v>
      </c>
      <c r="Z87" t="n">
        <v>10</v>
      </c>
      <c r="AA87" t="n">
        <v>125.7110093349802</v>
      </c>
      <c r="AB87" t="n">
        <v>172.0033489503612</v>
      </c>
      <c r="AC87" t="n">
        <v>155.587590734803</v>
      </c>
      <c r="AD87" t="n">
        <v>125711.0093349802</v>
      </c>
      <c r="AE87" t="n">
        <v>172003.3489503612</v>
      </c>
      <c r="AF87" t="n">
        <v>4.73666254240657e-06</v>
      </c>
      <c r="AG87" t="n">
        <v>5</v>
      </c>
      <c r="AH87" t="n">
        <v>155587.590734803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6.593</v>
      </c>
      <c r="E88" t="n">
        <v>15.17</v>
      </c>
      <c r="F88" t="n">
        <v>11.73</v>
      </c>
      <c r="G88" t="n">
        <v>87.94</v>
      </c>
      <c r="H88" t="n">
        <v>1.16</v>
      </c>
      <c r="I88" t="n">
        <v>8</v>
      </c>
      <c r="J88" t="n">
        <v>345.39</v>
      </c>
      <c r="K88" t="n">
        <v>61.82</v>
      </c>
      <c r="L88" t="n">
        <v>22.5</v>
      </c>
      <c r="M88" t="n">
        <v>6</v>
      </c>
      <c r="N88" t="n">
        <v>111.07</v>
      </c>
      <c r="O88" t="n">
        <v>42832.82</v>
      </c>
      <c r="P88" t="n">
        <v>201.51</v>
      </c>
      <c r="Q88" t="n">
        <v>460.69</v>
      </c>
      <c r="R88" t="n">
        <v>46.76</v>
      </c>
      <c r="S88" t="n">
        <v>32.19</v>
      </c>
      <c r="T88" t="n">
        <v>3382.81</v>
      </c>
      <c r="U88" t="n">
        <v>0.6899999999999999</v>
      </c>
      <c r="V88" t="n">
        <v>0.76</v>
      </c>
      <c r="W88" t="n">
        <v>1.46</v>
      </c>
      <c r="X88" t="n">
        <v>0.19</v>
      </c>
      <c r="Y88" t="n">
        <v>1</v>
      </c>
      <c r="Z88" t="n">
        <v>10</v>
      </c>
      <c r="AA88" t="n">
        <v>125.5546734349678</v>
      </c>
      <c r="AB88" t="n">
        <v>171.7894432749113</v>
      </c>
      <c r="AC88" t="n">
        <v>155.3940999167995</v>
      </c>
      <c r="AD88" t="n">
        <v>125554.6734349678</v>
      </c>
      <c r="AE88" t="n">
        <v>171789.4432749113</v>
      </c>
      <c r="AF88" t="n">
        <v>4.739394181704381e-06</v>
      </c>
      <c r="AG88" t="n">
        <v>5</v>
      </c>
      <c r="AH88" t="n">
        <v>155394.0999167995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6.5911</v>
      </c>
      <c r="E89" t="n">
        <v>15.17</v>
      </c>
      <c r="F89" t="n">
        <v>11.73</v>
      </c>
      <c r="G89" t="n">
        <v>87.98</v>
      </c>
      <c r="H89" t="n">
        <v>1.17</v>
      </c>
      <c r="I89" t="n">
        <v>8</v>
      </c>
      <c r="J89" t="n">
        <v>346.02</v>
      </c>
      <c r="K89" t="n">
        <v>61.82</v>
      </c>
      <c r="L89" t="n">
        <v>22.75</v>
      </c>
      <c r="M89" t="n">
        <v>6</v>
      </c>
      <c r="N89" t="n">
        <v>111.45</v>
      </c>
      <c r="O89" t="n">
        <v>42909.73</v>
      </c>
      <c r="P89" t="n">
        <v>201.25</v>
      </c>
      <c r="Q89" t="n">
        <v>460.69</v>
      </c>
      <c r="R89" t="n">
        <v>46.94</v>
      </c>
      <c r="S89" t="n">
        <v>32.19</v>
      </c>
      <c r="T89" t="n">
        <v>3473.62</v>
      </c>
      <c r="U89" t="n">
        <v>0.6899999999999999</v>
      </c>
      <c r="V89" t="n">
        <v>0.76</v>
      </c>
      <c r="W89" t="n">
        <v>1.46</v>
      </c>
      <c r="X89" t="n">
        <v>0.2</v>
      </c>
      <c r="Y89" t="n">
        <v>1</v>
      </c>
      <c r="Z89" t="n">
        <v>10</v>
      </c>
      <c r="AA89" t="n">
        <v>125.4823666080146</v>
      </c>
      <c r="AB89" t="n">
        <v>171.6905098843218</v>
      </c>
      <c r="AC89" t="n">
        <v>155.3046085901539</v>
      </c>
      <c r="AD89" t="n">
        <v>125482.3666080146</v>
      </c>
      <c r="AE89" t="n">
        <v>171690.5098843218</v>
      </c>
      <c r="AF89" t="n">
        <v>4.738028362055475e-06</v>
      </c>
      <c r="AG89" t="n">
        <v>5</v>
      </c>
      <c r="AH89" t="n">
        <v>155304.6085901539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6.592</v>
      </c>
      <c r="E90" t="n">
        <v>15.17</v>
      </c>
      <c r="F90" t="n">
        <v>11.73</v>
      </c>
      <c r="G90" t="n">
        <v>87.95999999999999</v>
      </c>
      <c r="H90" t="n">
        <v>1.18</v>
      </c>
      <c r="I90" t="n">
        <v>8</v>
      </c>
      <c r="J90" t="n">
        <v>346.64</v>
      </c>
      <c r="K90" t="n">
        <v>61.82</v>
      </c>
      <c r="L90" t="n">
        <v>23</v>
      </c>
      <c r="M90" t="n">
        <v>6</v>
      </c>
      <c r="N90" t="n">
        <v>111.82</v>
      </c>
      <c r="O90" t="n">
        <v>42986.83</v>
      </c>
      <c r="P90" t="n">
        <v>201.05</v>
      </c>
      <c r="Q90" t="n">
        <v>460.75</v>
      </c>
      <c r="R90" t="n">
        <v>46.83</v>
      </c>
      <c r="S90" t="n">
        <v>32.19</v>
      </c>
      <c r="T90" t="n">
        <v>3415</v>
      </c>
      <c r="U90" t="n">
        <v>0.6899999999999999</v>
      </c>
      <c r="V90" t="n">
        <v>0.76</v>
      </c>
      <c r="W90" t="n">
        <v>1.46</v>
      </c>
      <c r="X90" t="n">
        <v>0.19</v>
      </c>
      <c r="Y90" t="n">
        <v>1</v>
      </c>
      <c r="Z90" t="n">
        <v>10</v>
      </c>
      <c r="AA90" t="n">
        <v>125.3980536443246</v>
      </c>
      <c r="AB90" t="n">
        <v>171.5751491677758</v>
      </c>
      <c r="AC90" t="n">
        <v>155.2002577384853</v>
      </c>
      <c r="AD90" t="n">
        <v>125398.0536443246</v>
      </c>
      <c r="AE90" t="n">
        <v>171575.1491677758</v>
      </c>
      <c r="AF90" t="n">
        <v>4.738675329257588e-06</v>
      </c>
      <c r="AG90" t="n">
        <v>5</v>
      </c>
      <c r="AH90" t="n">
        <v>155200.2577384853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6.5904</v>
      </c>
      <c r="E91" t="n">
        <v>15.17</v>
      </c>
      <c r="F91" t="n">
        <v>11.73</v>
      </c>
      <c r="G91" t="n">
        <v>87.98999999999999</v>
      </c>
      <c r="H91" t="n">
        <v>1.19</v>
      </c>
      <c r="I91" t="n">
        <v>8</v>
      </c>
      <c r="J91" t="n">
        <v>347.27</v>
      </c>
      <c r="K91" t="n">
        <v>61.82</v>
      </c>
      <c r="L91" t="n">
        <v>23.25</v>
      </c>
      <c r="M91" t="n">
        <v>6</v>
      </c>
      <c r="N91" t="n">
        <v>112.2</v>
      </c>
      <c r="O91" t="n">
        <v>43064.12</v>
      </c>
      <c r="P91" t="n">
        <v>200.61</v>
      </c>
      <c r="Q91" t="n">
        <v>460.69</v>
      </c>
      <c r="R91" t="n">
        <v>46.93</v>
      </c>
      <c r="S91" t="n">
        <v>32.19</v>
      </c>
      <c r="T91" t="n">
        <v>3465.87</v>
      </c>
      <c r="U91" t="n">
        <v>0.6899999999999999</v>
      </c>
      <c r="V91" t="n">
        <v>0.76</v>
      </c>
      <c r="W91" t="n">
        <v>1.46</v>
      </c>
      <c r="X91" t="n">
        <v>0.2</v>
      </c>
      <c r="Y91" t="n">
        <v>1</v>
      </c>
      <c r="Z91" t="n">
        <v>10</v>
      </c>
      <c r="AA91" t="n">
        <v>125.2559938353675</v>
      </c>
      <c r="AB91" t="n">
        <v>171.3807766699243</v>
      </c>
      <c r="AC91" t="n">
        <v>155.0244358790252</v>
      </c>
      <c r="AD91" t="n">
        <v>125255.9938353675</v>
      </c>
      <c r="AE91" t="n">
        <v>171380.7766699243</v>
      </c>
      <c r="AF91" t="n">
        <v>4.73752516534272e-06</v>
      </c>
      <c r="AG91" t="n">
        <v>5</v>
      </c>
      <c r="AH91" t="n">
        <v>155024.4358790252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6.5875</v>
      </c>
      <c r="E92" t="n">
        <v>15.18</v>
      </c>
      <c r="F92" t="n">
        <v>11.74</v>
      </c>
      <c r="G92" t="n">
        <v>88.04000000000001</v>
      </c>
      <c r="H92" t="n">
        <v>1.2</v>
      </c>
      <c r="I92" t="n">
        <v>8</v>
      </c>
      <c r="J92" t="n">
        <v>347.9</v>
      </c>
      <c r="K92" t="n">
        <v>61.82</v>
      </c>
      <c r="L92" t="n">
        <v>23.5</v>
      </c>
      <c r="M92" t="n">
        <v>6</v>
      </c>
      <c r="N92" t="n">
        <v>112.58</v>
      </c>
      <c r="O92" t="n">
        <v>43141.62</v>
      </c>
      <c r="P92" t="n">
        <v>200.23</v>
      </c>
      <c r="Q92" t="n">
        <v>460.69</v>
      </c>
      <c r="R92" t="n">
        <v>47.26</v>
      </c>
      <c r="S92" t="n">
        <v>32.19</v>
      </c>
      <c r="T92" t="n">
        <v>3633.91</v>
      </c>
      <c r="U92" t="n">
        <v>0.68</v>
      </c>
      <c r="V92" t="n">
        <v>0.76</v>
      </c>
      <c r="W92" t="n">
        <v>1.46</v>
      </c>
      <c r="X92" t="n">
        <v>0.2</v>
      </c>
      <c r="Y92" t="n">
        <v>1</v>
      </c>
      <c r="Z92" t="n">
        <v>10</v>
      </c>
      <c r="AA92" t="n">
        <v>125.1569266860619</v>
      </c>
      <c r="AB92" t="n">
        <v>171.2452286257103</v>
      </c>
      <c r="AC92" t="n">
        <v>154.901824349908</v>
      </c>
      <c r="AD92" t="n">
        <v>125156.9266860619</v>
      </c>
      <c r="AE92" t="n">
        <v>171245.2286257103</v>
      </c>
      <c r="AF92" t="n">
        <v>4.735440493247022e-06</v>
      </c>
      <c r="AG92" t="n">
        <v>5</v>
      </c>
      <c r="AH92" t="n">
        <v>154901.824349908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6.6234</v>
      </c>
      <c r="E93" t="n">
        <v>15.1</v>
      </c>
      <c r="F93" t="n">
        <v>11.71</v>
      </c>
      <c r="G93" t="n">
        <v>100.39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199.13</v>
      </c>
      <c r="Q93" t="n">
        <v>460.73</v>
      </c>
      <c r="R93" t="n">
        <v>46.32</v>
      </c>
      <c r="S93" t="n">
        <v>32.19</v>
      </c>
      <c r="T93" t="n">
        <v>3167.12</v>
      </c>
      <c r="U93" t="n">
        <v>0.6899999999999999</v>
      </c>
      <c r="V93" t="n">
        <v>0.76</v>
      </c>
      <c r="W93" t="n">
        <v>1.46</v>
      </c>
      <c r="X93" t="n">
        <v>0.18</v>
      </c>
      <c r="Y93" t="n">
        <v>1</v>
      </c>
      <c r="Z93" t="n">
        <v>10</v>
      </c>
      <c r="AA93" t="n">
        <v>124.3071970110491</v>
      </c>
      <c r="AB93" t="n">
        <v>170.0825909969308</v>
      </c>
      <c r="AC93" t="n">
        <v>153.8501472246467</v>
      </c>
      <c r="AD93" t="n">
        <v>124307.1970110491</v>
      </c>
      <c r="AE93" t="n">
        <v>170082.5909969308</v>
      </c>
      <c r="AF93" t="n">
        <v>4.76124729608688e-06</v>
      </c>
      <c r="AG93" t="n">
        <v>5</v>
      </c>
      <c r="AH93" t="n">
        <v>153850.1472246468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6.6198</v>
      </c>
      <c r="E94" t="n">
        <v>15.11</v>
      </c>
      <c r="F94" t="n">
        <v>11.72</v>
      </c>
      <c r="G94" t="n">
        <v>100.46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200.06</v>
      </c>
      <c r="Q94" t="n">
        <v>460.69</v>
      </c>
      <c r="R94" t="n">
        <v>46.6</v>
      </c>
      <c r="S94" t="n">
        <v>32.19</v>
      </c>
      <c r="T94" t="n">
        <v>3308.63</v>
      </c>
      <c r="U94" t="n">
        <v>0.6899999999999999</v>
      </c>
      <c r="V94" t="n">
        <v>0.76</v>
      </c>
      <c r="W94" t="n">
        <v>1.46</v>
      </c>
      <c r="X94" t="n">
        <v>0.19</v>
      </c>
      <c r="Y94" t="n">
        <v>1</v>
      </c>
      <c r="Z94" t="n">
        <v>10</v>
      </c>
      <c r="AA94" t="n">
        <v>124.6951691544601</v>
      </c>
      <c r="AB94" t="n">
        <v>170.6134315996685</v>
      </c>
      <c r="AC94" t="n">
        <v>154.3303251452987</v>
      </c>
      <c r="AD94" t="n">
        <v>124695.1691544601</v>
      </c>
      <c r="AE94" t="n">
        <v>170613.4315996685</v>
      </c>
      <c r="AF94" t="n">
        <v>4.758659427278426e-06</v>
      </c>
      <c r="AG94" t="n">
        <v>5</v>
      </c>
      <c r="AH94" t="n">
        <v>154330.3251452987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6.6214</v>
      </c>
      <c r="E95" t="n">
        <v>15.1</v>
      </c>
      <c r="F95" t="n">
        <v>11.72</v>
      </c>
      <c r="G95" t="n">
        <v>100.43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200.04</v>
      </c>
      <c r="Q95" t="n">
        <v>460.69</v>
      </c>
      <c r="R95" t="n">
        <v>46.5</v>
      </c>
      <c r="S95" t="n">
        <v>32.19</v>
      </c>
      <c r="T95" t="n">
        <v>3257.59</v>
      </c>
      <c r="U95" t="n">
        <v>0.6899999999999999</v>
      </c>
      <c r="V95" t="n">
        <v>0.76</v>
      </c>
      <c r="W95" t="n">
        <v>1.46</v>
      </c>
      <c r="X95" t="n">
        <v>0.18</v>
      </c>
      <c r="Y95" t="n">
        <v>1</v>
      </c>
      <c r="Z95" t="n">
        <v>10</v>
      </c>
      <c r="AA95" t="n">
        <v>124.668706077803</v>
      </c>
      <c r="AB95" t="n">
        <v>170.5772236507178</v>
      </c>
      <c r="AC95" t="n">
        <v>154.2975728321777</v>
      </c>
      <c r="AD95" t="n">
        <v>124668.706077803</v>
      </c>
      <c r="AE95" t="n">
        <v>170577.2236507178</v>
      </c>
      <c r="AF95" t="n">
        <v>4.759809591193295e-06</v>
      </c>
      <c r="AG95" t="n">
        <v>5</v>
      </c>
      <c r="AH95" t="n">
        <v>154297.5728321777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6.6256</v>
      </c>
      <c r="E96" t="n">
        <v>15.09</v>
      </c>
      <c r="F96" t="n">
        <v>11.71</v>
      </c>
      <c r="G96" t="n">
        <v>100.35</v>
      </c>
      <c r="H96" t="n">
        <v>1.25</v>
      </c>
      <c r="I96" t="n">
        <v>7</v>
      </c>
      <c r="J96" t="n">
        <v>350.43</v>
      </c>
      <c r="K96" t="n">
        <v>61.82</v>
      </c>
      <c r="L96" t="n">
        <v>24.5</v>
      </c>
      <c r="M96" t="n">
        <v>5</v>
      </c>
      <c r="N96" t="n">
        <v>114.11</v>
      </c>
      <c r="O96" t="n">
        <v>43453.61</v>
      </c>
      <c r="P96" t="n">
        <v>199.65</v>
      </c>
      <c r="Q96" t="n">
        <v>460.69</v>
      </c>
      <c r="R96" t="n">
        <v>46.11</v>
      </c>
      <c r="S96" t="n">
        <v>32.19</v>
      </c>
      <c r="T96" t="n">
        <v>3061.37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124.4708248123022</v>
      </c>
      <c r="AB96" t="n">
        <v>170.3064737733543</v>
      </c>
      <c r="AC96" t="n">
        <v>154.0526629431099</v>
      </c>
      <c r="AD96" t="n">
        <v>124470.8248123022</v>
      </c>
      <c r="AE96" t="n">
        <v>170306.4737733543</v>
      </c>
      <c r="AF96" t="n">
        <v>4.762828771469824e-06</v>
      </c>
      <c r="AG96" t="n">
        <v>5</v>
      </c>
      <c r="AH96" t="n">
        <v>154052.6629431098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6.624</v>
      </c>
      <c r="E97" t="n">
        <v>15.1</v>
      </c>
      <c r="F97" t="n">
        <v>11.71</v>
      </c>
      <c r="G97" t="n">
        <v>100.38</v>
      </c>
      <c r="H97" t="n">
        <v>1.26</v>
      </c>
      <c r="I97" t="n">
        <v>7</v>
      </c>
      <c r="J97" t="n">
        <v>351.06</v>
      </c>
      <c r="K97" t="n">
        <v>61.82</v>
      </c>
      <c r="L97" t="n">
        <v>24.75</v>
      </c>
      <c r="M97" t="n">
        <v>5</v>
      </c>
      <c r="N97" t="n">
        <v>114.49</v>
      </c>
      <c r="O97" t="n">
        <v>43532.12</v>
      </c>
      <c r="P97" t="n">
        <v>200.07</v>
      </c>
      <c r="Q97" t="n">
        <v>460.72</v>
      </c>
      <c r="R97" t="n">
        <v>46.25</v>
      </c>
      <c r="S97" t="n">
        <v>32.19</v>
      </c>
      <c r="T97" t="n">
        <v>3131.14</v>
      </c>
      <c r="U97" t="n">
        <v>0.7</v>
      </c>
      <c r="V97" t="n">
        <v>0.76</v>
      </c>
      <c r="W97" t="n">
        <v>1.46</v>
      </c>
      <c r="X97" t="n">
        <v>0.18</v>
      </c>
      <c r="Y97" t="n">
        <v>1</v>
      </c>
      <c r="Z97" t="n">
        <v>10</v>
      </c>
      <c r="AA97" t="n">
        <v>124.6432769508321</v>
      </c>
      <c r="AB97" t="n">
        <v>170.5424303973422</v>
      </c>
      <c r="AC97" t="n">
        <v>154.2661001980716</v>
      </c>
      <c r="AD97" t="n">
        <v>124643.2769508321</v>
      </c>
      <c r="AE97" t="n">
        <v>170542.4303973422</v>
      </c>
      <c r="AF97" t="n">
        <v>4.761678607554955e-06</v>
      </c>
      <c r="AG97" t="n">
        <v>5</v>
      </c>
      <c r="AH97" t="n">
        <v>154266.1001980716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6.6264</v>
      </c>
      <c r="E98" t="n">
        <v>15.09</v>
      </c>
      <c r="F98" t="n">
        <v>11.71</v>
      </c>
      <c r="G98" t="n">
        <v>100.33</v>
      </c>
      <c r="H98" t="n">
        <v>1.27</v>
      </c>
      <c r="I98" t="n">
        <v>7</v>
      </c>
      <c r="J98" t="n">
        <v>351.7</v>
      </c>
      <c r="K98" t="n">
        <v>61.82</v>
      </c>
      <c r="L98" t="n">
        <v>25</v>
      </c>
      <c r="M98" t="n">
        <v>5</v>
      </c>
      <c r="N98" t="n">
        <v>114.88</v>
      </c>
      <c r="O98" t="n">
        <v>43610.83</v>
      </c>
      <c r="P98" t="n">
        <v>200.43</v>
      </c>
      <c r="Q98" t="n">
        <v>460.69</v>
      </c>
      <c r="R98" t="n">
        <v>46.09</v>
      </c>
      <c r="S98" t="n">
        <v>32.19</v>
      </c>
      <c r="T98" t="n">
        <v>3054.17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124.7459818035268</v>
      </c>
      <c r="AB98" t="n">
        <v>170.6829557078173</v>
      </c>
      <c r="AC98" t="n">
        <v>154.3932139701436</v>
      </c>
      <c r="AD98" t="n">
        <v>124745.9818035268</v>
      </c>
      <c r="AE98" t="n">
        <v>170682.9557078173</v>
      </c>
      <c r="AF98" t="n">
        <v>4.763403853427258e-06</v>
      </c>
      <c r="AG98" t="n">
        <v>5</v>
      </c>
      <c r="AH98" t="n">
        <v>154393.2139701436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6.6276</v>
      </c>
      <c r="E99" t="n">
        <v>15.09</v>
      </c>
      <c r="F99" t="n">
        <v>11.7</v>
      </c>
      <c r="G99" t="n">
        <v>100.3</v>
      </c>
      <c r="H99" t="n">
        <v>1.28</v>
      </c>
      <c r="I99" t="n">
        <v>7</v>
      </c>
      <c r="J99" t="n">
        <v>352.34</v>
      </c>
      <c r="K99" t="n">
        <v>61.82</v>
      </c>
      <c r="L99" t="n">
        <v>25.25</v>
      </c>
      <c r="M99" t="n">
        <v>5</v>
      </c>
      <c r="N99" t="n">
        <v>115.27</v>
      </c>
      <c r="O99" t="n">
        <v>43689.76</v>
      </c>
      <c r="P99" t="n">
        <v>200.53</v>
      </c>
      <c r="Q99" t="n">
        <v>460.69</v>
      </c>
      <c r="R99" t="n">
        <v>45.98</v>
      </c>
      <c r="S99" t="n">
        <v>32.19</v>
      </c>
      <c r="T99" t="n">
        <v>2995.41</v>
      </c>
      <c r="U99" t="n">
        <v>0.7</v>
      </c>
      <c r="V99" t="n">
        <v>0.76</v>
      </c>
      <c r="W99" t="n">
        <v>1.46</v>
      </c>
      <c r="X99" t="n">
        <v>0.17</v>
      </c>
      <c r="Y99" t="n">
        <v>1</v>
      </c>
      <c r="Z99" t="n">
        <v>10</v>
      </c>
      <c r="AA99" t="n">
        <v>124.7628395658841</v>
      </c>
      <c r="AB99" t="n">
        <v>170.7060212419867</v>
      </c>
      <c r="AC99" t="n">
        <v>154.4140781621045</v>
      </c>
      <c r="AD99" t="n">
        <v>124762.8395658841</v>
      </c>
      <c r="AE99" t="n">
        <v>170706.0212419867</v>
      </c>
      <c r="AF99" t="n">
        <v>4.76426647636341e-06</v>
      </c>
      <c r="AG99" t="n">
        <v>5</v>
      </c>
      <c r="AH99" t="n">
        <v>154414.0781621045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6.6251</v>
      </c>
      <c r="E100" t="n">
        <v>15.09</v>
      </c>
      <c r="F100" t="n">
        <v>11.71</v>
      </c>
      <c r="G100" t="n">
        <v>100.35</v>
      </c>
      <c r="H100" t="n">
        <v>1.29</v>
      </c>
      <c r="I100" t="n">
        <v>7</v>
      </c>
      <c r="J100" t="n">
        <v>352.98</v>
      </c>
      <c r="K100" t="n">
        <v>61.82</v>
      </c>
      <c r="L100" t="n">
        <v>25.5</v>
      </c>
      <c r="M100" t="n">
        <v>5</v>
      </c>
      <c r="N100" t="n">
        <v>115.66</v>
      </c>
      <c r="O100" t="n">
        <v>43769.02</v>
      </c>
      <c r="P100" t="n">
        <v>200.57</v>
      </c>
      <c r="Q100" t="n">
        <v>460.69</v>
      </c>
      <c r="R100" t="n">
        <v>46.19</v>
      </c>
      <c r="S100" t="n">
        <v>32.19</v>
      </c>
      <c r="T100" t="n">
        <v>3101.39</v>
      </c>
      <c r="U100" t="n">
        <v>0.7</v>
      </c>
      <c r="V100" t="n">
        <v>0.76</v>
      </c>
      <c r="W100" t="n">
        <v>1.46</v>
      </c>
      <c r="X100" t="n">
        <v>0.17</v>
      </c>
      <c r="Y100" t="n">
        <v>1</v>
      </c>
      <c r="Z100" t="n">
        <v>10</v>
      </c>
      <c r="AA100" t="n">
        <v>124.8126588579026</v>
      </c>
      <c r="AB100" t="n">
        <v>170.7741861951983</v>
      </c>
      <c r="AC100" t="n">
        <v>154.4757375478517</v>
      </c>
      <c r="AD100" t="n">
        <v>124812.6588579026</v>
      </c>
      <c r="AE100" t="n">
        <v>170774.1861951983</v>
      </c>
      <c r="AF100" t="n">
        <v>4.762469345246428e-06</v>
      </c>
      <c r="AG100" t="n">
        <v>5</v>
      </c>
      <c r="AH100" t="n">
        <v>154475.7375478517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6.6311</v>
      </c>
      <c r="E101" t="n">
        <v>15.08</v>
      </c>
      <c r="F101" t="n">
        <v>11.69</v>
      </c>
      <c r="G101" t="n">
        <v>100.24</v>
      </c>
      <c r="H101" t="n">
        <v>1.3</v>
      </c>
      <c r="I101" t="n">
        <v>7</v>
      </c>
      <c r="J101" t="n">
        <v>353.63</v>
      </c>
      <c r="K101" t="n">
        <v>61.82</v>
      </c>
      <c r="L101" t="n">
        <v>25.75</v>
      </c>
      <c r="M101" t="n">
        <v>5</v>
      </c>
      <c r="N101" t="n">
        <v>116.06</v>
      </c>
      <c r="O101" t="n">
        <v>43848.38</v>
      </c>
      <c r="P101" t="n">
        <v>199.89</v>
      </c>
      <c r="Q101" t="n">
        <v>460.69</v>
      </c>
      <c r="R101" t="n">
        <v>45.71</v>
      </c>
      <c r="S101" t="n">
        <v>32.19</v>
      </c>
      <c r="T101" t="n">
        <v>2864.26</v>
      </c>
      <c r="U101" t="n">
        <v>0.7</v>
      </c>
      <c r="V101" t="n">
        <v>0.76</v>
      </c>
      <c r="W101" t="n">
        <v>1.46</v>
      </c>
      <c r="X101" t="n">
        <v>0.16</v>
      </c>
      <c r="Y101" t="n">
        <v>1</v>
      </c>
      <c r="Z101" t="n">
        <v>10</v>
      </c>
      <c r="AA101" t="n">
        <v>124.4822533215412</v>
      </c>
      <c r="AB101" t="n">
        <v>170.3221107638854</v>
      </c>
      <c r="AC101" t="n">
        <v>154.0668075612113</v>
      </c>
      <c r="AD101" t="n">
        <v>124482.2533215412</v>
      </c>
      <c r="AE101" t="n">
        <v>170322.1107638854</v>
      </c>
      <c r="AF101" t="n">
        <v>4.766782459927184e-06</v>
      </c>
      <c r="AG101" t="n">
        <v>5</v>
      </c>
      <c r="AH101" t="n">
        <v>154066.8075612113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6.6257</v>
      </c>
      <c r="E102" t="n">
        <v>15.09</v>
      </c>
      <c r="F102" t="n">
        <v>11.71</v>
      </c>
      <c r="G102" t="n">
        <v>100.34</v>
      </c>
      <c r="H102" t="n">
        <v>1.31</v>
      </c>
      <c r="I102" t="n">
        <v>7</v>
      </c>
      <c r="J102" t="n">
        <v>354.27</v>
      </c>
      <c r="K102" t="n">
        <v>61.82</v>
      </c>
      <c r="L102" t="n">
        <v>26</v>
      </c>
      <c r="M102" t="n">
        <v>5</v>
      </c>
      <c r="N102" t="n">
        <v>116.45</v>
      </c>
      <c r="O102" t="n">
        <v>43927.95</v>
      </c>
      <c r="P102" t="n">
        <v>200.27</v>
      </c>
      <c r="Q102" t="n">
        <v>460.71</v>
      </c>
      <c r="R102" t="n">
        <v>46.04</v>
      </c>
      <c r="S102" t="n">
        <v>32.19</v>
      </c>
      <c r="T102" t="n">
        <v>3027.3</v>
      </c>
      <c r="U102" t="n">
        <v>0.7</v>
      </c>
      <c r="V102" t="n">
        <v>0.76</v>
      </c>
      <c r="W102" t="n">
        <v>1.46</v>
      </c>
      <c r="X102" t="n">
        <v>0.17</v>
      </c>
      <c r="Y102" t="n">
        <v>1</v>
      </c>
      <c r="Z102" t="n">
        <v>10</v>
      </c>
      <c r="AA102" t="n">
        <v>124.6959566847823</v>
      </c>
      <c r="AB102" t="n">
        <v>170.6145091333987</v>
      </c>
      <c r="AC102" t="n">
        <v>154.3312998407221</v>
      </c>
      <c r="AD102" t="n">
        <v>124695.9566847823</v>
      </c>
      <c r="AE102" t="n">
        <v>170614.5091333987</v>
      </c>
      <c r="AF102" t="n">
        <v>4.762900656714503e-06</v>
      </c>
      <c r="AG102" t="n">
        <v>5</v>
      </c>
      <c r="AH102" t="n">
        <v>154331.2998407221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6.6284</v>
      </c>
      <c r="E103" t="n">
        <v>15.09</v>
      </c>
      <c r="F103" t="n">
        <v>11.7</v>
      </c>
      <c r="G103" t="n">
        <v>100.29</v>
      </c>
      <c r="H103" t="n">
        <v>1.32</v>
      </c>
      <c r="I103" t="n">
        <v>7</v>
      </c>
      <c r="J103" t="n">
        <v>354.92</v>
      </c>
      <c r="K103" t="n">
        <v>61.82</v>
      </c>
      <c r="L103" t="n">
        <v>26.25</v>
      </c>
      <c r="M103" t="n">
        <v>5</v>
      </c>
      <c r="N103" t="n">
        <v>116.85</v>
      </c>
      <c r="O103" t="n">
        <v>44007.74</v>
      </c>
      <c r="P103" t="n">
        <v>199.8</v>
      </c>
      <c r="Q103" t="n">
        <v>460.69</v>
      </c>
      <c r="R103" t="n">
        <v>45.96</v>
      </c>
      <c r="S103" t="n">
        <v>32.19</v>
      </c>
      <c r="T103" t="n">
        <v>2985.71</v>
      </c>
      <c r="U103" t="n">
        <v>0.7</v>
      </c>
      <c r="V103" t="n">
        <v>0.76</v>
      </c>
      <c r="W103" t="n">
        <v>1.46</v>
      </c>
      <c r="X103" t="n">
        <v>0.17</v>
      </c>
      <c r="Y103" t="n">
        <v>1</v>
      </c>
      <c r="Z103" t="n">
        <v>10</v>
      </c>
      <c r="AA103" t="n">
        <v>124.486891797849</v>
      </c>
      <c r="AB103" t="n">
        <v>170.3284573318048</v>
      </c>
      <c r="AC103" t="n">
        <v>154.072548421596</v>
      </c>
      <c r="AD103" t="n">
        <v>124486.891797849</v>
      </c>
      <c r="AE103" t="n">
        <v>170328.4573318048</v>
      </c>
      <c r="AF103" t="n">
        <v>4.764841558320843e-06</v>
      </c>
      <c r="AG103" t="n">
        <v>5</v>
      </c>
      <c r="AH103" t="n">
        <v>154072.548421596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6.6267</v>
      </c>
      <c r="E104" t="n">
        <v>15.09</v>
      </c>
      <c r="F104" t="n">
        <v>11.7</v>
      </c>
      <c r="G104" t="n">
        <v>100.32</v>
      </c>
      <c r="H104" t="n">
        <v>1.33</v>
      </c>
      <c r="I104" t="n">
        <v>7</v>
      </c>
      <c r="J104" t="n">
        <v>355.57</v>
      </c>
      <c r="K104" t="n">
        <v>61.82</v>
      </c>
      <c r="L104" t="n">
        <v>26.5</v>
      </c>
      <c r="M104" t="n">
        <v>5</v>
      </c>
      <c r="N104" t="n">
        <v>117.25</v>
      </c>
      <c r="O104" t="n">
        <v>44087.74</v>
      </c>
      <c r="P104" t="n">
        <v>199.98</v>
      </c>
      <c r="Q104" t="n">
        <v>460.78</v>
      </c>
      <c r="R104" t="n">
        <v>46.05</v>
      </c>
      <c r="S104" t="n">
        <v>32.19</v>
      </c>
      <c r="T104" t="n">
        <v>3029.99</v>
      </c>
      <c r="U104" t="n">
        <v>0.7</v>
      </c>
      <c r="V104" t="n">
        <v>0.76</v>
      </c>
      <c r="W104" t="n">
        <v>1.46</v>
      </c>
      <c r="X104" t="n">
        <v>0.17</v>
      </c>
      <c r="Y104" t="n">
        <v>1</v>
      </c>
      <c r="Z104" t="n">
        <v>10</v>
      </c>
      <c r="AA104" t="n">
        <v>124.5728743182225</v>
      </c>
      <c r="AB104" t="n">
        <v>170.4461024094608</v>
      </c>
      <c r="AC104" t="n">
        <v>154.1789656181564</v>
      </c>
      <c r="AD104" t="n">
        <v>124572.8743182225</v>
      </c>
      <c r="AE104" t="n">
        <v>170446.1024094608</v>
      </c>
      <c r="AF104" t="n">
        <v>4.763619509161295e-06</v>
      </c>
      <c r="AG104" t="n">
        <v>5</v>
      </c>
      <c r="AH104" t="n">
        <v>154178.9656181564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6.6287</v>
      </c>
      <c r="E105" t="n">
        <v>15.09</v>
      </c>
      <c r="F105" t="n">
        <v>11.7</v>
      </c>
      <c r="G105" t="n">
        <v>100.28</v>
      </c>
      <c r="H105" t="n">
        <v>1.34</v>
      </c>
      <c r="I105" t="n">
        <v>7</v>
      </c>
      <c r="J105" t="n">
        <v>356.22</v>
      </c>
      <c r="K105" t="n">
        <v>61.82</v>
      </c>
      <c r="L105" t="n">
        <v>26.75</v>
      </c>
      <c r="M105" t="n">
        <v>5</v>
      </c>
      <c r="N105" t="n">
        <v>117.65</v>
      </c>
      <c r="O105" t="n">
        <v>44167.96</v>
      </c>
      <c r="P105" t="n">
        <v>199.51</v>
      </c>
      <c r="Q105" t="n">
        <v>460.69</v>
      </c>
      <c r="R105" t="n">
        <v>45.95</v>
      </c>
      <c r="S105" t="n">
        <v>32.19</v>
      </c>
      <c r="T105" t="n">
        <v>2980.69</v>
      </c>
      <c r="U105" t="n">
        <v>0.7</v>
      </c>
      <c r="V105" t="n">
        <v>0.76</v>
      </c>
      <c r="W105" t="n">
        <v>1.46</v>
      </c>
      <c r="X105" t="n">
        <v>0.17</v>
      </c>
      <c r="Y105" t="n">
        <v>1</v>
      </c>
      <c r="Z105" t="n">
        <v>10</v>
      </c>
      <c r="AA105" t="n">
        <v>124.3774993348651</v>
      </c>
      <c r="AB105" t="n">
        <v>170.1787817378955</v>
      </c>
      <c r="AC105" t="n">
        <v>153.9371576562983</v>
      </c>
      <c r="AD105" t="n">
        <v>124377.4993348651</v>
      </c>
      <c r="AE105" t="n">
        <v>170178.7817378955</v>
      </c>
      <c r="AF105" t="n">
        <v>4.765057214054881e-06</v>
      </c>
      <c r="AG105" t="n">
        <v>5</v>
      </c>
      <c r="AH105" t="n">
        <v>153937.1576562983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6.6314</v>
      </c>
      <c r="E106" t="n">
        <v>15.08</v>
      </c>
      <c r="F106" t="n">
        <v>11.69</v>
      </c>
      <c r="G106" t="n">
        <v>100.23</v>
      </c>
      <c r="H106" t="n">
        <v>1.35</v>
      </c>
      <c r="I106" t="n">
        <v>7</v>
      </c>
      <c r="J106" t="n">
        <v>356.87</v>
      </c>
      <c r="K106" t="n">
        <v>61.82</v>
      </c>
      <c r="L106" t="n">
        <v>27</v>
      </c>
      <c r="M106" t="n">
        <v>5</v>
      </c>
      <c r="N106" t="n">
        <v>118.05</v>
      </c>
      <c r="O106" t="n">
        <v>44248.41</v>
      </c>
      <c r="P106" t="n">
        <v>199.1</v>
      </c>
      <c r="Q106" t="n">
        <v>460.69</v>
      </c>
      <c r="R106" t="n">
        <v>45.73</v>
      </c>
      <c r="S106" t="n">
        <v>32.19</v>
      </c>
      <c r="T106" t="n">
        <v>2872.23</v>
      </c>
      <c r="U106" t="n">
        <v>0.7</v>
      </c>
      <c r="V106" t="n">
        <v>0.76</v>
      </c>
      <c r="W106" t="n">
        <v>1.46</v>
      </c>
      <c r="X106" t="n">
        <v>0.16</v>
      </c>
      <c r="Y106" t="n">
        <v>1</v>
      </c>
      <c r="Z106" t="n">
        <v>10</v>
      </c>
      <c r="AA106" t="n">
        <v>124.1905422870947</v>
      </c>
      <c r="AB106" t="n">
        <v>169.9229788571733</v>
      </c>
      <c r="AC106" t="n">
        <v>153.7057682434906</v>
      </c>
      <c r="AD106" t="n">
        <v>124190.5422870947</v>
      </c>
      <c r="AE106" t="n">
        <v>169922.9788571733</v>
      </c>
      <c r="AF106" t="n">
        <v>4.766998115661221e-06</v>
      </c>
      <c r="AG106" t="n">
        <v>5</v>
      </c>
      <c r="AH106" t="n">
        <v>153705.7682434905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6.6295</v>
      </c>
      <c r="E107" t="n">
        <v>15.08</v>
      </c>
      <c r="F107" t="n">
        <v>11.7</v>
      </c>
      <c r="G107" t="n">
        <v>100.27</v>
      </c>
      <c r="H107" t="n">
        <v>1.36</v>
      </c>
      <c r="I107" t="n">
        <v>7</v>
      </c>
      <c r="J107" t="n">
        <v>357.52</v>
      </c>
      <c r="K107" t="n">
        <v>61.82</v>
      </c>
      <c r="L107" t="n">
        <v>27.25</v>
      </c>
      <c r="M107" t="n">
        <v>5</v>
      </c>
      <c r="N107" t="n">
        <v>118.45</v>
      </c>
      <c r="O107" t="n">
        <v>44329.08</v>
      </c>
      <c r="P107" t="n">
        <v>198.79</v>
      </c>
      <c r="Q107" t="n">
        <v>460.69</v>
      </c>
      <c r="R107" t="n">
        <v>45.85</v>
      </c>
      <c r="S107" t="n">
        <v>32.19</v>
      </c>
      <c r="T107" t="n">
        <v>2929.98</v>
      </c>
      <c r="U107" t="n">
        <v>0.7</v>
      </c>
      <c r="V107" t="n">
        <v>0.76</v>
      </c>
      <c r="W107" t="n">
        <v>1.46</v>
      </c>
      <c r="X107" t="n">
        <v>0.16</v>
      </c>
      <c r="Y107" t="n">
        <v>1</v>
      </c>
      <c r="Z107" t="n">
        <v>10</v>
      </c>
      <c r="AA107" t="n">
        <v>124.1052921652536</v>
      </c>
      <c r="AB107" t="n">
        <v>169.8063358795005</v>
      </c>
      <c r="AC107" t="n">
        <v>153.6002575078973</v>
      </c>
      <c r="AD107" t="n">
        <v>124105.2921652536</v>
      </c>
      <c r="AE107" t="n">
        <v>169806.3358795005</v>
      </c>
      <c r="AF107" t="n">
        <v>4.765632296012316e-06</v>
      </c>
      <c r="AG107" t="n">
        <v>5</v>
      </c>
      <c r="AH107" t="n">
        <v>153600.2575078973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6.6304</v>
      </c>
      <c r="E108" t="n">
        <v>15.08</v>
      </c>
      <c r="F108" t="n">
        <v>11.7</v>
      </c>
      <c r="G108" t="n">
        <v>100.25</v>
      </c>
      <c r="H108" t="n">
        <v>1.37</v>
      </c>
      <c r="I108" t="n">
        <v>7</v>
      </c>
      <c r="J108" t="n">
        <v>358.18</v>
      </c>
      <c r="K108" t="n">
        <v>61.82</v>
      </c>
      <c r="L108" t="n">
        <v>27.5</v>
      </c>
      <c r="M108" t="n">
        <v>5</v>
      </c>
      <c r="N108" t="n">
        <v>118.86</v>
      </c>
      <c r="O108" t="n">
        <v>44409.98</v>
      </c>
      <c r="P108" t="n">
        <v>198.53</v>
      </c>
      <c r="Q108" t="n">
        <v>460.69</v>
      </c>
      <c r="R108" t="n">
        <v>45.78</v>
      </c>
      <c r="S108" t="n">
        <v>32.19</v>
      </c>
      <c r="T108" t="n">
        <v>2896.76</v>
      </c>
      <c r="U108" t="n">
        <v>0.7</v>
      </c>
      <c r="V108" t="n">
        <v>0.76</v>
      </c>
      <c r="W108" t="n">
        <v>1.46</v>
      </c>
      <c r="X108" t="n">
        <v>0.16</v>
      </c>
      <c r="Y108" t="n">
        <v>1</v>
      </c>
      <c r="Z108" t="n">
        <v>10</v>
      </c>
      <c r="AA108" t="n">
        <v>123.9997675234877</v>
      </c>
      <c r="AB108" t="n">
        <v>169.6619524092178</v>
      </c>
      <c r="AC108" t="n">
        <v>153.469653793375</v>
      </c>
      <c r="AD108" t="n">
        <v>123999.7675234878</v>
      </c>
      <c r="AE108" t="n">
        <v>169661.9524092178</v>
      </c>
      <c r="AF108" t="n">
        <v>4.766279263214428e-06</v>
      </c>
      <c r="AG108" t="n">
        <v>5</v>
      </c>
      <c r="AH108" t="n">
        <v>153469.6537933749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6.6257</v>
      </c>
      <c r="E109" t="n">
        <v>15.09</v>
      </c>
      <c r="F109" t="n">
        <v>11.71</v>
      </c>
      <c r="G109" t="n">
        <v>100.34</v>
      </c>
      <c r="H109" t="n">
        <v>1.38</v>
      </c>
      <c r="I109" t="n">
        <v>7</v>
      </c>
      <c r="J109" t="n">
        <v>358.84</v>
      </c>
      <c r="K109" t="n">
        <v>61.82</v>
      </c>
      <c r="L109" t="n">
        <v>27.75</v>
      </c>
      <c r="M109" t="n">
        <v>5</v>
      </c>
      <c r="N109" t="n">
        <v>119.27</v>
      </c>
      <c r="O109" t="n">
        <v>44491.1</v>
      </c>
      <c r="P109" t="n">
        <v>198.3</v>
      </c>
      <c r="Q109" t="n">
        <v>460.69</v>
      </c>
      <c r="R109" t="n">
        <v>46.08</v>
      </c>
      <c r="S109" t="n">
        <v>32.19</v>
      </c>
      <c r="T109" t="n">
        <v>3048.68</v>
      </c>
      <c r="U109" t="n">
        <v>0.7</v>
      </c>
      <c r="V109" t="n">
        <v>0.76</v>
      </c>
      <c r="W109" t="n">
        <v>1.46</v>
      </c>
      <c r="X109" t="n">
        <v>0.17</v>
      </c>
      <c r="Y109" t="n">
        <v>1</v>
      </c>
      <c r="Z109" t="n">
        <v>10</v>
      </c>
      <c r="AA109" t="n">
        <v>123.9768270748689</v>
      </c>
      <c r="AB109" t="n">
        <v>169.6305642753563</v>
      </c>
      <c r="AC109" t="n">
        <v>153.4412612989557</v>
      </c>
      <c r="AD109" t="n">
        <v>123976.8270748689</v>
      </c>
      <c r="AE109" t="n">
        <v>169630.5642753563</v>
      </c>
      <c r="AF109" t="n">
        <v>4.762900656714503e-06</v>
      </c>
      <c r="AG109" t="n">
        <v>5</v>
      </c>
      <c r="AH109" t="n">
        <v>153441.2612989557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6.6257</v>
      </c>
      <c r="E110" t="n">
        <v>15.09</v>
      </c>
      <c r="F110" t="n">
        <v>11.71</v>
      </c>
      <c r="G110" t="n">
        <v>100.34</v>
      </c>
      <c r="H110" t="n">
        <v>1.39</v>
      </c>
      <c r="I110" t="n">
        <v>7</v>
      </c>
      <c r="J110" t="n">
        <v>359.5</v>
      </c>
      <c r="K110" t="n">
        <v>61.82</v>
      </c>
      <c r="L110" t="n">
        <v>28</v>
      </c>
      <c r="M110" t="n">
        <v>5</v>
      </c>
      <c r="N110" t="n">
        <v>119.68</v>
      </c>
      <c r="O110" t="n">
        <v>44572.45</v>
      </c>
      <c r="P110" t="n">
        <v>197.89</v>
      </c>
      <c r="Q110" t="n">
        <v>460.69</v>
      </c>
      <c r="R110" t="n">
        <v>46.16</v>
      </c>
      <c r="S110" t="n">
        <v>32.19</v>
      </c>
      <c r="T110" t="n">
        <v>3089.82</v>
      </c>
      <c r="U110" t="n">
        <v>0.7</v>
      </c>
      <c r="V110" t="n">
        <v>0.76</v>
      </c>
      <c r="W110" t="n">
        <v>1.46</v>
      </c>
      <c r="X110" t="n">
        <v>0.17</v>
      </c>
      <c r="Y110" t="n">
        <v>1</v>
      </c>
      <c r="Z110" t="n">
        <v>10</v>
      </c>
      <c r="AA110" t="n">
        <v>123.8271605063082</v>
      </c>
      <c r="AB110" t="n">
        <v>169.4257838734287</v>
      </c>
      <c r="AC110" t="n">
        <v>153.2560248511768</v>
      </c>
      <c r="AD110" t="n">
        <v>123827.1605063082</v>
      </c>
      <c r="AE110" t="n">
        <v>169425.7838734287</v>
      </c>
      <c r="AF110" t="n">
        <v>4.762900656714503e-06</v>
      </c>
      <c r="AG110" t="n">
        <v>5</v>
      </c>
      <c r="AH110" t="n">
        <v>153256.0248511768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6.6664</v>
      </c>
      <c r="E111" t="n">
        <v>15</v>
      </c>
      <c r="F111" t="n">
        <v>11.67</v>
      </c>
      <c r="G111" t="n">
        <v>116.7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4</v>
      </c>
      <c r="N111" t="n">
        <v>120.09</v>
      </c>
      <c r="O111" t="n">
        <v>44654.04</v>
      </c>
      <c r="P111" t="n">
        <v>196.92</v>
      </c>
      <c r="Q111" t="n">
        <v>460.69</v>
      </c>
      <c r="R111" t="n">
        <v>44.93</v>
      </c>
      <c r="S111" t="n">
        <v>32.19</v>
      </c>
      <c r="T111" t="n">
        <v>2475.2</v>
      </c>
      <c r="U111" t="n">
        <v>0.72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122.9755375512296</v>
      </c>
      <c r="AB111" t="n">
        <v>168.2605557753375</v>
      </c>
      <c r="AC111" t="n">
        <v>152.2020044873592</v>
      </c>
      <c r="AD111" t="n">
        <v>122975.5375512295</v>
      </c>
      <c r="AE111" t="n">
        <v>168260.5557753375</v>
      </c>
      <c r="AF111" t="n">
        <v>4.792157951298966e-06</v>
      </c>
      <c r="AG111" t="n">
        <v>5</v>
      </c>
      <c r="AH111" t="n">
        <v>152202.0044873592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6.667</v>
      </c>
      <c r="E112" t="n">
        <v>15</v>
      </c>
      <c r="F112" t="n">
        <v>11.67</v>
      </c>
      <c r="G112" t="n">
        <v>116.69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4</v>
      </c>
      <c r="N112" t="n">
        <v>120.5</v>
      </c>
      <c r="O112" t="n">
        <v>44735.86</v>
      </c>
      <c r="P112" t="n">
        <v>196.96</v>
      </c>
      <c r="Q112" t="n">
        <v>460.69</v>
      </c>
      <c r="R112" t="n">
        <v>44.88</v>
      </c>
      <c r="S112" t="n">
        <v>32.19</v>
      </c>
      <c r="T112" t="n">
        <v>2451.4</v>
      </c>
      <c r="U112" t="n">
        <v>0.72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122.9830685381824</v>
      </c>
      <c r="AB112" t="n">
        <v>168.2708600039302</v>
      </c>
      <c r="AC112" t="n">
        <v>152.211325294837</v>
      </c>
      <c r="AD112" t="n">
        <v>122983.0685381824</v>
      </c>
      <c r="AE112" t="n">
        <v>168270.8600039302</v>
      </c>
      <c r="AF112" t="n">
        <v>4.792589262767042e-06</v>
      </c>
      <c r="AG112" t="n">
        <v>5</v>
      </c>
      <c r="AH112" t="n">
        <v>152211.325294837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6.6658</v>
      </c>
      <c r="E113" t="n">
        <v>15</v>
      </c>
      <c r="F113" t="n">
        <v>11.67</v>
      </c>
      <c r="G113" t="n">
        <v>116.71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196.98</v>
      </c>
      <c r="Q113" t="n">
        <v>460.69</v>
      </c>
      <c r="R113" t="n">
        <v>45</v>
      </c>
      <c r="S113" t="n">
        <v>32.19</v>
      </c>
      <c r="T113" t="n">
        <v>2512.33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123.0042896492798</v>
      </c>
      <c r="AB113" t="n">
        <v>168.2998956643429</v>
      </c>
      <c r="AC113" t="n">
        <v>152.2375898325718</v>
      </c>
      <c r="AD113" t="n">
        <v>123004.2896492798</v>
      </c>
      <c r="AE113" t="n">
        <v>168299.8956643429</v>
      </c>
      <c r="AF113" t="n">
        <v>4.791726639830891e-06</v>
      </c>
      <c r="AG113" t="n">
        <v>5</v>
      </c>
      <c r="AH113" t="n">
        <v>152237.5898325718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6.6667</v>
      </c>
      <c r="E114" t="n">
        <v>15</v>
      </c>
      <c r="F114" t="n">
        <v>11.67</v>
      </c>
      <c r="G114" t="n">
        <v>116.69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197.23</v>
      </c>
      <c r="Q114" t="n">
        <v>460.69</v>
      </c>
      <c r="R114" t="n">
        <v>44.83</v>
      </c>
      <c r="S114" t="n">
        <v>32.19</v>
      </c>
      <c r="T114" t="n">
        <v>2428.38</v>
      </c>
      <c r="U114" t="n">
        <v>0.72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123.0845138870602</v>
      </c>
      <c r="AB114" t="n">
        <v>168.4096620057176</v>
      </c>
      <c r="AC114" t="n">
        <v>152.3368802283838</v>
      </c>
      <c r="AD114" t="n">
        <v>123084.5138870602</v>
      </c>
      <c r="AE114" t="n">
        <v>168409.6620057176</v>
      </c>
      <c r="AF114" t="n">
        <v>4.792373607033004e-06</v>
      </c>
      <c r="AG114" t="n">
        <v>5</v>
      </c>
      <c r="AH114" t="n">
        <v>152336.8802283838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6.6664</v>
      </c>
      <c r="E115" t="n">
        <v>15</v>
      </c>
      <c r="F115" t="n">
        <v>11.67</v>
      </c>
      <c r="G115" t="n">
        <v>116.7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4</v>
      </c>
      <c r="N115" t="n">
        <v>121.75</v>
      </c>
      <c r="O115" t="n">
        <v>44982.86</v>
      </c>
      <c r="P115" t="n">
        <v>197.42</v>
      </c>
      <c r="Q115" t="n">
        <v>460.69</v>
      </c>
      <c r="R115" t="n">
        <v>44.95</v>
      </c>
      <c r="S115" t="n">
        <v>32.19</v>
      </c>
      <c r="T115" t="n">
        <v>2485.12</v>
      </c>
      <c r="U115" t="n">
        <v>0.72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123.1569434263631</v>
      </c>
      <c r="AB115" t="n">
        <v>168.5087632967576</v>
      </c>
      <c r="AC115" t="n">
        <v>152.4265234312965</v>
      </c>
      <c r="AD115" t="n">
        <v>123156.9434263631</v>
      </c>
      <c r="AE115" t="n">
        <v>168508.7632967576</v>
      </c>
      <c r="AF115" t="n">
        <v>4.792157951298966e-06</v>
      </c>
      <c r="AG115" t="n">
        <v>5</v>
      </c>
      <c r="AH115" t="n">
        <v>152426.5234312965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6.6663</v>
      </c>
      <c r="E116" t="n">
        <v>15</v>
      </c>
      <c r="F116" t="n">
        <v>11.67</v>
      </c>
      <c r="G116" t="n">
        <v>116.7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4</v>
      </c>
      <c r="N116" t="n">
        <v>122.18</v>
      </c>
      <c r="O116" t="n">
        <v>45065.64</v>
      </c>
      <c r="P116" t="n">
        <v>197.78</v>
      </c>
      <c r="Q116" t="n">
        <v>460.7</v>
      </c>
      <c r="R116" t="n">
        <v>44.93</v>
      </c>
      <c r="S116" t="n">
        <v>32.19</v>
      </c>
      <c r="T116" t="n">
        <v>2478.27</v>
      </c>
      <c r="U116" t="n">
        <v>0.72</v>
      </c>
      <c r="V116" t="n">
        <v>0.77</v>
      </c>
      <c r="W116" t="n">
        <v>1.46</v>
      </c>
      <c r="X116" t="n">
        <v>0.14</v>
      </c>
      <c r="Y116" t="n">
        <v>1</v>
      </c>
      <c r="Z116" t="n">
        <v>10</v>
      </c>
      <c r="AA116" t="n">
        <v>123.2887238219817</v>
      </c>
      <c r="AB116" t="n">
        <v>168.6890710477835</v>
      </c>
      <c r="AC116" t="n">
        <v>152.5896228636281</v>
      </c>
      <c r="AD116" t="n">
        <v>123288.7238219817</v>
      </c>
      <c r="AE116" t="n">
        <v>168689.0710477835</v>
      </c>
      <c r="AF116" t="n">
        <v>4.792086066054287e-06</v>
      </c>
      <c r="AG116" t="n">
        <v>5</v>
      </c>
      <c r="AH116" t="n">
        <v>152589.6228636281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6.6684</v>
      </c>
      <c r="E117" t="n">
        <v>15</v>
      </c>
      <c r="F117" t="n">
        <v>11.67</v>
      </c>
      <c r="G117" t="n">
        <v>116.66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4</v>
      </c>
      <c r="N117" t="n">
        <v>122.6</v>
      </c>
      <c r="O117" t="n">
        <v>45148.66</v>
      </c>
      <c r="P117" t="n">
        <v>197.79</v>
      </c>
      <c r="Q117" t="n">
        <v>460.69</v>
      </c>
      <c r="R117" t="n">
        <v>44.86</v>
      </c>
      <c r="S117" t="n">
        <v>32.19</v>
      </c>
      <c r="T117" t="n">
        <v>2443.26</v>
      </c>
      <c r="U117" t="n">
        <v>0.72</v>
      </c>
      <c r="V117" t="n">
        <v>0.77</v>
      </c>
      <c r="W117" t="n">
        <v>1.45</v>
      </c>
      <c r="X117" t="n">
        <v>0.13</v>
      </c>
      <c r="Y117" t="n">
        <v>1</v>
      </c>
      <c r="Z117" t="n">
        <v>10</v>
      </c>
      <c r="AA117" t="n">
        <v>123.2678267328937</v>
      </c>
      <c r="AB117" t="n">
        <v>168.6604787285788</v>
      </c>
      <c r="AC117" t="n">
        <v>152.5637593552386</v>
      </c>
      <c r="AD117" t="n">
        <v>123267.8267328936</v>
      </c>
      <c r="AE117" t="n">
        <v>168660.4787285788</v>
      </c>
      <c r="AF117" t="n">
        <v>4.793595656192552e-06</v>
      </c>
      <c r="AG117" t="n">
        <v>5</v>
      </c>
      <c r="AH117" t="n">
        <v>152563.7593552386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6.6673</v>
      </c>
      <c r="E118" t="n">
        <v>15</v>
      </c>
      <c r="F118" t="n">
        <v>11.67</v>
      </c>
      <c r="G118" t="n">
        <v>116.68</v>
      </c>
      <c r="H118" t="n">
        <v>1.47</v>
      </c>
      <c r="I118" t="n">
        <v>6</v>
      </c>
      <c r="J118" t="n">
        <v>364.85</v>
      </c>
      <c r="K118" t="n">
        <v>61.82</v>
      </c>
      <c r="L118" t="n">
        <v>30</v>
      </c>
      <c r="M118" t="n">
        <v>4</v>
      </c>
      <c r="N118" t="n">
        <v>123.02</v>
      </c>
      <c r="O118" t="n">
        <v>45231.92</v>
      </c>
      <c r="P118" t="n">
        <v>198.01</v>
      </c>
      <c r="Q118" t="n">
        <v>460.69</v>
      </c>
      <c r="R118" t="n">
        <v>44.91</v>
      </c>
      <c r="S118" t="n">
        <v>32.19</v>
      </c>
      <c r="T118" t="n">
        <v>2468.32</v>
      </c>
      <c r="U118" t="n">
        <v>0.72</v>
      </c>
      <c r="V118" t="n">
        <v>0.77</v>
      </c>
      <c r="W118" t="n">
        <v>1.46</v>
      </c>
      <c r="X118" t="n">
        <v>0.13</v>
      </c>
      <c r="Y118" t="n">
        <v>1</v>
      </c>
      <c r="Z118" t="n">
        <v>10</v>
      </c>
      <c r="AA118" t="n">
        <v>123.3604791819591</v>
      </c>
      <c r="AB118" t="n">
        <v>168.7872498969277</v>
      </c>
      <c r="AC118" t="n">
        <v>152.6784316612048</v>
      </c>
      <c r="AD118" t="n">
        <v>123360.4791819591</v>
      </c>
      <c r="AE118" t="n">
        <v>168787.2498969277</v>
      </c>
      <c r="AF118" t="n">
        <v>4.79280491850108e-06</v>
      </c>
      <c r="AG118" t="n">
        <v>5</v>
      </c>
      <c r="AH118" t="n">
        <v>152678.4316612048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6.666</v>
      </c>
      <c r="E119" t="n">
        <v>15</v>
      </c>
      <c r="F119" t="n">
        <v>11.67</v>
      </c>
      <c r="G119" t="n">
        <v>116.71</v>
      </c>
      <c r="H119" t="n">
        <v>1.48</v>
      </c>
      <c r="I119" t="n">
        <v>6</v>
      </c>
      <c r="J119" t="n">
        <v>365.52</v>
      </c>
      <c r="K119" t="n">
        <v>61.82</v>
      </c>
      <c r="L119" t="n">
        <v>30.25</v>
      </c>
      <c r="M119" t="n">
        <v>4</v>
      </c>
      <c r="N119" t="n">
        <v>123.45</v>
      </c>
      <c r="O119" t="n">
        <v>45315.43</v>
      </c>
      <c r="P119" t="n">
        <v>197.93</v>
      </c>
      <c r="Q119" t="n">
        <v>460.69</v>
      </c>
      <c r="R119" t="n">
        <v>44.97</v>
      </c>
      <c r="S119" t="n">
        <v>32.19</v>
      </c>
      <c r="T119" t="n">
        <v>2497.73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123.3466535570118</v>
      </c>
      <c r="AB119" t="n">
        <v>168.7683330669312</v>
      </c>
      <c r="AC119" t="n">
        <v>152.6613202269133</v>
      </c>
      <c r="AD119" t="n">
        <v>123346.6535570118</v>
      </c>
      <c r="AE119" t="n">
        <v>168768.3330669312</v>
      </c>
      <c r="AF119" t="n">
        <v>4.79187041032025e-06</v>
      </c>
      <c r="AG119" t="n">
        <v>5</v>
      </c>
      <c r="AH119" t="n">
        <v>152661.3202269133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6.6641</v>
      </c>
      <c r="E120" t="n">
        <v>15.01</v>
      </c>
      <c r="F120" t="n">
        <v>11.68</v>
      </c>
      <c r="G120" t="n">
        <v>116.75</v>
      </c>
      <c r="H120" t="n">
        <v>1.49</v>
      </c>
      <c r="I120" t="n">
        <v>6</v>
      </c>
      <c r="J120" t="n">
        <v>366.2</v>
      </c>
      <c r="K120" t="n">
        <v>61.82</v>
      </c>
      <c r="L120" t="n">
        <v>30.5</v>
      </c>
      <c r="M120" t="n">
        <v>4</v>
      </c>
      <c r="N120" t="n">
        <v>123.88</v>
      </c>
      <c r="O120" t="n">
        <v>45399.2</v>
      </c>
      <c r="P120" t="n">
        <v>198.01</v>
      </c>
      <c r="Q120" t="n">
        <v>460.7</v>
      </c>
      <c r="R120" t="n">
        <v>45.08</v>
      </c>
      <c r="S120" t="n">
        <v>32.19</v>
      </c>
      <c r="T120" t="n">
        <v>2551.2</v>
      </c>
      <c r="U120" t="n">
        <v>0.71</v>
      </c>
      <c r="V120" t="n">
        <v>0.77</v>
      </c>
      <c r="W120" t="n">
        <v>1.46</v>
      </c>
      <c r="X120" t="n">
        <v>0.14</v>
      </c>
      <c r="Y120" t="n">
        <v>1</v>
      </c>
      <c r="Z120" t="n">
        <v>10</v>
      </c>
      <c r="AA120" t="n">
        <v>123.4031508705186</v>
      </c>
      <c r="AB120" t="n">
        <v>168.8456351837567</v>
      </c>
      <c r="AC120" t="n">
        <v>152.7312447382031</v>
      </c>
      <c r="AD120" t="n">
        <v>123403.1508705186</v>
      </c>
      <c r="AE120" t="n">
        <v>168845.6351837567</v>
      </c>
      <c r="AF120" t="n">
        <v>4.790504590671344e-06</v>
      </c>
      <c r="AG120" t="n">
        <v>5</v>
      </c>
      <c r="AH120" t="n">
        <v>152731.2447382031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6.668</v>
      </c>
      <c r="E121" t="n">
        <v>15</v>
      </c>
      <c r="F121" t="n">
        <v>11.67</v>
      </c>
      <c r="G121" t="n">
        <v>116.66</v>
      </c>
      <c r="H121" t="n">
        <v>1.49</v>
      </c>
      <c r="I121" t="n">
        <v>6</v>
      </c>
      <c r="J121" t="n">
        <v>366.88</v>
      </c>
      <c r="K121" t="n">
        <v>61.82</v>
      </c>
      <c r="L121" t="n">
        <v>30.75</v>
      </c>
      <c r="M121" t="n">
        <v>4</v>
      </c>
      <c r="N121" t="n">
        <v>124.31</v>
      </c>
      <c r="O121" t="n">
        <v>45483.22</v>
      </c>
      <c r="P121" t="n">
        <v>197.75</v>
      </c>
      <c r="Q121" t="n">
        <v>460.69</v>
      </c>
      <c r="R121" t="n">
        <v>44.85</v>
      </c>
      <c r="S121" t="n">
        <v>32.19</v>
      </c>
      <c r="T121" t="n">
        <v>2438.54</v>
      </c>
      <c r="U121" t="n">
        <v>0.72</v>
      </c>
      <c r="V121" t="n">
        <v>0.77</v>
      </c>
      <c r="W121" t="n">
        <v>1.45</v>
      </c>
      <c r="X121" t="n">
        <v>0.13</v>
      </c>
      <c r="Y121" t="n">
        <v>1</v>
      </c>
      <c r="Z121" t="n">
        <v>10</v>
      </c>
      <c r="AA121" t="n">
        <v>123.2579880324792</v>
      </c>
      <c r="AB121" t="n">
        <v>168.6470169846189</v>
      </c>
      <c r="AC121" t="n">
        <v>152.5515823812286</v>
      </c>
      <c r="AD121" t="n">
        <v>123257.9880324792</v>
      </c>
      <c r="AE121" t="n">
        <v>168647.0169846189</v>
      </c>
      <c r="AF121" t="n">
        <v>4.793308115213835e-06</v>
      </c>
      <c r="AG121" t="n">
        <v>5</v>
      </c>
      <c r="AH121" t="n">
        <v>152551.5823812286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6.6668</v>
      </c>
      <c r="E122" t="n">
        <v>15</v>
      </c>
      <c r="F122" t="n">
        <v>11.67</v>
      </c>
      <c r="G122" t="n">
        <v>116.69</v>
      </c>
      <c r="H122" t="n">
        <v>1.5</v>
      </c>
      <c r="I122" t="n">
        <v>6</v>
      </c>
      <c r="J122" t="n">
        <v>367.57</v>
      </c>
      <c r="K122" t="n">
        <v>61.82</v>
      </c>
      <c r="L122" t="n">
        <v>31</v>
      </c>
      <c r="M122" t="n">
        <v>4</v>
      </c>
      <c r="N122" t="n">
        <v>124.74</v>
      </c>
      <c r="O122" t="n">
        <v>45567.49</v>
      </c>
      <c r="P122" t="n">
        <v>197.78</v>
      </c>
      <c r="Q122" t="n">
        <v>460.69</v>
      </c>
      <c r="R122" t="n">
        <v>44.9</v>
      </c>
      <c r="S122" t="n">
        <v>32.19</v>
      </c>
      <c r="T122" t="n">
        <v>2464.78</v>
      </c>
      <c r="U122" t="n">
        <v>0.72</v>
      </c>
      <c r="V122" t="n">
        <v>0.77</v>
      </c>
      <c r="W122" t="n">
        <v>1.46</v>
      </c>
      <c r="X122" t="n">
        <v>0.14</v>
      </c>
      <c r="Y122" t="n">
        <v>1</v>
      </c>
      <c r="Z122" t="n">
        <v>10</v>
      </c>
      <c r="AA122" t="n">
        <v>123.2828833448129</v>
      </c>
      <c r="AB122" t="n">
        <v>168.6810798492575</v>
      </c>
      <c r="AC122" t="n">
        <v>152.5823943338737</v>
      </c>
      <c r="AD122" t="n">
        <v>123282.8833448129</v>
      </c>
      <c r="AE122" t="n">
        <v>168681.0798492575</v>
      </c>
      <c r="AF122" t="n">
        <v>4.792445492277684e-06</v>
      </c>
      <c r="AG122" t="n">
        <v>5</v>
      </c>
      <c r="AH122" t="n">
        <v>152582.3943338736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6.663</v>
      </c>
      <c r="E123" t="n">
        <v>15.01</v>
      </c>
      <c r="F123" t="n">
        <v>11.68</v>
      </c>
      <c r="G123" t="n">
        <v>116.78</v>
      </c>
      <c r="H123" t="n">
        <v>1.51</v>
      </c>
      <c r="I123" t="n">
        <v>6</v>
      </c>
      <c r="J123" t="n">
        <v>368.25</v>
      </c>
      <c r="K123" t="n">
        <v>61.82</v>
      </c>
      <c r="L123" t="n">
        <v>31.25</v>
      </c>
      <c r="M123" t="n">
        <v>4</v>
      </c>
      <c r="N123" t="n">
        <v>125.18</v>
      </c>
      <c r="O123" t="n">
        <v>45652.02</v>
      </c>
      <c r="P123" t="n">
        <v>198.05</v>
      </c>
      <c r="Q123" t="n">
        <v>460.69</v>
      </c>
      <c r="R123" t="n">
        <v>45.08</v>
      </c>
      <c r="S123" t="n">
        <v>32.19</v>
      </c>
      <c r="T123" t="n">
        <v>2550.15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123.4305460145751</v>
      </c>
      <c r="AB123" t="n">
        <v>168.8831184284433</v>
      </c>
      <c r="AC123" t="n">
        <v>152.7651506346249</v>
      </c>
      <c r="AD123" t="n">
        <v>123430.5460145751</v>
      </c>
      <c r="AE123" t="n">
        <v>168883.1184284433</v>
      </c>
      <c r="AF123" t="n">
        <v>4.789713852979872e-06</v>
      </c>
      <c r="AG123" t="n">
        <v>5</v>
      </c>
      <c r="AH123" t="n">
        <v>152765.1506346249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6.6648</v>
      </c>
      <c r="E124" t="n">
        <v>15</v>
      </c>
      <c r="F124" t="n">
        <v>11.67</v>
      </c>
      <c r="G124" t="n">
        <v>116.74</v>
      </c>
      <c r="H124" t="n">
        <v>1.52</v>
      </c>
      <c r="I124" t="n">
        <v>6</v>
      </c>
      <c r="J124" t="n">
        <v>368.94</v>
      </c>
      <c r="K124" t="n">
        <v>61.82</v>
      </c>
      <c r="L124" t="n">
        <v>31.5</v>
      </c>
      <c r="M124" t="n">
        <v>4</v>
      </c>
      <c r="N124" t="n">
        <v>125.62</v>
      </c>
      <c r="O124" t="n">
        <v>45736.8</v>
      </c>
      <c r="P124" t="n">
        <v>197.77</v>
      </c>
      <c r="Q124" t="n">
        <v>460.69</v>
      </c>
      <c r="R124" t="n">
        <v>44.99</v>
      </c>
      <c r="S124" t="n">
        <v>32.19</v>
      </c>
      <c r="T124" t="n">
        <v>2507.56</v>
      </c>
      <c r="U124" t="n">
        <v>0.72</v>
      </c>
      <c r="V124" t="n">
        <v>0.77</v>
      </c>
      <c r="W124" t="n">
        <v>1.46</v>
      </c>
      <c r="X124" t="n">
        <v>0.14</v>
      </c>
      <c r="Y124" t="n">
        <v>1</v>
      </c>
      <c r="Z124" t="n">
        <v>10</v>
      </c>
      <c r="AA124" t="n">
        <v>123.3026215228951</v>
      </c>
      <c r="AB124" t="n">
        <v>168.7080864952965</v>
      </c>
      <c r="AC124" t="n">
        <v>152.6068235035188</v>
      </c>
      <c r="AD124" t="n">
        <v>123302.6215228951</v>
      </c>
      <c r="AE124" t="n">
        <v>168708.0864952965</v>
      </c>
      <c r="AF124" t="n">
        <v>4.791007787384098e-06</v>
      </c>
      <c r="AG124" t="n">
        <v>5</v>
      </c>
      <c r="AH124" t="n">
        <v>152606.8235035188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6.669</v>
      </c>
      <c r="E125" t="n">
        <v>14.99</v>
      </c>
      <c r="F125" t="n">
        <v>11.66</v>
      </c>
      <c r="G125" t="n">
        <v>116.64</v>
      </c>
      <c r="H125" t="n">
        <v>1.53</v>
      </c>
      <c r="I125" t="n">
        <v>6</v>
      </c>
      <c r="J125" t="n">
        <v>369.63</v>
      </c>
      <c r="K125" t="n">
        <v>61.82</v>
      </c>
      <c r="L125" t="n">
        <v>31.75</v>
      </c>
      <c r="M125" t="n">
        <v>4</v>
      </c>
      <c r="N125" t="n">
        <v>126.06</v>
      </c>
      <c r="O125" t="n">
        <v>45821.85</v>
      </c>
      <c r="P125" t="n">
        <v>197.05</v>
      </c>
      <c r="Q125" t="n">
        <v>460.69</v>
      </c>
      <c r="R125" t="n">
        <v>44.71</v>
      </c>
      <c r="S125" t="n">
        <v>32.19</v>
      </c>
      <c r="T125" t="n">
        <v>2365.9</v>
      </c>
      <c r="U125" t="n">
        <v>0.72</v>
      </c>
      <c r="V125" t="n">
        <v>0.77</v>
      </c>
      <c r="W125" t="n">
        <v>1.46</v>
      </c>
      <c r="X125" t="n">
        <v>0.13</v>
      </c>
      <c r="Y125" t="n">
        <v>1</v>
      </c>
      <c r="Z125" t="n">
        <v>10</v>
      </c>
      <c r="AA125" t="n">
        <v>122.9872071458182</v>
      </c>
      <c r="AB125" t="n">
        <v>168.2765226294798</v>
      </c>
      <c r="AC125" t="n">
        <v>152.2164474873518</v>
      </c>
      <c r="AD125" t="n">
        <v>122987.2071458182</v>
      </c>
      <c r="AE125" t="n">
        <v>168276.5226294798</v>
      </c>
      <c r="AF125" t="n">
        <v>4.794026967660628e-06</v>
      </c>
      <c r="AG125" t="n">
        <v>5</v>
      </c>
      <c r="AH125" t="n">
        <v>152216.4474873518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6.6672</v>
      </c>
      <c r="E126" t="n">
        <v>15</v>
      </c>
      <c r="F126" t="n">
        <v>11.67</v>
      </c>
      <c r="G126" t="n">
        <v>116.68</v>
      </c>
      <c r="H126" t="n">
        <v>1.54</v>
      </c>
      <c r="I126" t="n">
        <v>6</v>
      </c>
      <c r="J126" t="n">
        <v>370.32</v>
      </c>
      <c r="K126" t="n">
        <v>61.82</v>
      </c>
      <c r="L126" t="n">
        <v>32</v>
      </c>
      <c r="M126" t="n">
        <v>4</v>
      </c>
      <c r="N126" t="n">
        <v>126.5</v>
      </c>
      <c r="O126" t="n">
        <v>45907.3</v>
      </c>
      <c r="P126" t="n">
        <v>196.5</v>
      </c>
      <c r="Q126" t="n">
        <v>460.69</v>
      </c>
      <c r="R126" t="n">
        <v>44.91</v>
      </c>
      <c r="S126" t="n">
        <v>32.19</v>
      </c>
      <c r="T126" t="n">
        <v>2466.42</v>
      </c>
      <c r="U126" t="n">
        <v>0.72</v>
      </c>
      <c r="V126" t="n">
        <v>0.77</v>
      </c>
      <c r="W126" t="n">
        <v>1.46</v>
      </c>
      <c r="X126" t="n">
        <v>0.13</v>
      </c>
      <c r="Y126" t="n">
        <v>1</v>
      </c>
      <c r="Z126" t="n">
        <v>10</v>
      </c>
      <c r="AA126" t="n">
        <v>122.8138682768838</v>
      </c>
      <c r="AB126" t="n">
        <v>168.0393527418327</v>
      </c>
      <c r="AC126" t="n">
        <v>152.0019127609116</v>
      </c>
      <c r="AD126" t="n">
        <v>122813.8682768838</v>
      </c>
      <c r="AE126" t="n">
        <v>168039.3527418328</v>
      </c>
      <c r="AF126" t="n">
        <v>4.792733033256402e-06</v>
      </c>
      <c r="AG126" t="n">
        <v>5</v>
      </c>
      <c r="AH126" t="n">
        <v>152001.9127609116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6.6627</v>
      </c>
      <c r="E127" t="n">
        <v>15.01</v>
      </c>
      <c r="F127" t="n">
        <v>11.68</v>
      </c>
      <c r="G127" t="n">
        <v>116.78</v>
      </c>
      <c r="H127" t="n">
        <v>1.55</v>
      </c>
      <c r="I127" t="n">
        <v>6</v>
      </c>
      <c r="J127" t="n">
        <v>371.02</v>
      </c>
      <c r="K127" t="n">
        <v>61.82</v>
      </c>
      <c r="L127" t="n">
        <v>32.25</v>
      </c>
      <c r="M127" t="n">
        <v>4</v>
      </c>
      <c r="N127" t="n">
        <v>126.94</v>
      </c>
      <c r="O127" t="n">
        <v>45992.88</v>
      </c>
      <c r="P127" t="n">
        <v>196.52</v>
      </c>
      <c r="Q127" t="n">
        <v>460.69</v>
      </c>
      <c r="R127" t="n">
        <v>45.28</v>
      </c>
      <c r="S127" t="n">
        <v>32.19</v>
      </c>
      <c r="T127" t="n">
        <v>2650.02</v>
      </c>
      <c r="U127" t="n">
        <v>0.71</v>
      </c>
      <c r="V127" t="n">
        <v>0.77</v>
      </c>
      <c r="W127" t="n">
        <v>1.46</v>
      </c>
      <c r="X127" t="n">
        <v>0.14</v>
      </c>
      <c r="Y127" t="n">
        <v>1</v>
      </c>
      <c r="Z127" t="n">
        <v>10</v>
      </c>
      <c r="AA127" t="n">
        <v>122.8786486001694</v>
      </c>
      <c r="AB127" t="n">
        <v>168.1279880380583</v>
      </c>
      <c r="AC127" t="n">
        <v>152.0820888288659</v>
      </c>
      <c r="AD127" t="n">
        <v>122878.6486001694</v>
      </c>
      <c r="AE127" t="n">
        <v>168127.9880380583</v>
      </c>
      <c r="AF127" t="n">
        <v>4.789498197245834e-06</v>
      </c>
      <c r="AG127" t="n">
        <v>5</v>
      </c>
      <c r="AH127" t="n">
        <v>152082.0888288659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6.6622</v>
      </c>
      <c r="E128" t="n">
        <v>15.01</v>
      </c>
      <c r="F128" t="n">
        <v>11.68</v>
      </c>
      <c r="G128" t="n">
        <v>116.79</v>
      </c>
      <c r="H128" t="n">
        <v>1.56</v>
      </c>
      <c r="I128" t="n">
        <v>6</v>
      </c>
      <c r="J128" t="n">
        <v>371.71</v>
      </c>
      <c r="K128" t="n">
        <v>61.82</v>
      </c>
      <c r="L128" t="n">
        <v>32.5</v>
      </c>
      <c r="M128" t="n">
        <v>4</v>
      </c>
      <c r="N128" t="n">
        <v>127.39</v>
      </c>
      <c r="O128" t="n">
        <v>46078.74</v>
      </c>
      <c r="P128" t="n">
        <v>196.75</v>
      </c>
      <c r="Q128" t="n">
        <v>460.69</v>
      </c>
      <c r="R128" t="n">
        <v>45.25</v>
      </c>
      <c r="S128" t="n">
        <v>32.19</v>
      </c>
      <c r="T128" t="n">
        <v>2638.77</v>
      </c>
      <c r="U128" t="n">
        <v>0.71</v>
      </c>
      <c r="V128" t="n">
        <v>0.77</v>
      </c>
      <c r="W128" t="n">
        <v>1.46</v>
      </c>
      <c r="X128" t="n">
        <v>0.15</v>
      </c>
      <c r="Y128" t="n">
        <v>1</v>
      </c>
      <c r="Z128" t="n">
        <v>10</v>
      </c>
      <c r="AA128" t="n">
        <v>122.9679616429382</v>
      </c>
      <c r="AB128" t="n">
        <v>168.2501900833878</v>
      </c>
      <c r="AC128" t="n">
        <v>152.1926280825008</v>
      </c>
      <c r="AD128" t="n">
        <v>122967.9616429382</v>
      </c>
      <c r="AE128" t="n">
        <v>168250.1900833878</v>
      </c>
      <c r="AF128" t="n">
        <v>4.789138771022438e-06</v>
      </c>
      <c r="AG128" t="n">
        <v>5</v>
      </c>
      <c r="AH128" t="n">
        <v>152192.6280825009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6.6659</v>
      </c>
      <c r="E129" t="n">
        <v>15</v>
      </c>
      <c r="F129" t="n">
        <v>11.67</v>
      </c>
      <c r="G129" t="n">
        <v>116.71</v>
      </c>
      <c r="H129" t="n">
        <v>1.57</v>
      </c>
      <c r="I129" t="n">
        <v>6</v>
      </c>
      <c r="J129" t="n">
        <v>372.41</v>
      </c>
      <c r="K129" t="n">
        <v>61.82</v>
      </c>
      <c r="L129" t="n">
        <v>32.75</v>
      </c>
      <c r="M129" t="n">
        <v>4</v>
      </c>
      <c r="N129" t="n">
        <v>127.84</v>
      </c>
      <c r="O129" t="n">
        <v>46164.87</v>
      </c>
      <c r="P129" t="n">
        <v>196.61</v>
      </c>
      <c r="Q129" t="n">
        <v>460.69</v>
      </c>
      <c r="R129" t="n">
        <v>44.97</v>
      </c>
      <c r="S129" t="n">
        <v>32.19</v>
      </c>
      <c r="T129" t="n">
        <v>2495.4</v>
      </c>
      <c r="U129" t="n">
        <v>0.72</v>
      </c>
      <c r="V129" t="n">
        <v>0.77</v>
      </c>
      <c r="W129" t="n">
        <v>1.46</v>
      </c>
      <c r="X129" t="n">
        <v>0.14</v>
      </c>
      <c r="Y129" t="n">
        <v>1</v>
      </c>
      <c r="Z129" t="n">
        <v>10</v>
      </c>
      <c r="AA129" t="n">
        <v>122.8688752463554</v>
      </c>
      <c r="AB129" t="n">
        <v>168.1146157042</v>
      </c>
      <c r="AC129" t="n">
        <v>152.0699927317829</v>
      </c>
      <c r="AD129" t="n">
        <v>122868.8752463554</v>
      </c>
      <c r="AE129" t="n">
        <v>168114.6157042</v>
      </c>
      <c r="AF129" t="n">
        <v>4.791798525075571e-06</v>
      </c>
      <c r="AG129" t="n">
        <v>5</v>
      </c>
      <c r="AH129" t="n">
        <v>152069.9927317829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6.6638</v>
      </c>
      <c r="E130" t="n">
        <v>15.01</v>
      </c>
      <c r="F130" t="n">
        <v>11.68</v>
      </c>
      <c r="G130" t="n">
        <v>116.76</v>
      </c>
      <c r="H130" t="n">
        <v>1.58</v>
      </c>
      <c r="I130" t="n">
        <v>6</v>
      </c>
      <c r="J130" t="n">
        <v>373.11</v>
      </c>
      <c r="K130" t="n">
        <v>61.82</v>
      </c>
      <c r="L130" t="n">
        <v>33</v>
      </c>
      <c r="M130" t="n">
        <v>4</v>
      </c>
      <c r="N130" t="n">
        <v>128.29</v>
      </c>
      <c r="O130" t="n">
        <v>46251.27</v>
      </c>
      <c r="P130" t="n">
        <v>196.23</v>
      </c>
      <c r="Q130" t="n">
        <v>460.69</v>
      </c>
      <c r="R130" t="n">
        <v>45.18</v>
      </c>
      <c r="S130" t="n">
        <v>32.19</v>
      </c>
      <c r="T130" t="n">
        <v>2604.91</v>
      </c>
      <c r="U130" t="n">
        <v>0.71</v>
      </c>
      <c r="V130" t="n">
        <v>0.77</v>
      </c>
      <c r="W130" t="n">
        <v>1.45</v>
      </c>
      <c r="X130" t="n">
        <v>0.14</v>
      </c>
      <c r="Y130" t="n">
        <v>1</v>
      </c>
      <c r="Z130" t="n">
        <v>10</v>
      </c>
      <c r="AA130" t="n">
        <v>122.7606049981186</v>
      </c>
      <c r="AB130" t="n">
        <v>167.9664755740162</v>
      </c>
      <c r="AC130" t="n">
        <v>151.9359908877077</v>
      </c>
      <c r="AD130" t="n">
        <v>122760.6049981186</v>
      </c>
      <c r="AE130" t="n">
        <v>167966.4755740162</v>
      </c>
      <c r="AF130" t="n">
        <v>4.790288934937306e-06</v>
      </c>
      <c r="AG130" t="n">
        <v>5</v>
      </c>
      <c r="AH130" t="n">
        <v>151935.9908877077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6.6636</v>
      </c>
      <c r="E131" t="n">
        <v>15.01</v>
      </c>
      <c r="F131" t="n">
        <v>11.68</v>
      </c>
      <c r="G131" t="n">
        <v>116.76</v>
      </c>
      <c r="H131" t="n">
        <v>1.59</v>
      </c>
      <c r="I131" t="n">
        <v>6</v>
      </c>
      <c r="J131" t="n">
        <v>373.81</v>
      </c>
      <c r="K131" t="n">
        <v>61.82</v>
      </c>
      <c r="L131" t="n">
        <v>33.25</v>
      </c>
      <c r="M131" t="n">
        <v>4</v>
      </c>
      <c r="N131" t="n">
        <v>128.74</v>
      </c>
      <c r="O131" t="n">
        <v>46337.95</v>
      </c>
      <c r="P131" t="n">
        <v>195.41</v>
      </c>
      <c r="Q131" t="n">
        <v>460.69</v>
      </c>
      <c r="R131" t="n">
        <v>45.1</v>
      </c>
      <c r="S131" t="n">
        <v>32.19</v>
      </c>
      <c r="T131" t="n">
        <v>2560.07</v>
      </c>
      <c r="U131" t="n">
        <v>0.71</v>
      </c>
      <c r="V131" t="n">
        <v>0.77</v>
      </c>
      <c r="W131" t="n">
        <v>1.46</v>
      </c>
      <c r="X131" t="n">
        <v>0.14</v>
      </c>
      <c r="Y131" t="n">
        <v>1</v>
      </c>
      <c r="Z131" t="n">
        <v>10</v>
      </c>
      <c r="AA131" t="n">
        <v>122.4652958149272</v>
      </c>
      <c r="AB131" t="n">
        <v>167.5624205214523</v>
      </c>
      <c r="AC131" t="n">
        <v>151.5704982822656</v>
      </c>
      <c r="AD131" t="n">
        <v>122465.2958149272</v>
      </c>
      <c r="AE131" t="n">
        <v>167562.4205214523</v>
      </c>
      <c r="AF131" t="n">
        <v>4.790145164447947e-06</v>
      </c>
      <c r="AG131" t="n">
        <v>5</v>
      </c>
      <c r="AH131" t="n">
        <v>151570.4982822656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6.6648</v>
      </c>
      <c r="E132" t="n">
        <v>15</v>
      </c>
      <c r="F132" t="n">
        <v>11.67</v>
      </c>
      <c r="G132" t="n">
        <v>116.74</v>
      </c>
      <c r="H132" t="n">
        <v>1.6</v>
      </c>
      <c r="I132" t="n">
        <v>6</v>
      </c>
      <c r="J132" t="n">
        <v>374.52</v>
      </c>
      <c r="K132" t="n">
        <v>61.82</v>
      </c>
      <c r="L132" t="n">
        <v>33.5</v>
      </c>
      <c r="M132" t="n">
        <v>4</v>
      </c>
      <c r="N132" t="n">
        <v>129.2</v>
      </c>
      <c r="O132" t="n">
        <v>46424.91</v>
      </c>
      <c r="P132" t="n">
        <v>195.12</v>
      </c>
      <c r="Q132" t="n">
        <v>460.69</v>
      </c>
      <c r="R132" t="n">
        <v>45.11</v>
      </c>
      <c r="S132" t="n">
        <v>32.19</v>
      </c>
      <c r="T132" t="n">
        <v>2567.07</v>
      </c>
      <c r="U132" t="n">
        <v>0.71</v>
      </c>
      <c r="V132" t="n">
        <v>0.77</v>
      </c>
      <c r="W132" t="n">
        <v>1.46</v>
      </c>
      <c r="X132" t="n">
        <v>0.14</v>
      </c>
      <c r="Y132" t="n">
        <v>1</v>
      </c>
      <c r="Z132" t="n">
        <v>10</v>
      </c>
      <c r="AA132" t="n">
        <v>122.3409395717861</v>
      </c>
      <c r="AB132" t="n">
        <v>167.3922708233765</v>
      </c>
      <c r="AC132" t="n">
        <v>151.4165874325675</v>
      </c>
      <c r="AD132" t="n">
        <v>122340.9395717861</v>
      </c>
      <c r="AE132" t="n">
        <v>167392.2708233765</v>
      </c>
      <c r="AF132" t="n">
        <v>4.791007787384098e-06</v>
      </c>
      <c r="AG132" t="n">
        <v>5</v>
      </c>
      <c r="AH132" t="n">
        <v>151416.5874325675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6.6642</v>
      </c>
      <c r="E133" t="n">
        <v>15.01</v>
      </c>
      <c r="F133" t="n">
        <v>11.68</v>
      </c>
      <c r="G133" t="n">
        <v>116.75</v>
      </c>
      <c r="H133" t="n">
        <v>1.6</v>
      </c>
      <c r="I133" t="n">
        <v>6</v>
      </c>
      <c r="J133" t="n">
        <v>375.23</v>
      </c>
      <c r="K133" t="n">
        <v>61.82</v>
      </c>
      <c r="L133" t="n">
        <v>33.75</v>
      </c>
      <c r="M133" t="n">
        <v>4</v>
      </c>
      <c r="N133" t="n">
        <v>129.65</v>
      </c>
      <c r="O133" t="n">
        <v>46512.15</v>
      </c>
      <c r="P133" t="n">
        <v>194.93</v>
      </c>
      <c r="Q133" t="n">
        <v>460.71</v>
      </c>
      <c r="R133" t="n">
        <v>45.14</v>
      </c>
      <c r="S133" t="n">
        <v>32.19</v>
      </c>
      <c r="T133" t="n">
        <v>2581.96</v>
      </c>
      <c r="U133" t="n">
        <v>0.71</v>
      </c>
      <c r="V133" t="n">
        <v>0.77</v>
      </c>
      <c r="W133" t="n">
        <v>1.46</v>
      </c>
      <c r="X133" t="n">
        <v>0.14</v>
      </c>
      <c r="Y133" t="n">
        <v>1</v>
      </c>
      <c r="Z133" t="n">
        <v>10</v>
      </c>
      <c r="AA133" t="n">
        <v>122.2841515131394</v>
      </c>
      <c r="AB133" t="n">
        <v>167.3145708962239</v>
      </c>
      <c r="AC133" t="n">
        <v>151.3463030774097</v>
      </c>
      <c r="AD133" t="n">
        <v>122284.1515131395</v>
      </c>
      <c r="AE133" t="n">
        <v>167314.5708962239</v>
      </c>
      <c r="AF133" t="n">
        <v>4.790576475916024e-06</v>
      </c>
      <c r="AG133" t="n">
        <v>5</v>
      </c>
      <c r="AH133" t="n">
        <v>151346.3030774097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6.6625</v>
      </c>
      <c r="E134" t="n">
        <v>15.01</v>
      </c>
      <c r="F134" t="n">
        <v>11.68</v>
      </c>
      <c r="G134" t="n">
        <v>116.79</v>
      </c>
      <c r="H134" t="n">
        <v>1.61</v>
      </c>
      <c r="I134" t="n">
        <v>6</v>
      </c>
      <c r="J134" t="n">
        <v>375.93</v>
      </c>
      <c r="K134" t="n">
        <v>61.82</v>
      </c>
      <c r="L134" t="n">
        <v>34</v>
      </c>
      <c r="M134" t="n">
        <v>4</v>
      </c>
      <c r="N134" t="n">
        <v>130.11</v>
      </c>
      <c r="O134" t="n">
        <v>46599.68</v>
      </c>
      <c r="P134" t="n">
        <v>194.27</v>
      </c>
      <c r="Q134" t="n">
        <v>460.69</v>
      </c>
      <c r="R134" t="n">
        <v>45.25</v>
      </c>
      <c r="S134" t="n">
        <v>32.19</v>
      </c>
      <c r="T134" t="n">
        <v>2637.74</v>
      </c>
      <c r="U134" t="n">
        <v>0.71</v>
      </c>
      <c r="V134" t="n">
        <v>0.77</v>
      </c>
      <c r="W134" t="n">
        <v>1.46</v>
      </c>
      <c r="X134" t="n">
        <v>0.15</v>
      </c>
      <c r="Y134" t="n">
        <v>1</v>
      </c>
      <c r="Z134" t="n">
        <v>10</v>
      </c>
      <c r="AA134" t="n">
        <v>122.0641697011485</v>
      </c>
      <c r="AB134" t="n">
        <v>167.0135820761454</v>
      </c>
      <c r="AC134" t="n">
        <v>151.074040207879</v>
      </c>
      <c r="AD134" t="n">
        <v>122064.1697011485</v>
      </c>
      <c r="AE134" t="n">
        <v>167013.5820761454</v>
      </c>
      <c r="AF134" t="n">
        <v>4.789354426756475e-06</v>
      </c>
      <c r="AG134" t="n">
        <v>5</v>
      </c>
      <c r="AH134" t="n">
        <v>151074.040207879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6.6631</v>
      </c>
      <c r="E135" t="n">
        <v>15.01</v>
      </c>
      <c r="F135" t="n">
        <v>11.68</v>
      </c>
      <c r="G135" t="n">
        <v>116.78</v>
      </c>
      <c r="H135" t="n">
        <v>1.62</v>
      </c>
      <c r="I135" t="n">
        <v>6</v>
      </c>
      <c r="J135" t="n">
        <v>376.65</v>
      </c>
      <c r="K135" t="n">
        <v>61.82</v>
      </c>
      <c r="L135" t="n">
        <v>34.25</v>
      </c>
      <c r="M135" t="n">
        <v>4</v>
      </c>
      <c r="N135" t="n">
        <v>130.58</v>
      </c>
      <c r="O135" t="n">
        <v>46687.5</v>
      </c>
      <c r="P135" t="n">
        <v>193.9</v>
      </c>
      <c r="Q135" t="n">
        <v>460.81</v>
      </c>
      <c r="R135" t="n">
        <v>45.12</v>
      </c>
      <c r="S135" t="n">
        <v>32.19</v>
      </c>
      <c r="T135" t="n">
        <v>2571.41</v>
      </c>
      <c r="U135" t="n">
        <v>0.71</v>
      </c>
      <c r="V135" t="n">
        <v>0.77</v>
      </c>
      <c r="W135" t="n">
        <v>1.46</v>
      </c>
      <c r="X135" t="n">
        <v>0.14</v>
      </c>
      <c r="Y135" t="n">
        <v>1</v>
      </c>
      <c r="Z135" t="n">
        <v>10</v>
      </c>
      <c r="AA135" t="n">
        <v>121.9229606734305</v>
      </c>
      <c r="AB135" t="n">
        <v>166.8203736547191</v>
      </c>
      <c r="AC135" t="n">
        <v>150.8992713270238</v>
      </c>
      <c r="AD135" t="n">
        <v>121922.9606734305</v>
      </c>
      <c r="AE135" t="n">
        <v>166820.3736547191</v>
      </c>
      <c r="AF135" t="n">
        <v>4.789785738224551e-06</v>
      </c>
      <c r="AG135" t="n">
        <v>5</v>
      </c>
      <c r="AH135" t="n">
        <v>150899.2713270238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6.6668</v>
      </c>
      <c r="E136" t="n">
        <v>15</v>
      </c>
      <c r="F136" t="n">
        <v>11.67</v>
      </c>
      <c r="G136" t="n">
        <v>116.69</v>
      </c>
      <c r="H136" t="n">
        <v>1.63</v>
      </c>
      <c r="I136" t="n">
        <v>6</v>
      </c>
      <c r="J136" t="n">
        <v>377.36</v>
      </c>
      <c r="K136" t="n">
        <v>61.82</v>
      </c>
      <c r="L136" t="n">
        <v>34.5</v>
      </c>
      <c r="M136" t="n">
        <v>4</v>
      </c>
      <c r="N136" t="n">
        <v>131.04</v>
      </c>
      <c r="O136" t="n">
        <v>46775.73</v>
      </c>
      <c r="P136" t="n">
        <v>193.7</v>
      </c>
      <c r="Q136" t="n">
        <v>460.69</v>
      </c>
      <c r="R136" t="n">
        <v>44.96</v>
      </c>
      <c r="S136" t="n">
        <v>32.19</v>
      </c>
      <c r="T136" t="n">
        <v>2494.02</v>
      </c>
      <c r="U136" t="n">
        <v>0.72</v>
      </c>
      <c r="V136" t="n">
        <v>0.77</v>
      </c>
      <c r="W136" t="n">
        <v>1.45</v>
      </c>
      <c r="X136" t="n">
        <v>0.14</v>
      </c>
      <c r="Y136" t="n">
        <v>1</v>
      </c>
      <c r="Z136" t="n">
        <v>10</v>
      </c>
      <c r="AA136" t="n">
        <v>121.8027002182627</v>
      </c>
      <c r="AB136" t="n">
        <v>166.6558279944417</v>
      </c>
      <c r="AC136" t="n">
        <v>150.750429673622</v>
      </c>
      <c r="AD136" t="n">
        <v>121802.7002182627</v>
      </c>
      <c r="AE136" t="n">
        <v>166655.8279944417</v>
      </c>
      <c r="AF136" t="n">
        <v>4.792445492277684e-06</v>
      </c>
      <c r="AG136" t="n">
        <v>5</v>
      </c>
      <c r="AH136" t="n">
        <v>150750.429673622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6.7048</v>
      </c>
      <c r="E137" t="n">
        <v>14.91</v>
      </c>
      <c r="F137" t="n">
        <v>11.64</v>
      </c>
      <c r="G137" t="n">
        <v>139.68</v>
      </c>
      <c r="H137" t="n">
        <v>1.64</v>
      </c>
      <c r="I137" t="n">
        <v>5</v>
      </c>
      <c r="J137" t="n">
        <v>378.08</v>
      </c>
      <c r="K137" t="n">
        <v>61.82</v>
      </c>
      <c r="L137" t="n">
        <v>34.75</v>
      </c>
      <c r="M137" t="n">
        <v>3</v>
      </c>
      <c r="N137" t="n">
        <v>131.51</v>
      </c>
      <c r="O137" t="n">
        <v>46864.14</v>
      </c>
      <c r="P137" t="n">
        <v>193.3</v>
      </c>
      <c r="Q137" t="n">
        <v>460.69</v>
      </c>
      <c r="R137" t="n">
        <v>43.98</v>
      </c>
      <c r="S137" t="n">
        <v>32.19</v>
      </c>
      <c r="T137" t="n">
        <v>2009.81</v>
      </c>
      <c r="U137" t="n">
        <v>0.73</v>
      </c>
      <c r="V137" t="n">
        <v>0.77</v>
      </c>
      <c r="W137" t="n">
        <v>1.45</v>
      </c>
      <c r="X137" t="n">
        <v>0.11</v>
      </c>
      <c r="Y137" t="n">
        <v>1</v>
      </c>
      <c r="Z137" t="n">
        <v>10</v>
      </c>
      <c r="AA137" t="n">
        <v>121.2098346585554</v>
      </c>
      <c r="AB137" t="n">
        <v>165.8446431802681</v>
      </c>
      <c r="AC137" t="n">
        <v>150.0166631996078</v>
      </c>
      <c r="AD137" t="n">
        <v>121209.8346585554</v>
      </c>
      <c r="AE137" t="n">
        <v>165844.6431802681</v>
      </c>
      <c r="AF137" t="n">
        <v>4.819761885255807e-06</v>
      </c>
      <c r="AG137" t="n">
        <v>5</v>
      </c>
      <c r="AH137" t="n">
        <v>150016.6631996078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6.7002</v>
      </c>
      <c r="E138" t="n">
        <v>14.92</v>
      </c>
      <c r="F138" t="n">
        <v>11.65</v>
      </c>
      <c r="G138" t="n">
        <v>139.8</v>
      </c>
      <c r="H138" t="n">
        <v>1.65</v>
      </c>
      <c r="I138" t="n">
        <v>5</v>
      </c>
      <c r="J138" t="n">
        <v>378.8</v>
      </c>
      <c r="K138" t="n">
        <v>61.82</v>
      </c>
      <c r="L138" t="n">
        <v>35</v>
      </c>
      <c r="M138" t="n">
        <v>3</v>
      </c>
      <c r="N138" t="n">
        <v>131.98</v>
      </c>
      <c r="O138" t="n">
        <v>46952.84</v>
      </c>
      <c r="P138" t="n">
        <v>193.87</v>
      </c>
      <c r="Q138" t="n">
        <v>460.69</v>
      </c>
      <c r="R138" t="n">
        <v>44.26</v>
      </c>
      <c r="S138" t="n">
        <v>32.19</v>
      </c>
      <c r="T138" t="n">
        <v>2148.07</v>
      </c>
      <c r="U138" t="n">
        <v>0.73</v>
      </c>
      <c r="V138" t="n">
        <v>0.77</v>
      </c>
      <c r="W138" t="n">
        <v>1.46</v>
      </c>
      <c r="X138" t="n">
        <v>0.12</v>
      </c>
      <c r="Y138" t="n">
        <v>1</v>
      </c>
      <c r="Z138" t="n">
        <v>10</v>
      </c>
      <c r="AA138" t="n">
        <v>121.4728461831345</v>
      </c>
      <c r="AB138" t="n">
        <v>166.2045071514465</v>
      </c>
      <c r="AC138" t="n">
        <v>150.3421822584493</v>
      </c>
      <c r="AD138" t="n">
        <v>121472.8461831344</v>
      </c>
      <c r="AE138" t="n">
        <v>166204.5071514465</v>
      </c>
      <c r="AF138" t="n">
        <v>4.816455164000561e-06</v>
      </c>
      <c r="AG138" t="n">
        <v>5</v>
      </c>
      <c r="AH138" t="n">
        <v>150342.1822584493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6.702</v>
      </c>
      <c r="E139" t="n">
        <v>14.92</v>
      </c>
      <c r="F139" t="n">
        <v>11.65</v>
      </c>
      <c r="G139" t="n">
        <v>139.75</v>
      </c>
      <c r="H139" t="n">
        <v>1.66</v>
      </c>
      <c r="I139" t="n">
        <v>5</v>
      </c>
      <c r="J139" t="n">
        <v>379.52</v>
      </c>
      <c r="K139" t="n">
        <v>61.82</v>
      </c>
      <c r="L139" t="n">
        <v>35.25</v>
      </c>
      <c r="M139" t="n">
        <v>3</v>
      </c>
      <c r="N139" t="n">
        <v>132.45</v>
      </c>
      <c r="O139" t="n">
        <v>47041.84</v>
      </c>
      <c r="P139" t="n">
        <v>194.13</v>
      </c>
      <c r="Q139" t="n">
        <v>460.69</v>
      </c>
      <c r="R139" t="n">
        <v>44.12</v>
      </c>
      <c r="S139" t="n">
        <v>32.19</v>
      </c>
      <c r="T139" t="n">
        <v>2076.91</v>
      </c>
      <c r="U139" t="n">
        <v>0.73</v>
      </c>
      <c r="V139" t="n">
        <v>0.77</v>
      </c>
      <c r="W139" t="n">
        <v>1.46</v>
      </c>
      <c r="X139" t="n">
        <v>0.11</v>
      </c>
      <c r="Y139" t="n">
        <v>1</v>
      </c>
      <c r="Z139" t="n">
        <v>10</v>
      </c>
      <c r="AA139" t="n">
        <v>121.546248580894</v>
      </c>
      <c r="AB139" t="n">
        <v>166.3049395503463</v>
      </c>
      <c r="AC139" t="n">
        <v>150.4330295301559</v>
      </c>
      <c r="AD139" t="n">
        <v>121546.248580894</v>
      </c>
      <c r="AE139" t="n">
        <v>166304.9395503463</v>
      </c>
      <c r="AF139" t="n">
        <v>4.817749098404787e-06</v>
      </c>
      <c r="AG139" t="n">
        <v>5</v>
      </c>
      <c r="AH139" t="n">
        <v>150433.0295301559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6.7035</v>
      </c>
      <c r="E140" t="n">
        <v>14.92</v>
      </c>
      <c r="F140" t="n">
        <v>11.64</v>
      </c>
      <c r="G140" t="n">
        <v>139.71</v>
      </c>
      <c r="H140" t="n">
        <v>1.67</v>
      </c>
      <c r="I140" t="n">
        <v>5</v>
      </c>
      <c r="J140" t="n">
        <v>380.24</v>
      </c>
      <c r="K140" t="n">
        <v>61.82</v>
      </c>
      <c r="L140" t="n">
        <v>35.5</v>
      </c>
      <c r="M140" t="n">
        <v>3</v>
      </c>
      <c r="N140" t="n">
        <v>132.92</v>
      </c>
      <c r="O140" t="n">
        <v>47131.15</v>
      </c>
      <c r="P140" t="n">
        <v>194.63</v>
      </c>
      <c r="Q140" t="n">
        <v>460.69</v>
      </c>
      <c r="R140" t="n">
        <v>43.94</v>
      </c>
      <c r="S140" t="n">
        <v>32.19</v>
      </c>
      <c r="T140" t="n">
        <v>1987.7</v>
      </c>
      <c r="U140" t="n">
        <v>0.73</v>
      </c>
      <c r="V140" t="n">
        <v>0.77</v>
      </c>
      <c r="W140" t="n">
        <v>1.46</v>
      </c>
      <c r="X140" t="n">
        <v>0.11</v>
      </c>
      <c r="Y140" t="n">
        <v>1</v>
      </c>
      <c r="Z140" t="n">
        <v>10</v>
      </c>
      <c r="AA140" t="n">
        <v>121.704402657588</v>
      </c>
      <c r="AB140" t="n">
        <v>166.5213329353443</v>
      </c>
      <c r="AC140" t="n">
        <v>150.6287706341998</v>
      </c>
      <c r="AD140" t="n">
        <v>121704.402657588</v>
      </c>
      <c r="AE140" t="n">
        <v>166521.3329353443</v>
      </c>
      <c r="AF140" t="n">
        <v>4.818827377074976e-06</v>
      </c>
      <c r="AG140" t="n">
        <v>5</v>
      </c>
      <c r="AH140" t="n">
        <v>150628.7706341998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6.7065</v>
      </c>
      <c r="E141" t="n">
        <v>14.91</v>
      </c>
      <c r="F141" t="n">
        <v>11.64</v>
      </c>
      <c r="G141" t="n">
        <v>139.63</v>
      </c>
      <c r="H141" t="n">
        <v>1.67</v>
      </c>
      <c r="I141" t="n">
        <v>5</v>
      </c>
      <c r="J141" t="n">
        <v>380.97</v>
      </c>
      <c r="K141" t="n">
        <v>61.82</v>
      </c>
      <c r="L141" t="n">
        <v>35.75</v>
      </c>
      <c r="M141" t="n">
        <v>3</v>
      </c>
      <c r="N141" t="n">
        <v>133.4</v>
      </c>
      <c r="O141" t="n">
        <v>47220.77</v>
      </c>
      <c r="P141" t="n">
        <v>194.96</v>
      </c>
      <c r="Q141" t="n">
        <v>460.69</v>
      </c>
      <c r="R141" t="n">
        <v>43.77</v>
      </c>
      <c r="S141" t="n">
        <v>32.19</v>
      </c>
      <c r="T141" t="n">
        <v>1902.96</v>
      </c>
      <c r="U141" t="n">
        <v>0.74</v>
      </c>
      <c r="V141" t="n">
        <v>0.77</v>
      </c>
      <c r="W141" t="n">
        <v>1.46</v>
      </c>
      <c r="X141" t="n">
        <v>0.1</v>
      </c>
      <c r="Y141" t="n">
        <v>1</v>
      </c>
      <c r="Z141" t="n">
        <v>10</v>
      </c>
      <c r="AA141" t="n">
        <v>121.7892879371693</v>
      </c>
      <c r="AB141" t="n">
        <v>166.6374767197417</v>
      </c>
      <c r="AC141" t="n">
        <v>150.7338298188232</v>
      </c>
      <c r="AD141" t="n">
        <v>121789.2879371693</v>
      </c>
      <c r="AE141" t="n">
        <v>166637.4767197417</v>
      </c>
      <c r="AF141" t="n">
        <v>4.820983934415355e-06</v>
      </c>
      <c r="AG141" t="n">
        <v>5</v>
      </c>
      <c r="AH141" t="n">
        <v>150733.8298188231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6.7045</v>
      </c>
      <c r="E142" t="n">
        <v>14.92</v>
      </c>
      <c r="F142" t="n">
        <v>11.64</v>
      </c>
      <c r="G142" t="n">
        <v>139.68</v>
      </c>
      <c r="H142" t="n">
        <v>1.68</v>
      </c>
      <c r="I142" t="n">
        <v>5</v>
      </c>
      <c r="J142" t="n">
        <v>381.7</v>
      </c>
      <c r="K142" t="n">
        <v>61.82</v>
      </c>
      <c r="L142" t="n">
        <v>36</v>
      </c>
      <c r="M142" t="n">
        <v>3</v>
      </c>
      <c r="N142" t="n">
        <v>133.88</v>
      </c>
      <c r="O142" t="n">
        <v>47310.69</v>
      </c>
      <c r="P142" t="n">
        <v>195.34</v>
      </c>
      <c r="Q142" t="n">
        <v>460.69</v>
      </c>
      <c r="R142" t="n">
        <v>43.9</v>
      </c>
      <c r="S142" t="n">
        <v>32.19</v>
      </c>
      <c r="T142" t="n">
        <v>1969.8</v>
      </c>
      <c r="U142" t="n">
        <v>0.73</v>
      </c>
      <c r="V142" t="n">
        <v>0.77</v>
      </c>
      <c r="W142" t="n">
        <v>1.46</v>
      </c>
      <c r="X142" t="n">
        <v>0.11</v>
      </c>
      <c r="Y142" t="n">
        <v>1</v>
      </c>
      <c r="Z142" t="n">
        <v>10</v>
      </c>
      <c r="AA142" t="n">
        <v>121.9491561804</v>
      </c>
      <c r="AB142" t="n">
        <v>166.8562155030189</v>
      </c>
      <c r="AC142" t="n">
        <v>150.9316924796263</v>
      </c>
      <c r="AD142" t="n">
        <v>121949.1561804</v>
      </c>
      <c r="AE142" t="n">
        <v>166856.2155030189</v>
      </c>
      <c r="AF142" t="n">
        <v>4.819546229521769e-06</v>
      </c>
      <c r="AG142" t="n">
        <v>5</v>
      </c>
      <c r="AH142" t="n">
        <v>150931.6924796263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6.7029</v>
      </c>
      <c r="E143" t="n">
        <v>14.92</v>
      </c>
      <c r="F143" t="n">
        <v>11.64</v>
      </c>
      <c r="G143" t="n">
        <v>139.73</v>
      </c>
      <c r="H143" t="n">
        <v>1.69</v>
      </c>
      <c r="I143" t="n">
        <v>5</v>
      </c>
      <c r="J143" t="n">
        <v>382.43</v>
      </c>
      <c r="K143" t="n">
        <v>61.82</v>
      </c>
      <c r="L143" t="n">
        <v>36.25</v>
      </c>
      <c r="M143" t="n">
        <v>3</v>
      </c>
      <c r="N143" t="n">
        <v>134.36</v>
      </c>
      <c r="O143" t="n">
        <v>47400.92</v>
      </c>
      <c r="P143" t="n">
        <v>195.86</v>
      </c>
      <c r="Q143" t="n">
        <v>460.71</v>
      </c>
      <c r="R143" t="n">
        <v>44.09</v>
      </c>
      <c r="S143" t="n">
        <v>32.19</v>
      </c>
      <c r="T143" t="n">
        <v>2063.44</v>
      </c>
      <c r="U143" t="n">
        <v>0.73</v>
      </c>
      <c r="V143" t="n">
        <v>0.77</v>
      </c>
      <c r="W143" t="n">
        <v>1.45</v>
      </c>
      <c r="X143" t="n">
        <v>0.11</v>
      </c>
      <c r="Y143" t="n">
        <v>1</v>
      </c>
      <c r="Z143" t="n">
        <v>10</v>
      </c>
      <c r="AA143" t="n">
        <v>122.1550600609605</v>
      </c>
      <c r="AB143" t="n">
        <v>167.1379422762398</v>
      </c>
      <c r="AC143" t="n">
        <v>151.186531645017</v>
      </c>
      <c r="AD143" t="n">
        <v>122155.0600609605</v>
      </c>
      <c r="AE143" t="n">
        <v>167137.9422762397</v>
      </c>
      <c r="AF143" t="n">
        <v>4.818396065606901e-06</v>
      </c>
      <c r="AG143" t="n">
        <v>5</v>
      </c>
      <c r="AH143" t="n">
        <v>151186.531645017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6.7023</v>
      </c>
      <c r="E144" t="n">
        <v>14.92</v>
      </c>
      <c r="F144" t="n">
        <v>11.65</v>
      </c>
      <c r="G144" t="n">
        <v>139.74</v>
      </c>
      <c r="H144" t="n">
        <v>1.7</v>
      </c>
      <c r="I144" t="n">
        <v>5</v>
      </c>
      <c r="J144" t="n">
        <v>383.17</v>
      </c>
      <c r="K144" t="n">
        <v>61.82</v>
      </c>
      <c r="L144" t="n">
        <v>36.5</v>
      </c>
      <c r="M144" t="n">
        <v>3</v>
      </c>
      <c r="N144" t="n">
        <v>134.84</v>
      </c>
      <c r="O144" t="n">
        <v>47491.48</v>
      </c>
      <c r="P144" t="n">
        <v>196.13</v>
      </c>
      <c r="Q144" t="n">
        <v>460.69</v>
      </c>
      <c r="R144" t="n">
        <v>44.13</v>
      </c>
      <c r="S144" t="n">
        <v>32.19</v>
      </c>
      <c r="T144" t="n">
        <v>2084.44</v>
      </c>
      <c r="U144" t="n">
        <v>0.73</v>
      </c>
      <c r="V144" t="n">
        <v>0.77</v>
      </c>
      <c r="W144" t="n">
        <v>1.45</v>
      </c>
      <c r="X144" t="n">
        <v>0.11</v>
      </c>
      <c r="Y144" t="n">
        <v>1</v>
      </c>
      <c r="Z144" t="n">
        <v>10</v>
      </c>
      <c r="AA144" t="n">
        <v>122.2645776426522</v>
      </c>
      <c r="AB144" t="n">
        <v>167.2877890630849</v>
      </c>
      <c r="AC144" t="n">
        <v>151.322077264837</v>
      </c>
      <c r="AD144" t="n">
        <v>122264.5776426522</v>
      </c>
      <c r="AE144" t="n">
        <v>167287.7890630849</v>
      </c>
      <c r="AF144" t="n">
        <v>4.817964754138825e-06</v>
      </c>
      <c r="AG144" t="n">
        <v>5</v>
      </c>
      <c r="AH144" t="n">
        <v>151322.077264837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6.7043</v>
      </c>
      <c r="E145" t="n">
        <v>14.92</v>
      </c>
      <c r="F145" t="n">
        <v>11.64</v>
      </c>
      <c r="G145" t="n">
        <v>139.69</v>
      </c>
      <c r="H145" t="n">
        <v>1.71</v>
      </c>
      <c r="I145" t="n">
        <v>5</v>
      </c>
      <c r="J145" t="n">
        <v>383.9</v>
      </c>
      <c r="K145" t="n">
        <v>61.82</v>
      </c>
      <c r="L145" t="n">
        <v>36.75</v>
      </c>
      <c r="M145" t="n">
        <v>3</v>
      </c>
      <c r="N145" t="n">
        <v>135.33</v>
      </c>
      <c r="O145" t="n">
        <v>47582.35</v>
      </c>
      <c r="P145" t="n">
        <v>196.06</v>
      </c>
      <c r="Q145" t="n">
        <v>460.69</v>
      </c>
      <c r="R145" t="n">
        <v>44</v>
      </c>
      <c r="S145" t="n">
        <v>32.19</v>
      </c>
      <c r="T145" t="n">
        <v>2018.13</v>
      </c>
      <c r="U145" t="n">
        <v>0.73</v>
      </c>
      <c r="V145" t="n">
        <v>0.77</v>
      </c>
      <c r="W145" t="n">
        <v>1.45</v>
      </c>
      <c r="X145" t="n">
        <v>0.11</v>
      </c>
      <c r="Y145" t="n">
        <v>1</v>
      </c>
      <c r="Z145" t="n">
        <v>10</v>
      </c>
      <c r="AA145" t="n">
        <v>122.2111870777605</v>
      </c>
      <c r="AB145" t="n">
        <v>167.2147377367747</v>
      </c>
      <c r="AC145" t="n">
        <v>151.2559978545816</v>
      </c>
      <c r="AD145" t="n">
        <v>122211.1870777605</v>
      </c>
      <c r="AE145" t="n">
        <v>167214.7377367747</v>
      </c>
      <c r="AF145" t="n">
        <v>4.819402459032411e-06</v>
      </c>
      <c r="AG145" t="n">
        <v>5</v>
      </c>
      <c r="AH145" t="n">
        <v>151255.9978545816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6.6997</v>
      </c>
      <c r="E146" t="n">
        <v>14.93</v>
      </c>
      <c r="F146" t="n">
        <v>11.65</v>
      </c>
      <c r="G146" t="n">
        <v>139.81</v>
      </c>
      <c r="H146" t="n">
        <v>1.72</v>
      </c>
      <c r="I146" t="n">
        <v>5</v>
      </c>
      <c r="J146" t="n">
        <v>384.64</v>
      </c>
      <c r="K146" t="n">
        <v>61.82</v>
      </c>
      <c r="L146" t="n">
        <v>37</v>
      </c>
      <c r="M146" t="n">
        <v>3</v>
      </c>
      <c r="N146" t="n">
        <v>135.82</v>
      </c>
      <c r="O146" t="n">
        <v>47673.67</v>
      </c>
      <c r="P146" t="n">
        <v>196.57</v>
      </c>
      <c r="Q146" t="n">
        <v>460.69</v>
      </c>
      <c r="R146" t="n">
        <v>44.21</v>
      </c>
      <c r="S146" t="n">
        <v>32.19</v>
      </c>
      <c r="T146" t="n">
        <v>2121.29</v>
      </c>
      <c r="U146" t="n">
        <v>0.73</v>
      </c>
      <c r="V146" t="n">
        <v>0.77</v>
      </c>
      <c r="W146" t="n">
        <v>1.46</v>
      </c>
      <c r="X146" t="n">
        <v>0.12</v>
      </c>
      <c r="Y146" t="n">
        <v>1</v>
      </c>
      <c r="Z146" t="n">
        <v>10</v>
      </c>
      <c r="AA146" t="n">
        <v>122.4532452509613</v>
      </c>
      <c r="AB146" t="n">
        <v>167.5459324082009</v>
      </c>
      <c r="AC146" t="n">
        <v>151.5555837714017</v>
      </c>
      <c r="AD146" t="n">
        <v>122453.2452509613</v>
      </c>
      <c r="AE146" t="n">
        <v>167545.9324082009</v>
      </c>
      <c r="AF146" t="n">
        <v>4.816095737777164e-06</v>
      </c>
      <c r="AG146" t="n">
        <v>5</v>
      </c>
      <c r="AH146" t="n">
        <v>151555.5837714017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6.7062</v>
      </c>
      <c r="E147" t="n">
        <v>14.91</v>
      </c>
      <c r="F147" t="n">
        <v>11.64</v>
      </c>
      <c r="G147" t="n">
        <v>139.64</v>
      </c>
      <c r="H147" t="n">
        <v>1.72</v>
      </c>
      <c r="I147" t="n">
        <v>5</v>
      </c>
      <c r="J147" t="n">
        <v>385.38</v>
      </c>
      <c r="K147" t="n">
        <v>61.82</v>
      </c>
      <c r="L147" t="n">
        <v>37.25</v>
      </c>
      <c r="M147" t="n">
        <v>3</v>
      </c>
      <c r="N147" t="n">
        <v>136.31</v>
      </c>
      <c r="O147" t="n">
        <v>47765.19</v>
      </c>
      <c r="P147" t="n">
        <v>196.25</v>
      </c>
      <c r="Q147" t="n">
        <v>460.69</v>
      </c>
      <c r="R147" t="n">
        <v>43.94</v>
      </c>
      <c r="S147" t="n">
        <v>32.19</v>
      </c>
      <c r="T147" t="n">
        <v>1985.67</v>
      </c>
      <c r="U147" t="n">
        <v>0.73</v>
      </c>
      <c r="V147" t="n">
        <v>0.77</v>
      </c>
      <c r="W147" t="n">
        <v>1.45</v>
      </c>
      <c r="X147" t="n">
        <v>0.1</v>
      </c>
      <c r="Y147" t="n">
        <v>1</v>
      </c>
      <c r="Z147" t="n">
        <v>10</v>
      </c>
      <c r="AA147" t="n">
        <v>122.2579540655586</v>
      </c>
      <c r="AB147" t="n">
        <v>167.278726392694</v>
      </c>
      <c r="AC147" t="n">
        <v>151.3138795229886</v>
      </c>
      <c r="AD147" t="n">
        <v>122257.9540655586</v>
      </c>
      <c r="AE147" t="n">
        <v>167278.726392694</v>
      </c>
      <c r="AF147" t="n">
        <v>4.820768278681317e-06</v>
      </c>
      <c r="AG147" t="n">
        <v>5</v>
      </c>
      <c r="AH147" t="n">
        <v>151313.8795229886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6.7045</v>
      </c>
      <c r="E148" t="n">
        <v>14.92</v>
      </c>
      <c r="F148" t="n">
        <v>11.64</v>
      </c>
      <c r="G148" t="n">
        <v>139.68</v>
      </c>
      <c r="H148" t="n">
        <v>1.73</v>
      </c>
      <c r="I148" t="n">
        <v>5</v>
      </c>
      <c r="J148" t="n">
        <v>386.13</v>
      </c>
      <c r="K148" t="n">
        <v>61.82</v>
      </c>
      <c r="L148" t="n">
        <v>37.5</v>
      </c>
      <c r="M148" t="n">
        <v>3</v>
      </c>
      <c r="N148" t="n">
        <v>136.81</v>
      </c>
      <c r="O148" t="n">
        <v>47857.05</v>
      </c>
      <c r="P148" t="n">
        <v>196.25</v>
      </c>
      <c r="Q148" t="n">
        <v>460.7</v>
      </c>
      <c r="R148" t="n">
        <v>43.98</v>
      </c>
      <c r="S148" t="n">
        <v>32.19</v>
      </c>
      <c r="T148" t="n">
        <v>2007.59</v>
      </c>
      <c r="U148" t="n">
        <v>0.73</v>
      </c>
      <c r="V148" t="n">
        <v>0.77</v>
      </c>
      <c r="W148" t="n">
        <v>1.45</v>
      </c>
      <c r="X148" t="n">
        <v>0.11</v>
      </c>
      <c r="Y148" t="n">
        <v>1</v>
      </c>
      <c r="Z148" t="n">
        <v>10</v>
      </c>
      <c r="AA148" t="n">
        <v>122.2774386637027</v>
      </c>
      <c r="AB148" t="n">
        <v>167.3053860794745</v>
      </c>
      <c r="AC148" t="n">
        <v>151.3379948466799</v>
      </c>
      <c r="AD148" t="n">
        <v>122277.4386637027</v>
      </c>
      <c r="AE148" t="n">
        <v>167305.3860794745</v>
      </c>
      <c r="AF148" t="n">
        <v>4.819546229521769e-06</v>
      </c>
      <c r="AG148" t="n">
        <v>5</v>
      </c>
      <c r="AH148" t="n">
        <v>151337.9948466799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6.7028</v>
      </c>
      <c r="E149" t="n">
        <v>14.92</v>
      </c>
      <c r="F149" t="n">
        <v>11.64</v>
      </c>
      <c r="G149" t="n">
        <v>139.73</v>
      </c>
      <c r="H149" t="n">
        <v>1.74</v>
      </c>
      <c r="I149" t="n">
        <v>5</v>
      </c>
      <c r="J149" t="n">
        <v>386.88</v>
      </c>
      <c r="K149" t="n">
        <v>61.82</v>
      </c>
      <c r="L149" t="n">
        <v>37.75</v>
      </c>
      <c r="M149" t="n">
        <v>3</v>
      </c>
      <c r="N149" t="n">
        <v>137.31</v>
      </c>
      <c r="O149" t="n">
        <v>47949.23</v>
      </c>
      <c r="P149" t="n">
        <v>196.43</v>
      </c>
      <c r="Q149" t="n">
        <v>460.69</v>
      </c>
      <c r="R149" t="n">
        <v>44.09</v>
      </c>
      <c r="S149" t="n">
        <v>32.19</v>
      </c>
      <c r="T149" t="n">
        <v>2064.75</v>
      </c>
      <c r="U149" t="n">
        <v>0.73</v>
      </c>
      <c r="V149" t="n">
        <v>0.77</v>
      </c>
      <c r="W149" t="n">
        <v>1.45</v>
      </c>
      <c r="X149" t="n">
        <v>0.11</v>
      </c>
      <c r="Y149" t="n">
        <v>1</v>
      </c>
      <c r="Z149" t="n">
        <v>10</v>
      </c>
      <c r="AA149" t="n">
        <v>122.3618846112814</v>
      </c>
      <c r="AB149" t="n">
        <v>167.4209287504439</v>
      </c>
      <c r="AC149" t="n">
        <v>151.4425102872972</v>
      </c>
      <c r="AD149" t="n">
        <v>122361.8846112814</v>
      </c>
      <c r="AE149" t="n">
        <v>167420.9287504439</v>
      </c>
      <c r="AF149" t="n">
        <v>4.818324180362222e-06</v>
      </c>
      <c r="AG149" t="n">
        <v>5</v>
      </c>
      <c r="AH149" t="n">
        <v>151442.5102872972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6.7064</v>
      </c>
      <c r="E150" t="n">
        <v>14.91</v>
      </c>
      <c r="F150" t="n">
        <v>11.64</v>
      </c>
      <c r="G150" t="n">
        <v>139.63</v>
      </c>
      <c r="H150" t="n">
        <v>1.75</v>
      </c>
      <c r="I150" t="n">
        <v>5</v>
      </c>
      <c r="J150" t="n">
        <v>387.63</v>
      </c>
      <c r="K150" t="n">
        <v>61.82</v>
      </c>
      <c r="L150" t="n">
        <v>38</v>
      </c>
      <c r="M150" t="n">
        <v>3</v>
      </c>
      <c r="N150" t="n">
        <v>137.81</v>
      </c>
      <c r="O150" t="n">
        <v>48041.76</v>
      </c>
      <c r="P150" t="n">
        <v>196.01</v>
      </c>
      <c r="Q150" t="n">
        <v>460.69</v>
      </c>
      <c r="R150" t="n">
        <v>43.88</v>
      </c>
      <c r="S150" t="n">
        <v>32.19</v>
      </c>
      <c r="T150" t="n">
        <v>1958.34</v>
      </c>
      <c r="U150" t="n">
        <v>0.73</v>
      </c>
      <c r="V150" t="n">
        <v>0.77</v>
      </c>
      <c r="W150" t="n">
        <v>1.45</v>
      </c>
      <c r="X150" t="n">
        <v>0.1</v>
      </c>
      <c r="Y150" t="n">
        <v>1</v>
      </c>
      <c r="Z150" t="n">
        <v>10</v>
      </c>
      <c r="AA150" t="n">
        <v>122.16910694284</v>
      </c>
      <c r="AB150" t="n">
        <v>167.157161839732</v>
      </c>
      <c r="AC150" t="n">
        <v>151.2039169203444</v>
      </c>
      <c r="AD150" t="n">
        <v>122169.10694284</v>
      </c>
      <c r="AE150" t="n">
        <v>167157.161839732</v>
      </c>
      <c r="AF150" t="n">
        <v>4.820912049170675e-06</v>
      </c>
      <c r="AG150" t="n">
        <v>5</v>
      </c>
      <c r="AH150" t="n">
        <v>151203.9169203444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6.7053</v>
      </c>
      <c r="E151" t="n">
        <v>14.91</v>
      </c>
      <c r="F151" t="n">
        <v>11.64</v>
      </c>
      <c r="G151" t="n">
        <v>139.66</v>
      </c>
      <c r="H151" t="n">
        <v>1.76</v>
      </c>
      <c r="I151" t="n">
        <v>5</v>
      </c>
      <c r="J151" t="n">
        <v>388.38</v>
      </c>
      <c r="K151" t="n">
        <v>61.82</v>
      </c>
      <c r="L151" t="n">
        <v>38.25</v>
      </c>
      <c r="M151" t="n">
        <v>3</v>
      </c>
      <c r="N151" t="n">
        <v>138.31</v>
      </c>
      <c r="O151" t="n">
        <v>48134.63</v>
      </c>
      <c r="P151" t="n">
        <v>196.38</v>
      </c>
      <c r="Q151" t="n">
        <v>460.69</v>
      </c>
      <c r="R151" t="n">
        <v>43.9</v>
      </c>
      <c r="S151" t="n">
        <v>32.19</v>
      </c>
      <c r="T151" t="n">
        <v>1967.95</v>
      </c>
      <c r="U151" t="n">
        <v>0.73</v>
      </c>
      <c r="V151" t="n">
        <v>0.77</v>
      </c>
      <c r="W151" t="n">
        <v>1.45</v>
      </c>
      <c r="X151" t="n">
        <v>0.1</v>
      </c>
      <c r="Y151" t="n">
        <v>1</v>
      </c>
      <c r="Z151" t="n">
        <v>10</v>
      </c>
      <c r="AA151" t="n">
        <v>122.3151601126732</v>
      </c>
      <c r="AB151" t="n">
        <v>167.3569982301087</v>
      </c>
      <c r="AC151" t="n">
        <v>151.3846812060958</v>
      </c>
      <c r="AD151" t="n">
        <v>122315.1601126732</v>
      </c>
      <c r="AE151" t="n">
        <v>167356.9982301087</v>
      </c>
      <c r="AF151" t="n">
        <v>4.820121311479204e-06</v>
      </c>
      <c r="AG151" t="n">
        <v>5</v>
      </c>
      <c r="AH151" t="n">
        <v>151384.6812060958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6.7035</v>
      </c>
      <c r="E152" t="n">
        <v>14.92</v>
      </c>
      <c r="F152" t="n">
        <v>11.64</v>
      </c>
      <c r="G152" t="n">
        <v>139.71</v>
      </c>
      <c r="H152" t="n">
        <v>1.76</v>
      </c>
      <c r="I152" t="n">
        <v>5</v>
      </c>
      <c r="J152" t="n">
        <v>389.14</v>
      </c>
      <c r="K152" t="n">
        <v>61.82</v>
      </c>
      <c r="L152" t="n">
        <v>38.5</v>
      </c>
      <c r="M152" t="n">
        <v>3</v>
      </c>
      <c r="N152" t="n">
        <v>138.81</v>
      </c>
      <c r="O152" t="n">
        <v>48227.84</v>
      </c>
      <c r="P152" t="n">
        <v>196.63</v>
      </c>
      <c r="Q152" t="n">
        <v>460.69</v>
      </c>
      <c r="R152" t="n">
        <v>44</v>
      </c>
      <c r="S152" t="n">
        <v>32.19</v>
      </c>
      <c r="T152" t="n">
        <v>2017.37</v>
      </c>
      <c r="U152" t="n">
        <v>0.73</v>
      </c>
      <c r="V152" t="n">
        <v>0.77</v>
      </c>
      <c r="W152" t="n">
        <v>1.46</v>
      </c>
      <c r="X152" t="n">
        <v>0.11</v>
      </c>
      <c r="Y152" t="n">
        <v>1</v>
      </c>
      <c r="Z152" t="n">
        <v>10</v>
      </c>
      <c r="AA152" t="n">
        <v>122.4260102512276</v>
      </c>
      <c r="AB152" t="n">
        <v>167.5086682800418</v>
      </c>
      <c r="AC152" t="n">
        <v>151.5218760793335</v>
      </c>
      <c r="AD152" t="n">
        <v>122426.0102512276</v>
      </c>
      <c r="AE152" t="n">
        <v>167508.6682800418</v>
      </c>
      <c r="AF152" t="n">
        <v>4.818827377074976e-06</v>
      </c>
      <c r="AG152" t="n">
        <v>5</v>
      </c>
      <c r="AH152" t="n">
        <v>151521.8760793335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6.7039</v>
      </c>
      <c r="E153" t="n">
        <v>14.92</v>
      </c>
      <c r="F153" t="n">
        <v>11.64</v>
      </c>
      <c r="G153" t="n">
        <v>139.7</v>
      </c>
      <c r="H153" t="n">
        <v>1.77</v>
      </c>
      <c r="I153" t="n">
        <v>5</v>
      </c>
      <c r="J153" t="n">
        <v>389.89</v>
      </c>
      <c r="K153" t="n">
        <v>61.82</v>
      </c>
      <c r="L153" t="n">
        <v>38.75</v>
      </c>
      <c r="M153" t="n">
        <v>3</v>
      </c>
      <c r="N153" t="n">
        <v>139.32</v>
      </c>
      <c r="O153" t="n">
        <v>48321.4</v>
      </c>
      <c r="P153" t="n">
        <v>196.55</v>
      </c>
      <c r="Q153" t="n">
        <v>460.69</v>
      </c>
      <c r="R153" t="n">
        <v>44.01</v>
      </c>
      <c r="S153" t="n">
        <v>32.19</v>
      </c>
      <c r="T153" t="n">
        <v>2020.02</v>
      </c>
      <c r="U153" t="n">
        <v>0.73</v>
      </c>
      <c r="V153" t="n">
        <v>0.77</v>
      </c>
      <c r="W153" t="n">
        <v>1.45</v>
      </c>
      <c r="X153" t="n">
        <v>0.11</v>
      </c>
      <c r="Y153" t="n">
        <v>1</v>
      </c>
      <c r="Z153" t="n">
        <v>10</v>
      </c>
      <c r="AA153" t="n">
        <v>122.3925526207018</v>
      </c>
      <c r="AB153" t="n">
        <v>167.46289007391</v>
      </c>
      <c r="AC153" t="n">
        <v>151.4804668809448</v>
      </c>
      <c r="AD153" t="n">
        <v>122392.5526207018</v>
      </c>
      <c r="AE153" t="n">
        <v>167462.89007391</v>
      </c>
      <c r="AF153" t="n">
        <v>4.819114918053694e-06</v>
      </c>
      <c r="AG153" t="n">
        <v>5</v>
      </c>
      <c r="AH153" t="n">
        <v>151480.4668809448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6.7063</v>
      </c>
      <c r="E154" t="n">
        <v>14.91</v>
      </c>
      <c r="F154" t="n">
        <v>11.64</v>
      </c>
      <c r="G154" t="n">
        <v>139.64</v>
      </c>
      <c r="H154" t="n">
        <v>1.78</v>
      </c>
      <c r="I154" t="n">
        <v>5</v>
      </c>
      <c r="J154" t="n">
        <v>390.66</v>
      </c>
      <c r="K154" t="n">
        <v>61.82</v>
      </c>
      <c r="L154" t="n">
        <v>39</v>
      </c>
      <c r="M154" t="n">
        <v>3</v>
      </c>
      <c r="N154" t="n">
        <v>139.83</v>
      </c>
      <c r="O154" t="n">
        <v>48415.31</v>
      </c>
      <c r="P154" t="n">
        <v>196.43</v>
      </c>
      <c r="Q154" t="n">
        <v>460.69</v>
      </c>
      <c r="R154" t="n">
        <v>43.83</v>
      </c>
      <c r="S154" t="n">
        <v>32.19</v>
      </c>
      <c r="T154" t="n">
        <v>1933.05</v>
      </c>
      <c r="U154" t="n">
        <v>0.73</v>
      </c>
      <c r="V154" t="n">
        <v>0.77</v>
      </c>
      <c r="W154" t="n">
        <v>1.45</v>
      </c>
      <c r="X154" t="n">
        <v>0.1</v>
      </c>
      <c r="Y154" t="n">
        <v>1</v>
      </c>
      <c r="Z154" t="n">
        <v>10</v>
      </c>
      <c r="AA154" t="n">
        <v>122.3217257882215</v>
      </c>
      <c r="AB154" t="n">
        <v>167.3659816770512</v>
      </c>
      <c r="AC154" t="n">
        <v>151.3928072854704</v>
      </c>
      <c r="AD154" t="n">
        <v>122321.7257882215</v>
      </c>
      <c r="AE154" t="n">
        <v>167365.9816770512</v>
      </c>
      <c r="AF154" t="n">
        <v>4.820840163925996e-06</v>
      </c>
      <c r="AG154" t="n">
        <v>5</v>
      </c>
      <c r="AH154" t="n">
        <v>151392.8072854704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6.7103</v>
      </c>
      <c r="E155" t="n">
        <v>14.9</v>
      </c>
      <c r="F155" t="n">
        <v>11.63</v>
      </c>
      <c r="G155" t="n">
        <v>139.53</v>
      </c>
      <c r="H155" t="n">
        <v>1.79</v>
      </c>
      <c r="I155" t="n">
        <v>5</v>
      </c>
      <c r="J155" t="n">
        <v>391.42</v>
      </c>
      <c r="K155" t="n">
        <v>61.82</v>
      </c>
      <c r="L155" t="n">
        <v>39.25</v>
      </c>
      <c r="M155" t="n">
        <v>3</v>
      </c>
      <c r="N155" t="n">
        <v>140.35</v>
      </c>
      <c r="O155" t="n">
        <v>48509.7</v>
      </c>
      <c r="P155" t="n">
        <v>195.98</v>
      </c>
      <c r="Q155" t="n">
        <v>460.69</v>
      </c>
      <c r="R155" t="n">
        <v>43.54</v>
      </c>
      <c r="S155" t="n">
        <v>32.19</v>
      </c>
      <c r="T155" t="n">
        <v>1787.55</v>
      </c>
      <c r="U155" t="n">
        <v>0.74</v>
      </c>
      <c r="V155" t="n">
        <v>0.77</v>
      </c>
      <c r="W155" t="n">
        <v>1.45</v>
      </c>
      <c r="X155" t="n">
        <v>0.09</v>
      </c>
      <c r="Y155" t="n">
        <v>1</v>
      </c>
      <c r="Z155" t="n">
        <v>10</v>
      </c>
      <c r="AA155" t="n">
        <v>122.1084771744582</v>
      </c>
      <c r="AB155" t="n">
        <v>167.0742055158354</v>
      </c>
      <c r="AC155" t="n">
        <v>151.1288778315705</v>
      </c>
      <c r="AD155" t="n">
        <v>122108.4771744582</v>
      </c>
      <c r="AE155" t="n">
        <v>167074.2055158354</v>
      </c>
      <c r="AF155" t="n">
        <v>4.823715573713168e-06</v>
      </c>
      <c r="AG155" t="n">
        <v>5</v>
      </c>
      <c r="AH155" t="n">
        <v>151128.8778315705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6.7065</v>
      </c>
      <c r="E156" t="n">
        <v>14.91</v>
      </c>
      <c r="F156" t="n">
        <v>11.64</v>
      </c>
      <c r="G156" t="n">
        <v>139.63</v>
      </c>
      <c r="H156" t="n">
        <v>1.8</v>
      </c>
      <c r="I156" t="n">
        <v>5</v>
      </c>
      <c r="J156" t="n">
        <v>392.19</v>
      </c>
      <c r="K156" t="n">
        <v>61.82</v>
      </c>
      <c r="L156" t="n">
        <v>39.5</v>
      </c>
      <c r="M156" t="n">
        <v>3</v>
      </c>
      <c r="N156" t="n">
        <v>140.87</v>
      </c>
      <c r="O156" t="n">
        <v>48604.33</v>
      </c>
      <c r="P156" t="n">
        <v>196.08</v>
      </c>
      <c r="Q156" t="n">
        <v>460.69</v>
      </c>
      <c r="R156" t="n">
        <v>43.72</v>
      </c>
      <c r="S156" t="n">
        <v>32.19</v>
      </c>
      <c r="T156" t="n">
        <v>1877.63</v>
      </c>
      <c r="U156" t="n">
        <v>0.74</v>
      </c>
      <c r="V156" t="n">
        <v>0.77</v>
      </c>
      <c r="W156" t="n">
        <v>1.46</v>
      </c>
      <c r="X156" t="n">
        <v>0.1</v>
      </c>
      <c r="Y156" t="n">
        <v>1</v>
      </c>
      <c r="Z156" t="n">
        <v>10</v>
      </c>
      <c r="AA156" t="n">
        <v>122.193207424565</v>
      </c>
      <c r="AB156" t="n">
        <v>167.1901371820664</v>
      </c>
      <c r="AC156" t="n">
        <v>151.2337451422876</v>
      </c>
      <c r="AD156" t="n">
        <v>122193.207424565</v>
      </c>
      <c r="AE156" t="n">
        <v>167190.1371820664</v>
      </c>
      <c r="AF156" t="n">
        <v>4.820983934415355e-06</v>
      </c>
      <c r="AG156" t="n">
        <v>5</v>
      </c>
      <c r="AH156" t="n">
        <v>151233.7451422876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6.705</v>
      </c>
      <c r="E157" t="n">
        <v>14.91</v>
      </c>
      <c r="F157" t="n">
        <v>11.64</v>
      </c>
      <c r="G157" t="n">
        <v>139.67</v>
      </c>
      <c r="H157" t="n">
        <v>1.8</v>
      </c>
      <c r="I157" t="n">
        <v>5</v>
      </c>
      <c r="J157" t="n">
        <v>392.96</v>
      </c>
      <c r="K157" t="n">
        <v>61.82</v>
      </c>
      <c r="L157" t="n">
        <v>39.75</v>
      </c>
      <c r="M157" t="n">
        <v>3</v>
      </c>
      <c r="N157" t="n">
        <v>141.39</v>
      </c>
      <c r="O157" t="n">
        <v>48699.33</v>
      </c>
      <c r="P157" t="n">
        <v>196.1</v>
      </c>
      <c r="Q157" t="n">
        <v>460.69</v>
      </c>
      <c r="R157" t="n">
        <v>43.88</v>
      </c>
      <c r="S157" t="n">
        <v>32.19</v>
      </c>
      <c r="T157" t="n">
        <v>1958.56</v>
      </c>
      <c r="U157" t="n">
        <v>0.73</v>
      </c>
      <c r="V157" t="n">
        <v>0.77</v>
      </c>
      <c r="W157" t="n">
        <v>1.46</v>
      </c>
      <c r="X157" t="n">
        <v>0.11</v>
      </c>
      <c r="Y157" t="n">
        <v>1</v>
      </c>
      <c r="Z157" t="n">
        <v>10</v>
      </c>
      <c r="AA157" t="n">
        <v>122.2175984118895</v>
      </c>
      <c r="AB157" t="n">
        <v>167.2235100069782</v>
      </c>
      <c r="AC157" t="n">
        <v>151.2639329116289</v>
      </c>
      <c r="AD157" t="n">
        <v>122217.5984118895</v>
      </c>
      <c r="AE157" t="n">
        <v>167223.5100069782</v>
      </c>
      <c r="AF157" t="n">
        <v>4.819905655745165e-06</v>
      </c>
      <c r="AG157" t="n">
        <v>5</v>
      </c>
      <c r="AH157" t="n">
        <v>151263.9329116289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6.7082</v>
      </c>
      <c r="E158" t="n">
        <v>14.91</v>
      </c>
      <c r="F158" t="n">
        <v>11.63</v>
      </c>
      <c r="G158" t="n">
        <v>139.59</v>
      </c>
      <c r="H158" t="n">
        <v>1.81</v>
      </c>
      <c r="I158" t="n">
        <v>5</v>
      </c>
      <c r="J158" t="n">
        <v>393.73</v>
      </c>
      <c r="K158" t="n">
        <v>61.82</v>
      </c>
      <c r="L158" t="n">
        <v>40</v>
      </c>
      <c r="M158" t="n">
        <v>3</v>
      </c>
      <c r="N158" t="n">
        <v>141.91</v>
      </c>
      <c r="O158" t="n">
        <v>48794.7</v>
      </c>
      <c r="P158" t="n">
        <v>195.82</v>
      </c>
      <c r="Q158" t="n">
        <v>460.69</v>
      </c>
      <c r="R158" t="n">
        <v>43.71</v>
      </c>
      <c r="S158" t="n">
        <v>32.19</v>
      </c>
      <c r="T158" t="n">
        <v>1872.63</v>
      </c>
      <c r="U158" t="n">
        <v>0.74</v>
      </c>
      <c r="V158" t="n">
        <v>0.77</v>
      </c>
      <c r="W158" t="n">
        <v>1.45</v>
      </c>
      <c r="X158" t="n">
        <v>0.1</v>
      </c>
      <c r="Y158" t="n">
        <v>1</v>
      </c>
      <c r="Z158" t="n">
        <v>10</v>
      </c>
      <c r="AA158" t="n">
        <v>122.074798153725</v>
      </c>
      <c r="AB158" t="n">
        <v>167.0281243938547</v>
      </c>
      <c r="AC158" t="n">
        <v>151.0871946271964</v>
      </c>
      <c r="AD158" t="n">
        <v>122074.798153725</v>
      </c>
      <c r="AE158" t="n">
        <v>167028.1243938547</v>
      </c>
      <c r="AF158" t="n">
        <v>4.822205983574903e-06</v>
      </c>
      <c r="AG158" t="n">
        <v>5</v>
      </c>
      <c r="AH158" t="n">
        <v>151087.1946271964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6.6282</v>
      </c>
      <c r="E2" t="n">
        <v>15.09</v>
      </c>
      <c r="F2" t="n">
        <v>12.92</v>
      </c>
      <c r="G2" t="n">
        <v>16.49</v>
      </c>
      <c r="H2" t="n">
        <v>0.64</v>
      </c>
      <c r="I2" t="n">
        <v>47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37.23</v>
      </c>
      <c r="Q2" t="n">
        <v>460.85</v>
      </c>
      <c r="R2" t="n">
        <v>83.51000000000001</v>
      </c>
      <c r="S2" t="n">
        <v>32.19</v>
      </c>
      <c r="T2" t="n">
        <v>21560.18</v>
      </c>
      <c r="U2" t="n">
        <v>0.39</v>
      </c>
      <c r="V2" t="n">
        <v>0.6899999999999999</v>
      </c>
      <c r="W2" t="n">
        <v>1.58</v>
      </c>
      <c r="X2" t="n">
        <v>1.38</v>
      </c>
      <c r="Y2" t="n">
        <v>1</v>
      </c>
      <c r="Z2" t="n">
        <v>10</v>
      </c>
      <c r="AA2" t="n">
        <v>56.20927995317498</v>
      </c>
      <c r="AB2" t="n">
        <v>76.9080166103242</v>
      </c>
      <c r="AC2" t="n">
        <v>69.5680234461317</v>
      </c>
      <c r="AD2" t="n">
        <v>56209.27995317498</v>
      </c>
      <c r="AE2" t="n">
        <v>76908.01661032419</v>
      </c>
      <c r="AF2" t="n">
        <v>5.336955864973541e-06</v>
      </c>
      <c r="AG2" t="n">
        <v>5</v>
      </c>
      <c r="AH2" t="n">
        <v>69568.0234461317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5.5392</v>
      </c>
      <c r="E2" t="n">
        <v>18.05</v>
      </c>
      <c r="F2" t="n">
        <v>14.19</v>
      </c>
      <c r="G2" t="n">
        <v>9.359999999999999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124.93</v>
      </c>
      <c r="Q2" t="n">
        <v>460.77</v>
      </c>
      <c r="R2" t="n">
        <v>127.3</v>
      </c>
      <c r="S2" t="n">
        <v>32.19</v>
      </c>
      <c r="T2" t="n">
        <v>43236.98</v>
      </c>
      <c r="U2" t="n">
        <v>0.25</v>
      </c>
      <c r="V2" t="n">
        <v>0.63</v>
      </c>
      <c r="W2" t="n">
        <v>1.59</v>
      </c>
      <c r="X2" t="n">
        <v>2.66</v>
      </c>
      <c r="Y2" t="n">
        <v>1</v>
      </c>
      <c r="Z2" t="n">
        <v>10</v>
      </c>
      <c r="AA2" t="n">
        <v>110.7363860331788</v>
      </c>
      <c r="AB2" t="n">
        <v>151.514408715092</v>
      </c>
      <c r="AC2" t="n">
        <v>137.0540861991731</v>
      </c>
      <c r="AD2" t="n">
        <v>110736.3860331788</v>
      </c>
      <c r="AE2" t="n">
        <v>151514.408715092</v>
      </c>
      <c r="AF2" t="n">
        <v>4.245381459782485e-06</v>
      </c>
      <c r="AG2" t="n">
        <v>6</v>
      </c>
      <c r="AH2" t="n">
        <v>137054.0861991731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5.9045</v>
      </c>
      <c r="E3" t="n">
        <v>16.94</v>
      </c>
      <c r="F3" t="n">
        <v>13.53</v>
      </c>
      <c r="G3" t="n">
        <v>11.76</v>
      </c>
      <c r="H3" t="n">
        <v>0.22</v>
      </c>
      <c r="I3" t="n">
        <v>69</v>
      </c>
      <c r="J3" t="n">
        <v>99.02</v>
      </c>
      <c r="K3" t="n">
        <v>39.72</v>
      </c>
      <c r="L3" t="n">
        <v>1.25</v>
      </c>
      <c r="M3" t="n">
        <v>67</v>
      </c>
      <c r="N3" t="n">
        <v>13.05</v>
      </c>
      <c r="O3" t="n">
        <v>12446.14</v>
      </c>
      <c r="P3" t="n">
        <v>118.04</v>
      </c>
      <c r="Q3" t="n">
        <v>460.74</v>
      </c>
      <c r="R3" t="n">
        <v>105.56</v>
      </c>
      <c r="S3" t="n">
        <v>32.19</v>
      </c>
      <c r="T3" t="n">
        <v>32476.59</v>
      </c>
      <c r="U3" t="n">
        <v>0.3</v>
      </c>
      <c r="V3" t="n">
        <v>0.66</v>
      </c>
      <c r="W3" t="n">
        <v>1.56</v>
      </c>
      <c r="X3" t="n">
        <v>2</v>
      </c>
      <c r="Y3" t="n">
        <v>1</v>
      </c>
      <c r="Z3" t="n">
        <v>10</v>
      </c>
      <c r="AA3" t="n">
        <v>95.75526595980753</v>
      </c>
      <c r="AB3" t="n">
        <v>131.0165793103434</v>
      </c>
      <c r="AC3" t="n">
        <v>118.512540863923</v>
      </c>
      <c r="AD3" t="n">
        <v>95755.26595980753</v>
      </c>
      <c r="AE3" t="n">
        <v>131016.5793103434</v>
      </c>
      <c r="AF3" t="n">
        <v>4.525356518862955e-06</v>
      </c>
      <c r="AG3" t="n">
        <v>5</v>
      </c>
      <c r="AH3" t="n">
        <v>118512.540863923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6.1531</v>
      </c>
      <c r="E4" t="n">
        <v>16.25</v>
      </c>
      <c r="F4" t="n">
        <v>13.11</v>
      </c>
      <c r="G4" t="n">
        <v>14.05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113.38</v>
      </c>
      <c r="Q4" t="n">
        <v>460.72</v>
      </c>
      <c r="R4" t="n">
        <v>91.97</v>
      </c>
      <c r="S4" t="n">
        <v>32.19</v>
      </c>
      <c r="T4" t="n">
        <v>25746.36</v>
      </c>
      <c r="U4" t="n">
        <v>0.35</v>
      </c>
      <c r="V4" t="n">
        <v>0.68</v>
      </c>
      <c r="W4" t="n">
        <v>1.53</v>
      </c>
      <c r="X4" t="n">
        <v>1.58</v>
      </c>
      <c r="Y4" t="n">
        <v>1</v>
      </c>
      <c r="Z4" t="n">
        <v>10</v>
      </c>
      <c r="AA4" t="n">
        <v>91.62419637800146</v>
      </c>
      <c r="AB4" t="n">
        <v>125.3642676585918</v>
      </c>
      <c r="AC4" t="n">
        <v>113.3996779031435</v>
      </c>
      <c r="AD4" t="n">
        <v>91624.19637800146</v>
      </c>
      <c r="AE4" t="n">
        <v>125364.2676585918</v>
      </c>
      <c r="AF4" t="n">
        <v>4.715889778341206e-06</v>
      </c>
      <c r="AG4" t="n">
        <v>5</v>
      </c>
      <c r="AH4" t="n">
        <v>113399.6779031435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6.3189</v>
      </c>
      <c r="E5" t="n">
        <v>15.83</v>
      </c>
      <c r="F5" t="n">
        <v>12.87</v>
      </c>
      <c r="G5" t="n">
        <v>16.43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110.4</v>
      </c>
      <c r="Q5" t="n">
        <v>460.75</v>
      </c>
      <c r="R5" t="n">
        <v>83.94</v>
      </c>
      <c r="S5" t="n">
        <v>32.19</v>
      </c>
      <c r="T5" t="n">
        <v>21778.16</v>
      </c>
      <c r="U5" t="n">
        <v>0.38</v>
      </c>
      <c r="V5" t="n">
        <v>0.6899999999999999</v>
      </c>
      <c r="W5" t="n">
        <v>1.53</v>
      </c>
      <c r="X5" t="n">
        <v>1.34</v>
      </c>
      <c r="Y5" t="n">
        <v>1</v>
      </c>
      <c r="Z5" t="n">
        <v>10</v>
      </c>
      <c r="AA5" t="n">
        <v>89.11233673318758</v>
      </c>
      <c r="AB5" t="n">
        <v>121.9274304771326</v>
      </c>
      <c r="AC5" t="n">
        <v>110.2908476386504</v>
      </c>
      <c r="AD5" t="n">
        <v>89112.33673318758</v>
      </c>
      <c r="AE5" t="n">
        <v>121927.4304771326</v>
      </c>
      <c r="AF5" t="n">
        <v>4.842963046327907e-06</v>
      </c>
      <c r="AG5" t="n">
        <v>5</v>
      </c>
      <c r="AH5" t="n">
        <v>110290.8476386504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6.4681</v>
      </c>
      <c r="E6" t="n">
        <v>15.46</v>
      </c>
      <c r="F6" t="n">
        <v>12.65</v>
      </c>
      <c r="G6" t="n">
        <v>18.98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107.57</v>
      </c>
      <c r="Q6" t="n">
        <v>460.86</v>
      </c>
      <c r="R6" t="n">
        <v>76.8</v>
      </c>
      <c r="S6" t="n">
        <v>32.19</v>
      </c>
      <c r="T6" t="n">
        <v>18244.85</v>
      </c>
      <c r="U6" t="n">
        <v>0.42</v>
      </c>
      <c r="V6" t="n">
        <v>0.71</v>
      </c>
      <c r="W6" t="n">
        <v>1.51</v>
      </c>
      <c r="X6" t="n">
        <v>1.11</v>
      </c>
      <c r="Y6" t="n">
        <v>1</v>
      </c>
      <c r="Z6" t="n">
        <v>10</v>
      </c>
      <c r="AA6" t="n">
        <v>86.90523146466164</v>
      </c>
      <c r="AB6" t="n">
        <v>118.9075716781245</v>
      </c>
      <c r="AC6" t="n">
        <v>107.5591999250203</v>
      </c>
      <c r="AD6" t="n">
        <v>86905.23146466164</v>
      </c>
      <c r="AE6" t="n">
        <v>118907.5716781245</v>
      </c>
      <c r="AF6" t="n">
        <v>4.957313659015578e-06</v>
      </c>
      <c r="AG6" t="n">
        <v>5</v>
      </c>
      <c r="AH6" t="n">
        <v>107559.1999250203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6.5674</v>
      </c>
      <c r="E7" t="n">
        <v>15.23</v>
      </c>
      <c r="F7" t="n">
        <v>12.52</v>
      </c>
      <c r="G7" t="n">
        <v>21.46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105.2</v>
      </c>
      <c r="Q7" t="n">
        <v>460.71</v>
      </c>
      <c r="R7" t="n">
        <v>72.81999999999999</v>
      </c>
      <c r="S7" t="n">
        <v>32.19</v>
      </c>
      <c r="T7" t="n">
        <v>16276.18</v>
      </c>
      <c r="U7" t="n">
        <v>0.44</v>
      </c>
      <c r="V7" t="n">
        <v>0.71</v>
      </c>
      <c r="W7" t="n">
        <v>1.5</v>
      </c>
      <c r="X7" t="n">
        <v>0.98</v>
      </c>
      <c r="Y7" t="n">
        <v>1</v>
      </c>
      <c r="Z7" t="n">
        <v>10</v>
      </c>
      <c r="AA7" t="n">
        <v>85.31808427346341</v>
      </c>
      <c r="AB7" t="n">
        <v>116.7359668711359</v>
      </c>
      <c r="AC7" t="n">
        <v>105.5948500329435</v>
      </c>
      <c r="AD7" t="n">
        <v>85318.08427346341</v>
      </c>
      <c r="AE7" t="n">
        <v>116735.9668711359</v>
      </c>
      <c r="AF7" t="n">
        <v>5.033419663304357e-06</v>
      </c>
      <c r="AG7" t="n">
        <v>5</v>
      </c>
      <c r="AH7" t="n">
        <v>105594.8500329435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6.6531</v>
      </c>
      <c r="E8" t="n">
        <v>15.03</v>
      </c>
      <c r="F8" t="n">
        <v>12.41</v>
      </c>
      <c r="G8" t="n">
        <v>24.01</v>
      </c>
      <c r="H8" t="n">
        <v>0.44</v>
      </c>
      <c r="I8" t="n">
        <v>31</v>
      </c>
      <c r="J8" t="n">
        <v>100.58</v>
      </c>
      <c r="K8" t="n">
        <v>39.72</v>
      </c>
      <c r="L8" t="n">
        <v>2.5</v>
      </c>
      <c r="M8" t="n">
        <v>29</v>
      </c>
      <c r="N8" t="n">
        <v>13.36</v>
      </c>
      <c r="O8" t="n">
        <v>12638.45</v>
      </c>
      <c r="P8" t="n">
        <v>103.33</v>
      </c>
      <c r="Q8" t="n">
        <v>460.81</v>
      </c>
      <c r="R8" t="n">
        <v>68.59999999999999</v>
      </c>
      <c r="S8" t="n">
        <v>32.19</v>
      </c>
      <c r="T8" t="n">
        <v>14188.45</v>
      </c>
      <c r="U8" t="n">
        <v>0.47</v>
      </c>
      <c r="V8" t="n">
        <v>0.72</v>
      </c>
      <c r="W8" t="n">
        <v>1.51</v>
      </c>
      <c r="X8" t="n">
        <v>0.87</v>
      </c>
      <c r="Y8" t="n">
        <v>1</v>
      </c>
      <c r="Z8" t="n">
        <v>10</v>
      </c>
      <c r="AA8" t="n">
        <v>84.05087607279687</v>
      </c>
      <c r="AB8" t="n">
        <v>115.0021167057046</v>
      </c>
      <c r="AC8" t="n">
        <v>104.0264760938264</v>
      </c>
      <c r="AD8" t="n">
        <v>84050.87607279686</v>
      </c>
      <c r="AE8" t="n">
        <v>115002.1167057046</v>
      </c>
      <c r="AF8" t="n">
        <v>5.099102287348145e-06</v>
      </c>
      <c r="AG8" t="n">
        <v>5</v>
      </c>
      <c r="AH8" t="n">
        <v>104026.4760938264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6.7224</v>
      </c>
      <c r="E9" t="n">
        <v>14.88</v>
      </c>
      <c r="F9" t="n">
        <v>12.31</v>
      </c>
      <c r="G9" t="n">
        <v>26.38</v>
      </c>
      <c r="H9" t="n">
        <v>0.48</v>
      </c>
      <c r="I9" t="n">
        <v>28</v>
      </c>
      <c r="J9" t="n">
        <v>100.89</v>
      </c>
      <c r="K9" t="n">
        <v>39.72</v>
      </c>
      <c r="L9" t="n">
        <v>2.75</v>
      </c>
      <c r="M9" t="n">
        <v>26</v>
      </c>
      <c r="N9" t="n">
        <v>13.42</v>
      </c>
      <c r="O9" t="n">
        <v>12676.98</v>
      </c>
      <c r="P9" t="n">
        <v>101.55</v>
      </c>
      <c r="Q9" t="n">
        <v>460.79</v>
      </c>
      <c r="R9" t="n">
        <v>65.75</v>
      </c>
      <c r="S9" t="n">
        <v>32.19</v>
      </c>
      <c r="T9" t="n">
        <v>12777.65</v>
      </c>
      <c r="U9" t="n">
        <v>0.49</v>
      </c>
      <c r="V9" t="n">
        <v>0.73</v>
      </c>
      <c r="W9" t="n">
        <v>1.5</v>
      </c>
      <c r="X9" t="n">
        <v>0.78</v>
      </c>
      <c r="Y9" t="n">
        <v>1</v>
      </c>
      <c r="Z9" t="n">
        <v>10</v>
      </c>
      <c r="AA9" t="n">
        <v>82.94988996894028</v>
      </c>
      <c r="AB9" t="n">
        <v>113.4956989463299</v>
      </c>
      <c r="AC9" t="n">
        <v>102.6638287311354</v>
      </c>
      <c r="AD9" t="n">
        <v>82949.88996894029</v>
      </c>
      <c r="AE9" t="n">
        <v>113495.6989463299</v>
      </c>
      <c r="AF9" t="n">
        <v>5.152215541096507e-06</v>
      </c>
      <c r="AG9" t="n">
        <v>5</v>
      </c>
      <c r="AH9" t="n">
        <v>102663.8287311353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6.7872</v>
      </c>
      <c r="E10" t="n">
        <v>14.73</v>
      </c>
      <c r="F10" t="n">
        <v>12.23</v>
      </c>
      <c r="G10" t="n">
        <v>29.36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23</v>
      </c>
      <c r="N10" t="n">
        <v>13.49</v>
      </c>
      <c r="O10" t="n">
        <v>12715.54</v>
      </c>
      <c r="P10" t="n">
        <v>100</v>
      </c>
      <c r="Q10" t="n">
        <v>460.71</v>
      </c>
      <c r="R10" t="n">
        <v>63.07</v>
      </c>
      <c r="S10" t="n">
        <v>32.19</v>
      </c>
      <c r="T10" t="n">
        <v>11451.79</v>
      </c>
      <c r="U10" t="n">
        <v>0.51</v>
      </c>
      <c r="V10" t="n">
        <v>0.73</v>
      </c>
      <c r="W10" t="n">
        <v>1.49</v>
      </c>
      <c r="X10" t="n">
        <v>0.7</v>
      </c>
      <c r="Y10" t="n">
        <v>1</v>
      </c>
      <c r="Z10" t="n">
        <v>10</v>
      </c>
      <c r="AA10" t="n">
        <v>81.98578752628234</v>
      </c>
      <c r="AB10" t="n">
        <v>112.176571451088</v>
      </c>
      <c r="AC10" t="n">
        <v>101.4705969126319</v>
      </c>
      <c r="AD10" t="n">
        <v>81985.78752628234</v>
      </c>
      <c r="AE10" t="n">
        <v>112176.571451088</v>
      </c>
      <c r="AF10" t="n">
        <v>5.201879882263807e-06</v>
      </c>
      <c r="AG10" t="n">
        <v>5</v>
      </c>
      <c r="AH10" t="n">
        <v>101470.5969126319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6.8411</v>
      </c>
      <c r="E11" t="n">
        <v>14.62</v>
      </c>
      <c r="F11" t="n">
        <v>12.16</v>
      </c>
      <c r="G11" t="n">
        <v>31.71</v>
      </c>
      <c r="H11" t="n">
        <v>0.5600000000000001</v>
      </c>
      <c r="I11" t="n">
        <v>23</v>
      </c>
      <c r="J11" t="n">
        <v>101.52</v>
      </c>
      <c r="K11" t="n">
        <v>39.72</v>
      </c>
      <c r="L11" t="n">
        <v>3.25</v>
      </c>
      <c r="M11" t="n">
        <v>21</v>
      </c>
      <c r="N11" t="n">
        <v>13.55</v>
      </c>
      <c r="O11" t="n">
        <v>12754.13</v>
      </c>
      <c r="P11" t="n">
        <v>98.12</v>
      </c>
      <c r="Q11" t="n">
        <v>460.76</v>
      </c>
      <c r="R11" t="n">
        <v>60.81</v>
      </c>
      <c r="S11" t="n">
        <v>32.19</v>
      </c>
      <c r="T11" t="n">
        <v>10330.67</v>
      </c>
      <c r="U11" t="n">
        <v>0.53</v>
      </c>
      <c r="V11" t="n">
        <v>0.74</v>
      </c>
      <c r="W11" t="n">
        <v>1.48</v>
      </c>
      <c r="X11" t="n">
        <v>0.62</v>
      </c>
      <c r="Y11" t="n">
        <v>1</v>
      </c>
      <c r="Z11" t="n">
        <v>10</v>
      </c>
      <c r="AA11" t="n">
        <v>80.98783569065471</v>
      </c>
      <c r="AB11" t="n">
        <v>110.8111297230553</v>
      </c>
      <c r="AC11" t="n">
        <v>100.2354710267126</v>
      </c>
      <c r="AD11" t="n">
        <v>80987.83569065471</v>
      </c>
      <c r="AE11" t="n">
        <v>110811.1297230553</v>
      </c>
      <c r="AF11" t="n">
        <v>5.243190190734756e-06</v>
      </c>
      <c r="AG11" t="n">
        <v>5</v>
      </c>
      <c r="AH11" t="n">
        <v>100235.4710267126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6.8809</v>
      </c>
      <c r="E12" t="n">
        <v>14.53</v>
      </c>
      <c r="F12" t="n">
        <v>12.11</v>
      </c>
      <c r="G12" t="n">
        <v>34.61</v>
      </c>
      <c r="H12" t="n">
        <v>0.6</v>
      </c>
      <c r="I12" t="n">
        <v>21</v>
      </c>
      <c r="J12" t="n">
        <v>101.83</v>
      </c>
      <c r="K12" t="n">
        <v>39.72</v>
      </c>
      <c r="L12" t="n">
        <v>3.5</v>
      </c>
      <c r="M12" t="n">
        <v>19</v>
      </c>
      <c r="N12" t="n">
        <v>13.61</v>
      </c>
      <c r="O12" t="n">
        <v>12792.74</v>
      </c>
      <c r="P12" t="n">
        <v>96.51000000000001</v>
      </c>
      <c r="Q12" t="n">
        <v>460.72</v>
      </c>
      <c r="R12" t="n">
        <v>59.16</v>
      </c>
      <c r="S12" t="n">
        <v>32.19</v>
      </c>
      <c r="T12" t="n">
        <v>9517.879999999999</v>
      </c>
      <c r="U12" t="n">
        <v>0.54</v>
      </c>
      <c r="V12" t="n">
        <v>0.74</v>
      </c>
      <c r="W12" t="n">
        <v>1.49</v>
      </c>
      <c r="X12" t="n">
        <v>0.58</v>
      </c>
      <c r="Y12" t="n">
        <v>1</v>
      </c>
      <c r="Z12" t="n">
        <v>10</v>
      </c>
      <c r="AA12" t="n">
        <v>80.18354269162157</v>
      </c>
      <c r="AB12" t="n">
        <v>109.7106605588758</v>
      </c>
      <c r="AC12" t="n">
        <v>99.24002909504389</v>
      </c>
      <c r="AD12" t="n">
        <v>80183.54269162157</v>
      </c>
      <c r="AE12" t="n">
        <v>109710.6605588758</v>
      </c>
      <c r="AF12" t="n">
        <v>5.273693906451707e-06</v>
      </c>
      <c r="AG12" t="n">
        <v>5</v>
      </c>
      <c r="AH12" t="n">
        <v>99240.02909504389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6.9018</v>
      </c>
      <c r="E13" t="n">
        <v>14.49</v>
      </c>
      <c r="F13" t="n">
        <v>12.09</v>
      </c>
      <c r="G13" t="n">
        <v>36.27</v>
      </c>
      <c r="H13" t="n">
        <v>0.65</v>
      </c>
      <c r="I13" t="n">
        <v>20</v>
      </c>
      <c r="J13" t="n">
        <v>102.14</v>
      </c>
      <c r="K13" t="n">
        <v>39.72</v>
      </c>
      <c r="L13" t="n">
        <v>3.75</v>
      </c>
      <c r="M13" t="n">
        <v>18</v>
      </c>
      <c r="N13" t="n">
        <v>13.68</v>
      </c>
      <c r="O13" t="n">
        <v>12831.37</v>
      </c>
      <c r="P13" t="n">
        <v>95.45999999999999</v>
      </c>
      <c r="Q13" t="n">
        <v>460.71</v>
      </c>
      <c r="R13" t="n">
        <v>58.51</v>
      </c>
      <c r="S13" t="n">
        <v>32.19</v>
      </c>
      <c r="T13" t="n">
        <v>9196.360000000001</v>
      </c>
      <c r="U13" t="n">
        <v>0.55</v>
      </c>
      <c r="V13" t="n">
        <v>0.74</v>
      </c>
      <c r="W13" t="n">
        <v>1.48</v>
      </c>
      <c r="X13" t="n">
        <v>0.5600000000000001</v>
      </c>
      <c r="Y13" t="n">
        <v>1</v>
      </c>
      <c r="Z13" t="n">
        <v>10</v>
      </c>
      <c r="AA13" t="n">
        <v>79.69516991210807</v>
      </c>
      <c r="AB13" t="n">
        <v>109.0424473764593</v>
      </c>
      <c r="AC13" t="n">
        <v>98.63558924091397</v>
      </c>
      <c r="AD13" t="n">
        <v>79695.16991210807</v>
      </c>
      <c r="AE13" t="n">
        <v>109042.4473764593</v>
      </c>
      <c r="AF13" t="n">
        <v>5.289712189328198e-06</v>
      </c>
      <c r="AG13" t="n">
        <v>5</v>
      </c>
      <c r="AH13" t="n">
        <v>98635.58924091398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6.9516</v>
      </c>
      <c r="E14" t="n">
        <v>14.39</v>
      </c>
      <c r="F14" t="n">
        <v>12.03</v>
      </c>
      <c r="G14" t="n">
        <v>40.09</v>
      </c>
      <c r="H14" t="n">
        <v>0.6899999999999999</v>
      </c>
      <c r="I14" t="n">
        <v>18</v>
      </c>
      <c r="J14" t="n">
        <v>102.45</v>
      </c>
      <c r="K14" t="n">
        <v>39.72</v>
      </c>
      <c r="L14" t="n">
        <v>4</v>
      </c>
      <c r="M14" t="n">
        <v>16</v>
      </c>
      <c r="N14" t="n">
        <v>13.74</v>
      </c>
      <c r="O14" t="n">
        <v>12870.03</v>
      </c>
      <c r="P14" t="n">
        <v>93.95999999999999</v>
      </c>
      <c r="Q14" t="n">
        <v>460.7</v>
      </c>
      <c r="R14" t="n">
        <v>56.49</v>
      </c>
      <c r="S14" t="n">
        <v>32.19</v>
      </c>
      <c r="T14" t="n">
        <v>8197.309999999999</v>
      </c>
      <c r="U14" t="n">
        <v>0.57</v>
      </c>
      <c r="V14" t="n">
        <v>0.74</v>
      </c>
      <c r="W14" t="n">
        <v>1.48</v>
      </c>
      <c r="X14" t="n">
        <v>0.49</v>
      </c>
      <c r="Y14" t="n">
        <v>1</v>
      </c>
      <c r="Z14" t="n">
        <v>10</v>
      </c>
      <c r="AA14" t="n">
        <v>78.88809762136266</v>
      </c>
      <c r="AB14" t="n">
        <v>107.9381754627455</v>
      </c>
      <c r="AC14" t="n">
        <v>97.63670748878924</v>
      </c>
      <c r="AD14" t="n">
        <v>78888.09762136266</v>
      </c>
      <c r="AE14" t="n">
        <v>107938.1754627455</v>
      </c>
      <c r="AF14" t="n">
        <v>5.327880155225289e-06</v>
      </c>
      <c r="AG14" t="n">
        <v>5</v>
      </c>
      <c r="AH14" t="n">
        <v>97636.70748878924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6.9818</v>
      </c>
      <c r="E15" t="n">
        <v>14.32</v>
      </c>
      <c r="F15" t="n">
        <v>11.99</v>
      </c>
      <c r="G15" t="n">
        <v>42.3</v>
      </c>
      <c r="H15" t="n">
        <v>0.73</v>
      </c>
      <c r="I15" t="n">
        <v>17</v>
      </c>
      <c r="J15" t="n">
        <v>102.77</v>
      </c>
      <c r="K15" t="n">
        <v>39.72</v>
      </c>
      <c r="L15" t="n">
        <v>4.25</v>
      </c>
      <c r="M15" t="n">
        <v>15</v>
      </c>
      <c r="N15" t="n">
        <v>13.8</v>
      </c>
      <c r="O15" t="n">
        <v>12908.71</v>
      </c>
      <c r="P15" t="n">
        <v>92.62</v>
      </c>
      <c r="Q15" t="n">
        <v>460.73</v>
      </c>
      <c r="R15" t="n">
        <v>55.05</v>
      </c>
      <c r="S15" t="n">
        <v>32.19</v>
      </c>
      <c r="T15" t="n">
        <v>7483.41</v>
      </c>
      <c r="U15" t="n">
        <v>0.58</v>
      </c>
      <c r="V15" t="n">
        <v>0.75</v>
      </c>
      <c r="W15" t="n">
        <v>1.48</v>
      </c>
      <c r="X15" t="n">
        <v>0.45</v>
      </c>
      <c r="Y15" t="n">
        <v>1</v>
      </c>
      <c r="Z15" t="n">
        <v>10</v>
      </c>
      <c r="AA15" t="n">
        <v>78.25407674324687</v>
      </c>
      <c r="AB15" t="n">
        <v>107.0706801262808</v>
      </c>
      <c r="AC15" t="n">
        <v>96.85200468969916</v>
      </c>
      <c r="AD15" t="n">
        <v>78254.07674324687</v>
      </c>
      <c r="AE15" t="n">
        <v>107070.6801262808</v>
      </c>
      <c r="AF15" t="n">
        <v>5.351026190769308e-06</v>
      </c>
      <c r="AG15" t="n">
        <v>5</v>
      </c>
      <c r="AH15" t="n">
        <v>96852.00468969916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6.9994</v>
      </c>
      <c r="E16" t="n">
        <v>14.29</v>
      </c>
      <c r="F16" t="n">
        <v>11.97</v>
      </c>
      <c r="G16" t="n">
        <v>44.89</v>
      </c>
      <c r="H16" t="n">
        <v>0.77</v>
      </c>
      <c r="I16" t="n">
        <v>16</v>
      </c>
      <c r="J16" t="n">
        <v>103.08</v>
      </c>
      <c r="K16" t="n">
        <v>39.72</v>
      </c>
      <c r="L16" t="n">
        <v>4.5</v>
      </c>
      <c r="M16" t="n">
        <v>14</v>
      </c>
      <c r="N16" t="n">
        <v>13.87</v>
      </c>
      <c r="O16" t="n">
        <v>12947.42</v>
      </c>
      <c r="P16" t="n">
        <v>91.2</v>
      </c>
      <c r="Q16" t="n">
        <v>460.7</v>
      </c>
      <c r="R16" t="n">
        <v>54.74</v>
      </c>
      <c r="S16" t="n">
        <v>32.19</v>
      </c>
      <c r="T16" t="n">
        <v>7334.3</v>
      </c>
      <c r="U16" t="n">
        <v>0.59</v>
      </c>
      <c r="V16" t="n">
        <v>0.75</v>
      </c>
      <c r="W16" t="n">
        <v>1.47</v>
      </c>
      <c r="X16" t="n">
        <v>0.44</v>
      </c>
      <c r="Y16" t="n">
        <v>1</v>
      </c>
      <c r="Z16" t="n">
        <v>10</v>
      </c>
      <c r="AA16" t="n">
        <v>77.66728935802367</v>
      </c>
      <c r="AB16" t="n">
        <v>106.2678117385865</v>
      </c>
      <c r="AC16" t="n">
        <v>96.12576093409321</v>
      </c>
      <c r="AD16" t="n">
        <v>77667.28935802367</v>
      </c>
      <c r="AE16" t="n">
        <v>106267.8117385865</v>
      </c>
      <c r="AF16" t="n">
        <v>5.364515271086352e-06</v>
      </c>
      <c r="AG16" t="n">
        <v>5</v>
      </c>
      <c r="AH16" t="n">
        <v>96125.76093409321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7.0319</v>
      </c>
      <c r="E17" t="n">
        <v>14.22</v>
      </c>
      <c r="F17" t="n">
        <v>11.92</v>
      </c>
      <c r="G17" t="n">
        <v>47.7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13</v>
      </c>
      <c r="N17" t="n">
        <v>13.93</v>
      </c>
      <c r="O17" t="n">
        <v>12986.15</v>
      </c>
      <c r="P17" t="n">
        <v>90.04000000000001</v>
      </c>
      <c r="Q17" t="n">
        <v>460.7</v>
      </c>
      <c r="R17" t="n">
        <v>53.17</v>
      </c>
      <c r="S17" t="n">
        <v>32.19</v>
      </c>
      <c r="T17" t="n">
        <v>6552.91</v>
      </c>
      <c r="U17" t="n">
        <v>0.61</v>
      </c>
      <c r="V17" t="n">
        <v>0.75</v>
      </c>
      <c r="W17" t="n">
        <v>1.47</v>
      </c>
      <c r="X17" t="n">
        <v>0.39</v>
      </c>
      <c r="Y17" t="n">
        <v>1</v>
      </c>
      <c r="Z17" t="n">
        <v>10</v>
      </c>
      <c r="AA17" t="n">
        <v>77.09037297981615</v>
      </c>
      <c r="AB17" t="n">
        <v>105.478449298169</v>
      </c>
      <c r="AC17" t="n">
        <v>95.41173413711182</v>
      </c>
      <c r="AD17" t="n">
        <v>77090.37297981615</v>
      </c>
      <c r="AE17" t="n">
        <v>105478.449298169</v>
      </c>
      <c r="AF17" t="n">
        <v>5.389424084171803e-06</v>
      </c>
      <c r="AG17" t="n">
        <v>5</v>
      </c>
      <c r="AH17" t="n">
        <v>95411.73413711182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7.0533</v>
      </c>
      <c r="E18" t="n">
        <v>14.18</v>
      </c>
      <c r="F18" t="n">
        <v>11.9</v>
      </c>
      <c r="G18" t="n">
        <v>51.01</v>
      </c>
      <c r="H18" t="n">
        <v>0.85</v>
      </c>
      <c r="I18" t="n">
        <v>14</v>
      </c>
      <c r="J18" t="n">
        <v>103.71</v>
      </c>
      <c r="K18" t="n">
        <v>39.72</v>
      </c>
      <c r="L18" t="n">
        <v>5</v>
      </c>
      <c r="M18" t="n">
        <v>12</v>
      </c>
      <c r="N18" t="n">
        <v>14</v>
      </c>
      <c r="O18" t="n">
        <v>13024.91</v>
      </c>
      <c r="P18" t="n">
        <v>89.06999999999999</v>
      </c>
      <c r="Q18" t="n">
        <v>460.69</v>
      </c>
      <c r="R18" t="n">
        <v>52.39</v>
      </c>
      <c r="S18" t="n">
        <v>32.19</v>
      </c>
      <c r="T18" t="n">
        <v>6169.02</v>
      </c>
      <c r="U18" t="n">
        <v>0.61</v>
      </c>
      <c r="V18" t="n">
        <v>0.75</v>
      </c>
      <c r="W18" t="n">
        <v>1.47</v>
      </c>
      <c r="X18" t="n">
        <v>0.37</v>
      </c>
      <c r="Y18" t="n">
        <v>1</v>
      </c>
      <c r="Z18" t="n">
        <v>10</v>
      </c>
      <c r="AA18" t="n">
        <v>76.64663472622885</v>
      </c>
      <c r="AB18" t="n">
        <v>104.871307043261</v>
      </c>
      <c r="AC18" t="n">
        <v>94.86253668688256</v>
      </c>
      <c r="AD18" t="n">
        <v>76646.63472622885</v>
      </c>
      <c r="AE18" t="n">
        <v>104871.307043261</v>
      </c>
      <c r="AF18" t="n">
        <v>5.4058255795573e-06</v>
      </c>
      <c r="AG18" t="n">
        <v>5</v>
      </c>
      <c r="AH18" t="n">
        <v>94862.53668688257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7.0676</v>
      </c>
      <c r="E19" t="n">
        <v>14.15</v>
      </c>
      <c r="F19" t="n">
        <v>11.89</v>
      </c>
      <c r="G19" t="n">
        <v>54.89</v>
      </c>
      <c r="H19" t="n">
        <v>0.89</v>
      </c>
      <c r="I19" t="n">
        <v>13</v>
      </c>
      <c r="J19" t="n">
        <v>104.03</v>
      </c>
      <c r="K19" t="n">
        <v>39.72</v>
      </c>
      <c r="L19" t="n">
        <v>5.25</v>
      </c>
      <c r="M19" t="n">
        <v>10</v>
      </c>
      <c r="N19" t="n">
        <v>14.06</v>
      </c>
      <c r="O19" t="n">
        <v>13063.69</v>
      </c>
      <c r="P19" t="n">
        <v>87.64</v>
      </c>
      <c r="Q19" t="n">
        <v>460.75</v>
      </c>
      <c r="R19" t="n">
        <v>52.24</v>
      </c>
      <c r="S19" t="n">
        <v>32.19</v>
      </c>
      <c r="T19" t="n">
        <v>6097.41</v>
      </c>
      <c r="U19" t="n">
        <v>0.62</v>
      </c>
      <c r="V19" t="n">
        <v>0.75</v>
      </c>
      <c r="W19" t="n">
        <v>1.47</v>
      </c>
      <c r="X19" t="n">
        <v>0.36</v>
      </c>
      <c r="Y19" t="n">
        <v>1</v>
      </c>
      <c r="Z19" t="n">
        <v>10</v>
      </c>
      <c r="AA19" t="n">
        <v>76.08508678916003</v>
      </c>
      <c r="AB19" t="n">
        <v>104.1029723820174</v>
      </c>
      <c r="AC19" t="n">
        <v>94.16753080734325</v>
      </c>
      <c r="AD19" t="n">
        <v>76085.08678916004</v>
      </c>
      <c r="AE19" t="n">
        <v>104102.9723820174</v>
      </c>
      <c r="AF19" t="n">
        <v>5.416785457314899e-06</v>
      </c>
      <c r="AG19" t="n">
        <v>5</v>
      </c>
      <c r="AH19" t="n">
        <v>94167.53080734325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7.0791</v>
      </c>
      <c r="E20" t="n">
        <v>14.13</v>
      </c>
      <c r="F20" t="n">
        <v>11.87</v>
      </c>
      <c r="G20" t="n">
        <v>54.79</v>
      </c>
      <c r="H20" t="n">
        <v>0.93</v>
      </c>
      <c r="I20" t="n">
        <v>13</v>
      </c>
      <c r="J20" t="n">
        <v>104.34</v>
      </c>
      <c r="K20" t="n">
        <v>39.72</v>
      </c>
      <c r="L20" t="n">
        <v>5.5</v>
      </c>
      <c r="M20" t="n">
        <v>9</v>
      </c>
      <c r="N20" t="n">
        <v>14.12</v>
      </c>
      <c r="O20" t="n">
        <v>13102.5</v>
      </c>
      <c r="P20" t="n">
        <v>86.70999999999999</v>
      </c>
      <c r="Q20" t="n">
        <v>460.69</v>
      </c>
      <c r="R20" t="n">
        <v>51.3</v>
      </c>
      <c r="S20" t="n">
        <v>32.19</v>
      </c>
      <c r="T20" t="n">
        <v>5625.35</v>
      </c>
      <c r="U20" t="n">
        <v>0.63</v>
      </c>
      <c r="V20" t="n">
        <v>0.75</v>
      </c>
      <c r="W20" t="n">
        <v>1.47</v>
      </c>
      <c r="X20" t="n">
        <v>0.34</v>
      </c>
      <c r="Y20" t="n">
        <v>1</v>
      </c>
      <c r="Z20" t="n">
        <v>10</v>
      </c>
      <c r="AA20" t="n">
        <v>75.70667201203695</v>
      </c>
      <c r="AB20" t="n">
        <v>103.585208589476</v>
      </c>
      <c r="AC20" t="n">
        <v>93.69918166447589</v>
      </c>
      <c r="AD20" t="n">
        <v>75706.67201203694</v>
      </c>
      <c r="AE20" t="n">
        <v>103585.208589476</v>
      </c>
      <c r="AF20" t="n">
        <v>5.425599345022058e-06</v>
      </c>
      <c r="AG20" t="n">
        <v>5</v>
      </c>
      <c r="AH20" t="n">
        <v>93699.18166447588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7.107</v>
      </c>
      <c r="E21" t="n">
        <v>14.07</v>
      </c>
      <c r="F21" t="n">
        <v>11.84</v>
      </c>
      <c r="G21" t="n">
        <v>59.18</v>
      </c>
      <c r="H21" t="n">
        <v>0.97</v>
      </c>
      <c r="I21" t="n">
        <v>12</v>
      </c>
      <c r="J21" t="n">
        <v>104.65</v>
      </c>
      <c r="K21" t="n">
        <v>39.72</v>
      </c>
      <c r="L21" t="n">
        <v>5.75</v>
      </c>
      <c r="M21" t="n">
        <v>5</v>
      </c>
      <c r="N21" t="n">
        <v>14.19</v>
      </c>
      <c r="O21" t="n">
        <v>13141.33</v>
      </c>
      <c r="P21" t="n">
        <v>85.13</v>
      </c>
      <c r="Q21" t="n">
        <v>460.7</v>
      </c>
      <c r="R21" t="n">
        <v>50.16</v>
      </c>
      <c r="S21" t="n">
        <v>32.19</v>
      </c>
      <c r="T21" t="n">
        <v>5060.33</v>
      </c>
      <c r="U21" t="n">
        <v>0.64</v>
      </c>
      <c r="V21" t="n">
        <v>0.75</v>
      </c>
      <c r="W21" t="n">
        <v>1.47</v>
      </c>
      <c r="X21" t="n">
        <v>0.3</v>
      </c>
      <c r="Y21" t="n">
        <v>1</v>
      </c>
      <c r="Z21" t="n">
        <v>10</v>
      </c>
      <c r="AA21" t="n">
        <v>75.02944160457945</v>
      </c>
      <c r="AB21" t="n">
        <v>102.6585920686962</v>
      </c>
      <c r="AC21" t="n">
        <v>92.86100012392454</v>
      </c>
      <c r="AD21" t="n">
        <v>75029.44160457945</v>
      </c>
      <c r="AE21" t="n">
        <v>102658.5920686962</v>
      </c>
      <c r="AF21" t="n">
        <v>5.446982603024646e-06</v>
      </c>
      <c r="AG21" t="n">
        <v>5</v>
      </c>
      <c r="AH21" t="n">
        <v>92861.00012392455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7.0947</v>
      </c>
      <c r="E22" t="n">
        <v>14.1</v>
      </c>
      <c r="F22" t="n">
        <v>11.86</v>
      </c>
      <c r="G22" t="n">
        <v>59.3</v>
      </c>
      <c r="H22" t="n">
        <v>1.01</v>
      </c>
      <c r="I22" t="n">
        <v>12</v>
      </c>
      <c r="J22" t="n">
        <v>104.97</v>
      </c>
      <c r="K22" t="n">
        <v>39.72</v>
      </c>
      <c r="L22" t="n">
        <v>6</v>
      </c>
      <c r="M22" t="n">
        <v>3</v>
      </c>
      <c r="N22" t="n">
        <v>14.25</v>
      </c>
      <c r="O22" t="n">
        <v>13180.19</v>
      </c>
      <c r="P22" t="n">
        <v>85.87</v>
      </c>
      <c r="Q22" t="n">
        <v>460.69</v>
      </c>
      <c r="R22" t="n">
        <v>50.85</v>
      </c>
      <c r="S22" t="n">
        <v>32.19</v>
      </c>
      <c r="T22" t="n">
        <v>5409.26</v>
      </c>
      <c r="U22" t="n">
        <v>0.63</v>
      </c>
      <c r="V22" t="n">
        <v>0.75</v>
      </c>
      <c r="W22" t="n">
        <v>1.48</v>
      </c>
      <c r="X22" t="n">
        <v>0.33</v>
      </c>
      <c r="Y22" t="n">
        <v>1</v>
      </c>
      <c r="Z22" t="n">
        <v>10</v>
      </c>
      <c r="AA22" t="n">
        <v>75.34421111231887</v>
      </c>
      <c r="AB22" t="n">
        <v>103.0892735958357</v>
      </c>
      <c r="AC22" t="n">
        <v>93.25057801057929</v>
      </c>
      <c r="AD22" t="n">
        <v>75344.21111231888</v>
      </c>
      <c r="AE22" t="n">
        <v>103089.2735958357</v>
      </c>
      <c r="AF22" t="n">
        <v>5.437555575303075e-06</v>
      </c>
      <c r="AG22" t="n">
        <v>5</v>
      </c>
      <c r="AH22" t="n">
        <v>93250.57801057929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7.097</v>
      </c>
      <c r="E23" t="n">
        <v>14.09</v>
      </c>
      <c r="F23" t="n">
        <v>11.86</v>
      </c>
      <c r="G23" t="n">
        <v>59.28</v>
      </c>
      <c r="H23" t="n">
        <v>1.05</v>
      </c>
      <c r="I23" t="n">
        <v>12</v>
      </c>
      <c r="J23" t="n">
        <v>105.28</v>
      </c>
      <c r="K23" t="n">
        <v>39.72</v>
      </c>
      <c r="L23" t="n">
        <v>6.25</v>
      </c>
      <c r="M23" t="n">
        <v>3</v>
      </c>
      <c r="N23" t="n">
        <v>14.32</v>
      </c>
      <c r="O23" t="n">
        <v>13219.07</v>
      </c>
      <c r="P23" t="n">
        <v>85.81999999999999</v>
      </c>
      <c r="Q23" t="n">
        <v>460.74</v>
      </c>
      <c r="R23" t="n">
        <v>50.75</v>
      </c>
      <c r="S23" t="n">
        <v>32.19</v>
      </c>
      <c r="T23" t="n">
        <v>5355.38</v>
      </c>
      <c r="U23" t="n">
        <v>0.63</v>
      </c>
      <c r="V23" t="n">
        <v>0.75</v>
      </c>
      <c r="W23" t="n">
        <v>1.47</v>
      </c>
      <c r="X23" t="n">
        <v>0.32</v>
      </c>
      <c r="Y23" t="n">
        <v>1</v>
      </c>
      <c r="Z23" t="n">
        <v>10</v>
      </c>
      <c r="AA23" t="n">
        <v>75.31651942635592</v>
      </c>
      <c r="AB23" t="n">
        <v>103.0513846094303</v>
      </c>
      <c r="AC23" t="n">
        <v>93.21630509585884</v>
      </c>
      <c r="AD23" t="n">
        <v>75316.51942635592</v>
      </c>
      <c r="AE23" t="n">
        <v>103051.3846094303</v>
      </c>
      <c r="AF23" t="n">
        <v>5.439318352844507e-06</v>
      </c>
      <c r="AG23" t="n">
        <v>5</v>
      </c>
      <c r="AH23" t="n">
        <v>93216.30509585884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7.0989</v>
      </c>
      <c r="E24" t="n">
        <v>14.09</v>
      </c>
      <c r="F24" t="n">
        <v>11.85</v>
      </c>
      <c r="G24" t="n">
        <v>59.26</v>
      </c>
      <c r="H24" t="n">
        <v>1.08</v>
      </c>
      <c r="I24" t="n">
        <v>12</v>
      </c>
      <c r="J24" t="n">
        <v>105.6</v>
      </c>
      <c r="K24" t="n">
        <v>39.72</v>
      </c>
      <c r="L24" t="n">
        <v>6.5</v>
      </c>
      <c r="M24" t="n">
        <v>2</v>
      </c>
      <c r="N24" t="n">
        <v>14.39</v>
      </c>
      <c r="O24" t="n">
        <v>13257.98</v>
      </c>
      <c r="P24" t="n">
        <v>85.79000000000001</v>
      </c>
      <c r="Q24" t="n">
        <v>460.73</v>
      </c>
      <c r="R24" t="n">
        <v>50.67</v>
      </c>
      <c r="S24" t="n">
        <v>32.19</v>
      </c>
      <c r="T24" t="n">
        <v>5316.73</v>
      </c>
      <c r="U24" t="n">
        <v>0.64</v>
      </c>
      <c r="V24" t="n">
        <v>0.75</v>
      </c>
      <c r="W24" t="n">
        <v>1.47</v>
      </c>
      <c r="X24" t="n">
        <v>0.32</v>
      </c>
      <c r="Y24" t="n">
        <v>1</v>
      </c>
      <c r="Z24" t="n">
        <v>10</v>
      </c>
      <c r="AA24" t="n">
        <v>75.29448036101861</v>
      </c>
      <c r="AB24" t="n">
        <v>103.0212297879408</v>
      </c>
      <c r="AC24" t="n">
        <v>93.18902820820978</v>
      </c>
      <c r="AD24" t="n">
        <v>75294.48036101862</v>
      </c>
      <c r="AE24" t="n">
        <v>103021.2297879408</v>
      </c>
      <c r="AF24" t="n">
        <v>5.440774560378734e-06</v>
      </c>
      <c r="AG24" t="n">
        <v>5</v>
      </c>
      <c r="AH24" t="n">
        <v>93189.02820820978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7.0984</v>
      </c>
      <c r="E25" t="n">
        <v>14.09</v>
      </c>
      <c r="F25" t="n">
        <v>11.85</v>
      </c>
      <c r="G25" t="n">
        <v>59.27</v>
      </c>
      <c r="H25" t="n">
        <v>1.12</v>
      </c>
      <c r="I25" t="n">
        <v>12</v>
      </c>
      <c r="J25" t="n">
        <v>105.92</v>
      </c>
      <c r="K25" t="n">
        <v>39.72</v>
      </c>
      <c r="L25" t="n">
        <v>6.75</v>
      </c>
      <c r="M25" t="n">
        <v>1</v>
      </c>
      <c r="N25" t="n">
        <v>14.45</v>
      </c>
      <c r="O25" t="n">
        <v>13296.91</v>
      </c>
      <c r="P25" t="n">
        <v>85.8</v>
      </c>
      <c r="Q25" t="n">
        <v>460.69</v>
      </c>
      <c r="R25" t="n">
        <v>50.67</v>
      </c>
      <c r="S25" t="n">
        <v>32.19</v>
      </c>
      <c r="T25" t="n">
        <v>5316.8</v>
      </c>
      <c r="U25" t="n">
        <v>0.64</v>
      </c>
      <c r="V25" t="n">
        <v>0.75</v>
      </c>
      <c r="W25" t="n">
        <v>1.47</v>
      </c>
      <c r="X25" t="n">
        <v>0.32</v>
      </c>
      <c r="Y25" t="n">
        <v>1</v>
      </c>
      <c r="Z25" t="n">
        <v>10</v>
      </c>
      <c r="AA25" t="n">
        <v>75.30019931426537</v>
      </c>
      <c r="AB25" t="n">
        <v>103.0290547120754</v>
      </c>
      <c r="AC25" t="n">
        <v>93.19610633256734</v>
      </c>
      <c r="AD25" t="n">
        <v>75300.19931426537</v>
      </c>
      <c r="AE25" t="n">
        <v>103029.0547120754</v>
      </c>
      <c r="AF25" t="n">
        <v>5.440391347869726e-06</v>
      </c>
      <c r="AG25" t="n">
        <v>5</v>
      </c>
      <c r="AH25" t="n">
        <v>93196.10633256735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7.0981</v>
      </c>
      <c r="E26" t="n">
        <v>14.09</v>
      </c>
      <c r="F26" t="n">
        <v>11.85</v>
      </c>
      <c r="G26" t="n">
        <v>59.27</v>
      </c>
      <c r="H26" t="n">
        <v>1.16</v>
      </c>
      <c r="I26" t="n">
        <v>12</v>
      </c>
      <c r="J26" t="n">
        <v>106.23</v>
      </c>
      <c r="K26" t="n">
        <v>39.72</v>
      </c>
      <c r="L26" t="n">
        <v>7</v>
      </c>
      <c r="M26" t="n">
        <v>0</v>
      </c>
      <c r="N26" t="n">
        <v>14.52</v>
      </c>
      <c r="O26" t="n">
        <v>13335.87</v>
      </c>
      <c r="P26" t="n">
        <v>85.95</v>
      </c>
      <c r="Q26" t="n">
        <v>460.69</v>
      </c>
      <c r="R26" t="n">
        <v>50.63</v>
      </c>
      <c r="S26" t="n">
        <v>32.19</v>
      </c>
      <c r="T26" t="n">
        <v>5299.89</v>
      </c>
      <c r="U26" t="n">
        <v>0.64</v>
      </c>
      <c r="V26" t="n">
        <v>0.75</v>
      </c>
      <c r="W26" t="n">
        <v>1.48</v>
      </c>
      <c r="X26" t="n">
        <v>0.32</v>
      </c>
      <c r="Y26" t="n">
        <v>1</v>
      </c>
      <c r="Z26" t="n">
        <v>10</v>
      </c>
      <c r="AA26" t="n">
        <v>75.35269847807082</v>
      </c>
      <c r="AB26" t="n">
        <v>103.1008863840937</v>
      </c>
      <c r="AC26" t="n">
        <v>93.26108249062457</v>
      </c>
      <c r="AD26" t="n">
        <v>75352.69847807082</v>
      </c>
      <c r="AE26" t="n">
        <v>103100.8863840937</v>
      </c>
      <c r="AF26" t="n">
        <v>5.440161420364323e-06</v>
      </c>
      <c r="AG26" t="n">
        <v>5</v>
      </c>
      <c r="AH26" t="n">
        <v>93261.08249062457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3.7857</v>
      </c>
      <c r="E2" t="n">
        <v>26.42</v>
      </c>
      <c r="F2" t="n">
        <v>16.75</v>
      </c>
      <c r="G2" t="n">
        <v>5.74</v>
      </c>
      <c r="H2" t="n">
        <v>0.09</v>
      </c>
      <c r="I2" t="n">
        <v>175</v>
      </c>
      <c r="J2" t="n">
        <v>204</v>
      </c>
      <c r="K2" t="n">
        <v>55.27</v>
      </c>
      <c r="L2" t="n">
        <v>1</v>
      </c>
      <c r="M2" t="n">
        <v>173</v>
      </c>
      <c r="N2" t="n">
        <v>42.72</v>
      </c>
      <c r="O2" t="n">
        <v>25393.6</v>
      </c>
      <c r="P2" t="n">
        <v>240.41</v>
      </c>
      <c r="Q2" t="n">
        <v>460.87</v>
      </c>
      <c r="R2" t="n">
        <v>210.98</v>
      </c>
      <c r="S2" t="n">
        <v>32.19</v>
      </c>
      <c r="T2" t="n">
        <v>84656.66</v>
      </c>
      <c r="U2" t="n">
        <v>0.15</v>
      </c>
      <c r="V2" t="n">
        <v>0.53</v>
      </c>
      <c r="W2" t="n">
        <v>1.73</v>
      </c>
      <c r="X2" t="n">
        <v>5.21</v>
      </c>
      <c r="Y2" t="n">
        <v>1</v>
      </c>
      <c r="Z2" t="n">
        <v>10</v>
      </c>
      <c r="AA2" t="n">
        <v>237.1314988713262</v>
      </c>
      <c r="AB2" t="n">
        <v>324.4537782589912</v>
      </c>
      <c r="AC2" t="n">
        <v>293.4883650357873</v>
      </c>
      <c r="AD2" t="n">
        <v>237131.4988713262</v>
      </c>
      <c r="AE2" t="n">
        <v>324453.7782589913</v>
      </c>
      <c r="AF2" t="n">
        <v>2.781498826708471e-06</v>
      </c>
      <c r="AG2" t="n">
        <v>8</v>
      </c>
      <c r="AH2" t="n">
        <v>293488.3650357873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4.3318</v>
      </c>
      <c r="E3" t="n">
        <v>23.09</v>
      </c>
      <c r="F3" t="n">
        <v>15.33</v>
      </c>
      <c r="G3" t="n">
        <v>7.19</v>
      </c>
      <c r="H3" t="n">
        <v>0.11</v>
      </c>
      <c r="I3" t="n">
        <v>128</v>
      </c>
      <c r="J3" t="n">
        <v>204.39</v>
      </c>
      <c r="K3" t="n">
        <v>55.27</v>
      </c>
      <c r="L3" t="n">
        <v>1.25</v>
      </c>
      <c r="M3" t="n">
        <v>126</v>
      </c>
      <c r="N3" t="n">
        <v>42.87</v>
      </c>
      <c r="O3" t="n">
        <v>25442.42</v>
      </c>
      <c r="P3" t="n">
        <v>219.52</v>
      </c>
      <c r="Q3" t="n">
        <v>460.84</v>
      </c>
      <c r="R3" t="n">
        <v>164.19</v>
      </c>
      <c r="S3" t="n">
        <v>32.19</v>
      </c>
      <c r="T3" t="n">
        <v>61496.44</v>
      </c>
      <c r="U3" t="n">
        <v>0.2</v>
      </c>
      <c r="V3" t="n">
        <v>0.58</v>
      </c>
      <c r="W3" t="n">
        <v>1.66</v>
      </c>
      <c r="X3" t="n">
        <v>3.79</v>
      </c>
      <c r="Y3" t="n">
        <v>1</v>
      </c>
      <c r="Z3" t="n">
        <v>10</v>
      </c>
      <c r="AA3" t="n">
        <v>194.8388063697714</v>
      </c>
      <c r="AB3" t="n">
        <v>266.587050556483</v>
      </c>
      <c r="AC3" t="n">
        <v>241.1443566087256</v>
      </c>
      <c r="AD3" t="n">
        <v>194838.8063697714</v>
      </c>
      <c r="AE3" t="n">
        <v>266587.050556483</v>
      </c>
      <c r="AF3" t="n">
        <v>3.1827394187431e-06</v>
      </c>
      <c r="AG3" t="n">
        <v>7</v>
      </c>
      <c r="AH3" t="n">
        <v>241144.3566087256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4.7302</v>
      </c>
      <c r="E4" t="n">
        <v>21.14</v>
      </c>
      <c r="F4" t="n">
        <v>14.48</v>
      </c>
      <c r="G4" t="n">
        <v>8.6</v>
      </c>
      <c r="H4" t="n">
        <v>0.13</v>
      </c>
      <c r="I4" t="n">
        <v>101</v>
      </c>
      <c r="J4" t="n">
        <v>204.79</v>
      </c>
      <c r="K4" t="n">
        <v>55.27</v>
      </c>
      <c r="L4" t="n">
        <v>1.5</v>
      </c>
      <c r="M4" t="n">
        <v>99</v>
      </c>
      <c r="N4" t="n">
        <v>43.02</v>
      </c>
      <c r="O4" t="n">
        <v>25491.3</v>
      </c>
      <c r="P4" t="n">
        <v>206.9</v>
      </c>
      <c r="Q4" t="n">
        <v>460.79</v>
      </c>
      <c r="R4" t="n">
        <v>136.69</v>
      </c>
      <c r="S4" t="n">
        <v>32.19</v>
      </c>
      <c r="T4" t="n">
        <v>47882.6</v>
      </c>
      <c r="U4" t="n">
        <v>0.24</v>
      </c>
      <c r="V4" t="n">
        <v>0.62</v>
      </c>
      <c r="W4" t="n">
        <v>1.61</v>
      </c>
      <c r="X4" t="n">
        <v>2.94</v>
      </c>
      <c r="Y4" t="n">
        <v>1</v>
      </c>
      <c r="Z4" t="n">
        <v>10</v>
      </c>
      <c r="AA4" t="n">
        <v>176.6170446032616</v>
      </c>
      <c r="AB4" t="n">
        <v>241.6552322201633</v>
      </c>
      <c r="AC4" t="n">
        <v>218.5919960223895</v>
      </c>
      <c r="AD4" t="n">
        <v>176617.0446032616</v>
      </c>
      <c r="AE4" t="n">
        <v>241655.2322201633</v>
      </c>
      <c r="AF4" t="n">
        <v>3.475459162135512e-06</v>
      </c>
      <c r="AG4" t="n">
        <v>7</v>
      </c>
      <c r="AH4" t="n">
        <v>218591.9960223895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5.035</v>
      </c>
      <c r="E5" t="n">
        <v>19.86</v>
      </c>
      <c r="F5" t="n">
        <v>13.93</v>
      </c>
      <c r="G5" t="n">
        <v>10.07</v>
      </c>
      <c r="H5" t="n">
        <v>0.15</v>
      </c>
      <c r="I5" t="n">
        <v>83</v>
      </c>
      <c r="J5" t="n">
        <v>205.18</v>
      </c>
      <c r="K5" t="n">
        <v>55.27</v>
      </c>
      <c r="L5" t="n">
        <v>1.75</v>
      </c>
      <c r="M5" t="n">
        <v>81</v>
      </c>
      <c r="N5" t="n">
        <v>43.16</v>
      </c>
      <c r="O5" t="n">
        <v>25540.22</v>
      </c>
      <c r="P5" t="n">
        <v>198.55</v>
      </c>
      <c r="Q5" t="n">
        <v>460.8</v>
      </c>
      <c r="R5" t="n">
        <v>118.3</v>
      </c>
      <c r="S5" t="n">
        <v>32.19</v>
      </c>
      <c r="T5" t="n">
        <v>38775.56</v>
      </c>
      <c r="U5" t="n">
        <v>0.27</v>
      </c>
      <c r="V5" t="n">
        <v>0.64</v>
      </c>
      <c r="W5" t="n">
        <v>1.59</v>
      </c>
      <c r="X5" t="n">
        <v>2.39</v>
      </c>
      <c r="Y5" t="n">
        <v>1</v>
      </c>
      <c r="Z5" t="n">
        <v>10</v>
      </c>
      <c r="AA5" t="n">
        <v>156.7247426934083</v>
      </c>
      <c r="AB5" t="n">
        <v>214.4377071606922</v>
      </c>
      <c r="AC5" t="n">
        <v>193.9720733545494</v>
      </c>
      <c r="AD5" t="n">
        <v>156724.7426934083</v>
      </c>
      <c r="AE5" t="n">
        <v>214437.7071606922</v>
      </c>
      <c r="AF5" t="n">
        <v>3.699407399550189e-06</v>
      </c>
      <c r="AG5" t="n">
        <v>6</v>
      </c>
      <c r="AH5" t="n">
        <v>193972.0733545494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5.2591</v>
      </c>
      <c r="E6" t="n">
        <v>19.01</v>
      </c>
      <c r="F6" t="n">
        <v>13.57</v>
      </c>
      <c r="G6" t="n">
        <v>11.47</v>
      </c>
      <c r="H6" t="n">
        <v>0.17</v>
      </c>
      <c r="I6" t="n">
        <v>71</v>
      </c>
      <c r="J6" t="n">
        <v>205.58</v>
      </c>
      <c r="K6" t="n">
        <v>55.27</v>
      </c>
      <c r="L6" t="n">
        <v>2</v>
      </c>
      <c r="M6" t="n">
        <v>69</v>
      </c>
      <c r="N6" t="n">
        <v>43.31</v>
      </c>
      <c r="O6" t="n">
        <v>25589.2</v>
      </c>
      <c r="P6" t="n">
        <v>193.07</v>
      </c>
      <c r="Q6" t="n">
        <v>460.78</v>
      </c>
      <c r="R6" t="n">
        <v>106.64</v>
      </c>
      <c r="S6" t="n">
        <v>32.19</v>
      </c>
      <c r="T6" t="n">
        <v>33008.27</v>
      </c>
      <c r="U6" t="n">
        <v>0.3</v>
      </c>
      <c r="V6" t="n">
        <v>0.66</v>
      </c>
      <c r="W6" t="n">
        <v>1.57</v>
      </c>
      <c r="X6" t="n">
        <v>2.04</v>
      </c>
      <c r="Y6" t="n">
        <v>1</v>
      </c>
      <c r="Z6" t="n">
        <v>10</v>
      </c>
      <c r="AA6" t="n">
        <v>149.5764815144366</v>
      </c>
      <c r="AB6" t="n">
        <v>204.6571408566018</v>
      </c>
      <c r="AC6" t="n">
        <v>185.1249505714072</v>
      </c>
      <c r="AD6" t="n">
        <v>149576.4815144366</v>
      </c>
      <c r="AE6" t="n">
        <v>204657.1408566018</v>
      </c>
      <c r="AF6" t="n">
        <v>3.864062255208421e-06</v>
      </c>
      <c r="AG6" t="n">
        <v>6</v>
      </c>
      <c r="AH6" t="n">
        <v>185124.9505714072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5.4366</v>
      </c>
      <c r="E7" t="n">
        <v>18.39</v>
      </c>
      <c r="F7" t="n">
        <v>13.31</v>
      </c>
      <c r="G7" t="n">
        <v>12.89</v>
      </c>
      <c r="H7" t="n">
        <v>0.19</v>
      </c>
      <c r="I7" t="n">
        <v>62</v>
      </c>
      <c r="J7" t="n">
        <v>205.98</v>
      </c>
      <c r="K7" t="n">
        <v>55.27</v>
      </c>
      <c r="L7" t="n">
        <v>2.25</v>
      </c>
      <c r="M7" t="n">
        <v>60</v>
      </c>
      <c r="N7" t="n">
        <v>43.46</v>
      </c>
      <c r="O7" t="n">
        <v>25638.22</v>
      </c>
      <c r="P7" t="n">
        <v>189</v>
      </c>
      <c r="Q7" t="n">
        <v>460.77</v>
      </c>
      <c r="R7" t="n">
        <v>98.23</v>
      </c>
      <c r="S7" t="n">
        <v>32.19</v>
      </c>
      <c r="T7" t="n">
        <v>28847.13</v>
      </c>
      <c r="U7" t="n">
        <v>0.33</v>
      </c>
      <c r="V7" t="n">
        <v>0.67</v>
      </c>
      <c r="W7" t="n">
        <v>1.56</v>
      </c>
      <c r="X7" t="n">
        <v>1.78</v>
      </c>
      <c r="Y7" t="n">
        <v>1</v>
      </c>
      <c r="Z7" t="n">
        <v>10</v>
      </c>
      <c r="AA7" t="n">
        <v>144.4672089833751</v>
      </c>
      <c r="AB7" t="n">
        <v>197.6664087744112</v>
      </c>
      <c r="AC7" t="n">
        <v>178.8014041475845</v>
      </c>
      <c r="AD7" t="n">
        <v>144467.2089833751</v>
      </c>
      <c r="AE7" t="n">
        <v>197666.4087744112</v>
      </c>
      <c r="AF7" t="n">
        <v>3.994478305540131e-06</v>
      </c>
      <c r="AG7" t="n">
        <v>6</v>
      </c>
      <c r="AH7" t="n">
        <v>178801.4041475845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5.5901</v>
      </c>
      <c r="E8" t="n">
        <v>17.89</v>
      </c>
      <c r="F8" t="n">
        <v>13.09</v>
      </c>
      <c r="G8" t="n">
        <v>14.28</v>
      </c>
      <c r="H8" t="n">
        <v>0.22</v>
      </c>
      <c r="I8" t="n">
        <v>55</v>
      </c>
      <c r="J8" t="n">
        <v>206.38</v>
      </c>
      <c r="K8" t="n">
        <v>55.27</v>
      </c>
      <c r="L8" t="n">
        <v>2.5</v>
      </c>
      <c r="M8" t="n">
        <v>53</v>
      </c>
      <c r="N8" t="n">
        <v>43.6</v>
      </c>
      <c r="O8" t="n">
        <v>25687.3</v>
      </c>
      <c r="P8" t="n">
        <v>185.44</v>
      </c>
      <c r="Q8" t="n">
        <v>460.77</v>
      </c>
      <c r="R8" t="n">
        <v>91.09</v>
      </c>
      <c r="S8" t="n">
        <v>32.19</v>
      </c>
      <c r="T8" t="n">
        <v>25311.45</v>
      </c>
      <c r="U8" t="n">
        <v>0.35</v>
      </c>
      <c r="V8" t="n">
        <v>0.68</v>
      </c>
      <c r="W8" t="n">
        <v>1.54</v>
      </c>
      <c r="X8" t="n">
        <v>1.56</v>
      </c>
      <c r="Y8" t="n">
        <v>1</v>
      </c>
      <c r="Z8" t="n">
        <v>10</v>
      </c>
      <c r="AA8" t="n">
        <v>140.2955734141435</v>
      </c>
      <c r="AB8" t="n">
        <v>191.9585929490189</v>
      </c>
      <c r="AC8" t="n">
        <v>173.638334253596</v>
      </c>
      <c r="AD8" t="n">
        <v>140295.5734141435</v>
      </c>
      <c r="AE8" t="n">
        <v>191958.5929490189</v>
      </c>
      <c r="AF8" t="n">
        <v>4.107260636390369e-06</v>
      </c>
      <c r="AG8" t="n">
        <v>6</v>
      </c>
      <c r="AH8" t="n">
        <v>173638.3342535961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5.717</v>
      </c>
      <c r="E9" t="n">
        <v>17.49</v>
      </c>
      <c r="F9" t="n">
        <v>12.94</v>
      </c>
      <c r="G9" t="n">
        <v>15.84</v>
      </c>
      <c r="H9" t="n">
        <v>0.24</v>
      </c>
      <c r="I9" t="n">
        <v>49</v>
      </c>
      <c r="J9" t="n">
        <v>206.78</v>
      </c>
      <c r="K9" t="n">
        <v>55.27</v>
      </c>
      <c r="L9" t="n">
        <v>2.75</v>
      </c>
      <c r="M9" t="n">
        <v>47</v>
      </c>
      <c r="N9" t="n">
        <v>43.75</v>
      </c>
      <c r="O9" t="n">
        <v>25736.42</v>
      </c>
      <c r="P9" t="n">
        <v>183</v>
      </c>
      <c r="Q9" t="n">
        <v>460.76</v>
      </c>
      <c r="R9" t="n">
        <v>86.15000000000001</v>
      </c>
      <c r="S9" t="n">
        <v>32.19</v>
      </c>
      <c r="T9" t="n">
        <v>22870.87</v>
      </c>
      <c r="U9" t="n">
        <v>0.37</v>
      </c>
      <c r="V9" t="n">
        <v>0.6899999999999999</v>
      </c>
      <c r="W9" t="n">
        <v>1.53</v>
      </c>
      <c r="X9" t="n">
        <v>1.4</v>
      </c>
      <c r="Y9" t="n">
        <v>1</v>
      </c>
      <c r="Z9" t="n">
        <v>10</v>
      </c>
      <c r="AA9" t="n">
        <v>137.245697589197</v>
      </c>
      <c r="AB9" t="n">
        <v>187.7856182943039</v>
      </c>
      <c r="AC9" t="n">
        <v>169.863622443119</v>
      </c>
      <c r="AD9" t="n">
        <v>137245.697589197</v>
      </c>
      <c r="AE9" t="n">
        <v>187785.6182943039</v>
      </c>
      <c r="AF9" t="n">
        <v>4.200498928148645e-06</v>
      </c>
      <c r="AG9" t="n">
        <v>6</v>
      </c>
      <c r="AH9" t="n">
        <v>169863.622443119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5.8169</v>
      </c>
      <c r="E10" t="n">
        <v>17.19</v>
      </c>
      <c r="F10" t="n">
        <v>12.8</v>
      </c>
      <c r="G10" t="n">
        <v>17.07</v>
      </c>
      <c r="H10" t="n">
        <v>0.26</v>
      </c>
      <c r="I10" t="n">
        <v>45</v>
      </c>
      <c r="J10" t="n">
        <v>207.17</v>
      </c>
      <c r="K10" t="n">
        <v>55.27</v>
      </c>
      <c r="L10" t="n">
        <v>3</v>
      </c>
      <c r="M10" t="n">
        <v>43</v>
      </c>
      <c r="N10" t="n">
        <v>43.9</v>
      </c>
      <c r="O10" t="n">
        <v>25785.6</v>
      </c>
      <c r="P10" t="n">
        <v>180.65</v>
      </c>
      <c r="Q10" t="n">
        <v>460.74</v>
      </c>
      <c r="R10" t="n">
        <v>81.72</v>
      </c>
      <c r="S10" t="n">
        <v>32.19</v>
      </c>
      <c r="T10" t="n">
        <v>20676.25</v>
      </c>
      <c r="U10" t="n">
        <v>0.39</v>
      </c>
      <c r="V10" t="n">
        <v>0.7</v>
      </c>
      <c r="W10" t="n">
        <v>1.52</v>
      </c>
      <c r="X10" t="n">
        <v>1.27</v>
      </c>
      <c r="Y10" t="n">
        <v>1</v>
      </c>
      <c r="Z10" t="n">
        <v>10</v>
      </c>
      <c r="AA10" t="n">
        <v>126.1627688255293</v>
      </c>
      <c r="AB10" t="n">
        <v>172.6214662155523</v>
      </c>
      <c r="AC10" t="n">
        <v>156.1467157557376</v>
      </c>
      <c r="AD10" t="n">
        <v>126162.7688255293</v>
      </c>
      <c r="AE10" t="n">
        <v>172621.4662155524</v>
      </c>
      <c r="AF10" t="n">
        <v>4.273899285490267e-06</v>
      </c>
      <c r="AG10" t="n">
        <v>5</v>
      </c>
      <c r="AH10" t="n">
        <v>156146.7157557376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5.9046</v>
      </c>
      <c r="E11" t="n">
        <v>16.94</v>
      </c>
      <c r="F11" t="n">
        <v>12.71</v>
      </c>
      <c r="G11" t="n">
        <v>18.6</v>
      </c>
      <c r="H11" t="n">
        <v>0.28</v>
      </c>
      <c r="I11" t="n">
        <v>41</v>
      </c>
      <c r="J11" t="n">
        <v>207.57</v>
      </c>
      <c r="K11" t="n">
        <v>55.27</v>
      </c>
      <c r="L11" t="n">
        <v>3.25</v>
      </c>
      <c r="M11" t="n">
        <v>39</v>
      </c>
      <c r="N11" t="n">
        <v>44.05</v>
      </c>
      <c r="O11" t="n">
        <v>25834.83</v>
      </c>
      <c r="P11" t="n">
        <v>178.84</v>
      </c>
      <c r="Q11" t="n">
        <v>460.74</v>
      </c>
      <c r="R11" t="n">
        <v>78.55</v>
      </c>
      <c r="S11" t="n">
        <v>32.19</v>
      </c>
      <c r="T11" t="n">
        <v>19112.35</v>
      </c>
      <c r="U11" t="n">
        <v>0.41</v>
      </c>
      <c r="V11" t="n">
        <v>0.7</v>
      </c>
      <c r="W11" t="n">
        <v>1.52</v>
      </c>
      <c r="X11" t="n">
        <v>1.17</v>
      </c>
      <c r="Y11" t="n">
        <v>1</v>
      </c>
      <c r="Z11" t="n">
        <v>10</v>
      </c>
      <c r="AA11" t="n">
        <v>124.1606915642977</v>
      </c>
      <c r="AB11" t="n">
        <v>169.8821357813215</v>
      </c>
      <c r="AC11" t="n">
        <v>153.6688231734744</v>
      </c>
      <c r="AD11" t="n">
        <v>124160.6915642977</v>
      </c>
      <c r="AE11" t="n">
        <v>169882.1357813215</v>
      </c>
      <c r="AF11" t="n">
        <v>4.338335835428808e-06</v>
      </c>
      <c r="AG11" t="n">
        <v>5</v>
      </c>
      <c r="AH11" t="n">
        <v>153668.8231734744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5.9862</v>
      </c>
      <c r="E12" t="n">
        <v>16.7</v>
      </c>
      <c r="F12" t="n">
        <v>12.6</v>
      </c>
      <c r="G12" t="n">
        <v>19.89</v>
      </c>
      <c r="H12" t="n">
        <v>0.3</v>
      </c>
      <c r="I12" t="n">
        <v>38</v>
      </c>
      <c r="J12" t="n">
        <v>207.97</v>
      </c>
      <c r="K12" t="n">
        <v>55.27</v>
      </c>
      <c r="L12" t="n">
        <v>3.5</v>
      </c>
      <c r="M12" t="n">
        <v>36</v>
      </c>
      <c r="N12" t="n">
        <v>44.2</v>
      </c>
      <c r="O12" t="n">
        <v>25884.1</v>
      </c>
      <c r="P12" t="n">
        <v>176.91</v>
      </c>
      <c r="Q12" t="n">
        <v>460.73</v>
      </c>
      <c r="R12" t="n">
        <v>75.33</v>
      </c>
      <c r="S12" t="n">
        <v>32.19</v>
      </c>
      <c r="T12" t="n">
        <v>17518.61</v>
      </c>
      <c r="U12" t="n">
        <v>0.43</v>
      </c>
      <c r="V12" t="n">
        <v>0.71</v>
      </c>
      <c r="W12" t="n">
        <v>1.5</v>
      </c>
      <c r="X12" t="n">
        <v>1.06</v>
      </c>
      <c r="Y12" t="n">
        <v>1</v>
      </c>
      <c r="Z12" t="n">
        <v>10</v>
      </c>
      <c r="AA12" t="n">
        <v>122.2379290690977</v>
      </c>
      <c r="AB12" t="n">
        <v>167.2513273090956</v>
      </c>
      <c r="AC12" t="n">
        <v>151.2890953694741</v>
      </c>
      <c r="AD12" t="n">
        <v>122237.9290690977</v>
      </c>
      <c r="AE12" t="n">
        <v>167251.3273090956</v>
      </c>
      <c r="AF12" t="n">
        <v>4.398290481665807e-06</v>
      </c>
      <c r="AG12" t="n">
        <v>5</v>
      </c>
      <c r="AH12" t="n">
        <v>151289.0953694741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6.0567</v>
      </c>
      <c r="E13" t="n">
        <v>16.51</v>
      </c>
      <c r="F13" t="n">
        <v>12.53</v>
      </c>
      <c r="G13" t="n">
        <v>21.47</v>
      </c>
      <c r="H13" t="n">
        <v>0.32</v>
      </c>
      <c r="I13" t="n">
        <v>35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175.48</v>
      </c>
      <c r="Q13" t="n">
        <v>460.76</v>
      </c>
      <c r="R13" t="n">
        <v>73.11</v>
      </c>
      <c r="S13" t="n">
        <v>32.19</v>
      </c>
      <c r="T13" t="n">
        <v>16420.59</v>
      </c>
      <c r="U13" t="n">
        <v>0.44</v>
      </c>
      <c r="V13" t="n">
        <v>0.71</v>
      </c>
      <c r="W13" t="n">
        <v>1.5</v>
      </c>
      <c r="X13" t="n">
        <v>0.99</v>
      </c>
      <c r="Y13" t="n">
        <v>1</v>
      </c>
      <c r="Z13" t="n">
        <v>10</v>
      </c>
      <c r="AA13" t="n">
        <v>120.725771239451</v>
      </c>
      <c r="AB13" t="n">
        <v>165.1823262548788</v>
      </c>
      <c r="AC13" t="n">
        <v>149.4175568720098</v>
      </c>
      <c r="AD13" t="n">
        <v>120725.771239451</v>
      </c>
      <c r="AE13" t="n">
        <v>165182.3262548788</v>
      </c>
      <c r="AF13" t="n">
        <v>4.450089532642627e-06</v>
      </c>
      <c r="AG13" t="n">
        <v>5</v>
      </c>
      <c r="AH13" t="n">
        <v>149417.5568720099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6.1158</v>
      </c>
      <c r="E14" t="n">
        <v>16.35</v>
      </c>
      <c r="F14" t="n">
        <v>12.45</v>
      </c>
      <c r="G14" t="n">
        <v>22.63</v>
      </c>
      <c r="H14" t="n">
        <v>0.34</v>
      </c>
      <c r="I14" t="n">
        <v>33</v>
      </c>
      <c r="J14" t="n">
        <v>208.77</v>
      </c>
      <c r="K14" t="n">
        <v>55.27</v>
      </c>
      <c r="L14" t="n">
        <v>4</v>
      </c>
      <c r="M14" t="n">
        <v>31</v>
      </c>
      <c r="N14" t="n">
        <v>44.5</v>
      </c>
      <c r="O14" t="n">
        <v>25982.82</v>
      </c>
      <c r="P14" t="n">
        <v>174.25</v>
      </c>
      <c r="Q14" t="n">
        <v>460.71</v>
      </c>
      <c r="R14" t="n">
        <v>70.17</v>
      </c>
      <c r="S14" t="n">
        <v>32.19</v>
      </c>
      <c r="T14" t="n">
        <v>14963.37</v>
      </c>
      <c r="U14" t="n">
        <v>0.46</v>
      </c>
      <c r="V14" t="n">
        <v>0.72</v>
      </c>
      <c r="W14" t="n">
        <v>1.5</v>
      </c>
      <c r="X14" t="n">
        <v>0.91</v>
      </c>
      <c r="Y14" t="n">
        <v>1</v>
      </c>
      <c r="Z14" t="n">
        <v>10</v>
      </c>
      <c r="AA14" t="n">
        <v>119.4620952094192</v>
      </c>
      <c r="AB14" t="n">
        <v>163.4533089611384</v>
      </c>
      <c r="AC14" t="n">
        <v>147.8535545620924</v>
      </c>
      <c r="AD14" t="n">
        <v>119462.0952094192</v>
      </c>
      <c r="AE14" t="n">
        <v>163453.3089611384</v>
      </c>
      <c r="AF14" t="n">
        <v>4.493512566865748e-06</v>
      </c>
      <c r="AG14" t="n">
        <v>5</v>
      </c>
      <c r="AH14" t="n">
        <v>147853.5545620924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6.1686</v>
      </c>
      <c r="E15" t="n">
        <v>16.21</v>
      </c>
      <c r="F15" t="n">
        <v>12.39</v>
      </c>
      <c r="G15" t="n">
        <v>23.98</v>
      </c>
      <c r="H15" t="n">
        <v>0.36</v>
      </c>
      <c r="I15" t="n">
        <v>31</v>
      </c>
      <c r="J15" t="n">
        <v>209.17</v>
      </c>
      <c r="K15" t="n">
        <v>55.27</v>
      </c>
      <c r="L15" t="n">
        <v>4.25</v>
      </c>
      <c r="M15" t="n">
        <v>29</v>
      </c>
      <c r="N15" t="n">
        <v>44.65</v>
      </c>
      <c r="O15" t="n">
        <v>26032.25</v>
      </c>
      <c r="P15" t="n">
        <v>172.81</v>
      </c>
      <c r="Q15" t="n">
        <v>460.77</v>
      </c>
      <c r="R15" t="n">
        <v>68.43000000000001</v>
      </c>
      <c r="S15" t="n">
        <v>32.19</v>
      </c>
      <c r="T15" t="n">
        <v>14102.75</v>
      </c>
      <c r="U15" t="n">
        <v>0.47</v>
      </c>
      <c r="V15" t="n">
        <v>0.72</v>
      </c>
      <c r="W15" t="n">
        <v>1.49</v>
      </c>
      <c r="X15" t="n">
        <v>0.85</v>
      </c>
      <c r="Y15" t="n">
        <v>1</v>
      </c>
      <c r="Z15" t="n">
        <v>10</v>
      </c>
      <c r="AA15" t="n">
        <v>118.2254841885871</v>
      </c>
      <c r="AB15" t="n">
        <v>161.761323207009</v>
      </c>
      <c r="AC15" t="n">
        <v>146.3230495536196</v>
      </c>
      <c r="AD15" t="n">
        <v>118225.4841885871</v>
      </c>
      <c r="AE15" t="n">
        <v>161761.3232070089</v>
      </c>
      <c r="AF15" t="n">
        <v>4.532306749724984e-06</v>
      </c>
      <c r="AG15" t="n">
        <v>5</v>
      </c>
      <c r="AH15" t="n">
        <v>146323.0495536196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6.2187</v>
      </c>
      <c r="E16" t="n">
        <v>16.08</v>
      </c>
      <c r="F16" t="n">
        <v>12.34</v>
      </c>
      <c r="G16" t="n">
        <v>25.53</v>
      </c>
      <c r="H16" t="n">
        <v>0.38</v>
      </c>
      <c r="I16" t="n">
        <v>29</v>
      </c>
      <c r="J16" t="n">
        <v>209.58</v>
      </c>
      <c r="K16" t="n">
        <v>55.27</v>
      </c>
      <c r="L16" t="n">
        <v>4.5</v>
      </c>
      <c r="M16" t="n">
        <v>27</v>
      </c>
      <c r="N16" t="n">
        <v>44.8</v>
      </c>
      <c r="O16" t="n">
        <v>26081.73</v>
      </c>
      <c r="P16" t="n">
        <v>171.93</v>
      </c>
      <c r="Q16" t="n">
        <v>460.72</v>
      </c>
      <c r="R16" t="n">
        <v>66.90000000000001</v>
      </c>
      <c r="S16" t="n">
        <v>32.19</v>
      </c>
      <c r="T16" t="n">
        <v>13349.37</v>
      </c>
      <c r="U16" t="n">
        <v>0.48</v>
      </c>
      <c r="V16" t="n">
        <v>0.72</v>
      </c>
      <c r="W16" t="n">
        <v>1.49</v>
      </c>
      <c r="X16" t="n">
        <v>0.8</v>
      </c>
      <c r="Y16" t="n">
        <v>1</v>
      </c>
      <c r="Z16" t="n">
        <v>10</v>
      </c>
      <c r="AA16" t="n">
        <v>117.2640595268748</v>
      </c>
      <c r="AB16" t="n">
        <v>160.4458595697922</v>
      </c>
      <c r="AC16" t="n">
        <v>145.1331319196736</v>
      </c>
      <c r="AD16" t="n">
        <v>117264.0595268748</v>
      </c>
      <c r="AE16" t="n">
        <v>160445.8595697922</v>
      </c>
      <c r="AF16" t="n">
        <v>4.569117139142554e-06</v>
      </c>
      <c r="AG16" t="n">
        <v>5</v>
      </c>
      <c r="AH16" t="n">
        <v>145133.1319196736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6.2763</v>
      </c>
      <c r="E17" t="n">
        <v>15.93</v>
      </c>
      <c r="F17" t="n">
        <v>12.27</v>
      </c>
      <c r="G17" t="n">
        <v>27.27</v>
      </c>
      <c r="H17" t="n">
        <v>0.4</v>
      </c>
      <c r="I17" t="n">
        <v>27</v>
      </c>
      <c r="J17" t="n">
        <v>209.98</v>
      </c>
      <c r="K17" t="n">
        <v>55.27</v>
      </c>
      <c r="L17" t="n">
        <v>4.75</v>
      </c>
      <c r="M17" t="n">
        <v>25</v>
      </c>
      <c r="N17" t="n">
        <v>44.95</v>
      </c>
      <c r="O17" t="n">
        <v>26131.27</v>
      </c>
      <c r="P17" t="n">
        <v>170.68</v>
      </c>
      <c r="Q17" t="n">
        <v>460.75</v>
      </c>
      <c r="R17" t="n">
        <v>64.51000000000001</v>
      </c>
      <c r="S17" t="n">
        <v>32.19</v>
      </c>
      <c r="T17" t="n">
        <v>12162.39</v>
      </c>
      <c r="U17" t="n">
        <v>0.5</v>
      </c>
      <c r="V17" t="n">
        <v>0.73</v>
      </c>
      <c r="W17" t="n">
        <v>1.49</v>
      </c>
      <c r="X17" t="n">
        <v>0.74</v>
      </c>
      <c r="Y17" t="n">
        <v>1</v>
      </c>
      <c r="Z17" t="n">
        <v>10</v>
      </c>
      <c r="AA17" t="n">
        <v>116.0798254749965</v>
      </c>
      <c r="AB17" t="n">
        <v>158.825538295294</v>
      </c>
      <c r="AC17" t="n">
        <v>143.6674518334778</v>
      </c>
      <c r="AD17" t="n">
        <v>116079.8254749965</v>
      </c>
      <c r="AE17" t="n">
        <v>158825.538295294</v>
      </c>
      <c r="AF17" t="n">
        <v>4.611438065898084e-06</v>
      </c>
      <c r="AG17" t="n">
        <v>5</v>
      </c>
      <c r="AH17" t="n">
        <v>143667.4518334778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6.298</v>
      </c>
      <c r="E18" t="n">
        <v>15.88</v>
      </c>
      <c r="F18" t="n">
        <v>12.26</v>
      </c>
      <c r="G18" t="n">
        <v>28.29</v>
      </c>
      <c r="H18" t="n">
        <v>0.42</v>
      </c>
      <c r="I18" t="n">
        <v>26</v>
      </c>
      <c r="J18" t="n">
        <v>210.38</v>
      </c>
      <c r="K18" t="n">
        <v>55.27</v>
      </c>
      <c r="L18" t="n">
        <v>5</v>
      </c>
      <c r="M18" t="n">
        <v>24</v>
      </c>
      <c r="N18" t="n">
        <v>45.11</v>
      </c>
      <c r="O18" t="n">
        <v>26180.86</v>
      </c>
      <c r="P18" t="n">
        <v>170.2</v>
      </c>
      <c r="Q18" t="n">
        <v>460.69</v>
      </c>
      <c r="R18" t="n">
        <v>64.06</v>
      </c>
      <c r="S18" t="n">
        <v>32.19</v>
      </c>
      <c r="T18" t="n">
        <v>11940.92</v>
      </c>
      <c r="U18" t="n">
        <v>0.5</v>
      </c>
      <c r="V18" t="n">
        <v>0.73</v>
      </c>
      <c r="W18" t="n">
        <v>1.49</v>
      </c>
      <c r="X18" t="n">
        <v>0.72</v>
      </c>
      <c r="Y18" t="n">
        <v>1</v>
      </c>
      <c r="Z18" t="n">
        <v>10</v>
      </c>
      <c r="AA18" t="n">
        <v>115.6436777396844</v>
      </c>
      <c r="AB18" t="n">
        <v>158.2287817223603</v>
      </c>
      <c r="AC18" t="n">
        <v>143.1276488703116</v>
      </c>
      <c r="AD18" t="n">
        <v>115643.6777396844</v>
      </c>
      <c r="AE18" t="n">
        <v>158228.7817223603</v>
      </c>
      <c r="AF18" t="n">
        <v>4.62738188726258e-06</v>
      </c>
      <c r="AG18" t="n">
        <v>5</v>
      </c>
      <c r="AH18" t="n">
        <v>143127.6488703116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6.3589</v>
      </c>
      <c r="E19" t="n">
        <v>15.73</v>
      </c>
      <c r="F19" t="n">
        <v>12.19</v>
      </c>
      <c r="G19" t="n">
        <v>30.47</v>
      </c>
      <c r="H19" t="n">
        <v>0.44</v>
      </c>
      <c r="I19" t="n">
        <v>24</v>
      </c>
      <c r="J19" t="n">
        <v>210.78</v>
      </c>
      <c r="K19" t="n">
        <v>55.27</v>
      </c>
      <c r="L19" t="n">
        <v>5.25</v>
      </c>
      <c r="M19" t="n">
        <v>22</v>
      </c>
      <c r="N19" t="n">
        <v>45.26</v>
      </c>
      <c r="O19" t="n">
        <v>26230.5</v>
      </c>
      <c r="P19" t="n">
        <v>168.49</v>
      </c>
      <c r="Q19" t="n">
        <v>460.77</v>
      </c>
      <c r="R19" t="n">
        <v>61.86</v>
      </c>
      <c r="S19" t="n">
        <v>32.19</v>
      </c>
      <c r="T19" t="n">
        <v>10852.64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  <c r="AA19" t="n">
        <v>114.2775630774004</v>
      </c>
      <c r="AB19" t="n">
        <v>156.3596033726989</v>
      </c>
      <c r="AC19" t="n">
        <v>141.436862278933</v>
      </c>
      <c r="AD19" t="n">
        <v>114277.5630774004</v>
      </c>
      <c r="AE19" t="n">
        <v>156359.6033726989</v>
      </c>
      <c r="AF19" t="n">
        <v>4.672127450446812e-06</v>
      </c>
      <c r="AG19" t="n">
        <v>5</v>
      </c>
      <c r="AH19" t="n">
        <v>141436.862278933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6.3852</v>
      </c>
      <c r="E20" t="n">
        <v>15.66</v>
      </c>
      <c r="F20" t="n">
        <v>12.16</v>
      </c>
      <c r="G20" t="n">
        <v>31.73</v>
      </c>
      <c r="H20" t="n">
        <v>0.46</v>
      </c>
      <c r="I20" t="n">
        <v>23</v>
      </c>
      <c r="J20" t="n">
        <v>211.18</v>
      </c>
      <c r="K20" t="n">
        <v>55.27</v>
      </c>
      <c r="L20" t="n">
        <v>5.5</v>
      </c>
      <c r="M20" t="n">
        <v>21</v>
      </c>
      <c r="N20" t="n">
        <v>45.41</v>
      </c>
      <c r="O20" t="n">
        <v>26280.2</v>
      </c>
      <c r="P20" t="n">
        <v>168</v>
      </c>
      <c r="Q20" t="n">
        <v>460.69</v>
      </c>
      <c r="R20" t="n">
        <v>60.93</v>
      </c>
      <c r="S20" t="n">
        <v>32.19</v>
      </c>
      <c r="T20" t="n">
        <v>10393.19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  <c r="AA20" t="n">
        <v>113.7898837627712</v>
      </c>
      <c r="AB20" t="n">
        <v>155.6923390195306</v>
      </c>
      <c r="AC20" t="n">
        <v>140.8332806991194</v>
      </c>
      <c r="AD20" t="n">
        <v>113789.8837627712</v>
      </c>
      <c r="AE20" t="n">
        <v>155692.3390195306</v>
      </c>
      <c r="AF20" t="n">
        <v>4.691451068045256e-06</v>
      </c>
      <c r="AG20" t="n">
        <v>5</v>
      </c>
      <c r="AH20" t="n">
        <v>140833.2806991194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6.4089</v>
      </c>
      <c r="E21" t="n">
        <v>15.6</v>
      </c>
      <c r="F21" t="n">
        <v>12.15</v>
      </c>
      <c r="G21" t="n">
        <v>33.13</v>
      </c>
      <c r="H21" t="n">
        <v>0.48</v>
      </c>
      <c r="I21" t="n">
        <v>22</v>
      </c>
      <c r="J21" t="n">
        <v>211.59</v>
      </c>
      <c r="K21" t="n">
        <v>55.27</v>
      </c>
      <c r="L21" t="n">
        <v>5.75</v>
      </c>
      <c r="M21" t="n">
        <v>20</v>
      </c>
      <c r="N21" t="n">
        <v>45.57</v>
      </c>
      <c r="O21" t="n">
        <v>26329.94</v>
      </c>
      <c r="P21" t="n">
        <v>167.37</v>
      </c>
      <c r="Q21" t="n">
        <v>460.7</v>
      </c>
      <c r="R21" t="n">
        <v>60.32</v>
      </c>
      <c r="S21" t="n">
        <v>32.19</v>
      </c>
      <c r="T21" t="n">
        <v>10090.85</v>
      </c>
      <c r="U21" t="n">
        <v>0.53</v>
      </c>
      <c r="V21" t="n">
        <v>0.74</v>
      </c>
      <c r="W21" t="n">
        <v>1.49</v>
      </c>
      <c r="X21" t="n">
        <v>0.61</v>
      </c>
      <c r="Y21" t="n">
        <v>1</v>
      </c>
      <c r="Z21" t="n">
        <v>10</v>
      </c>
      <c r="AA21" t="n">
        <v>113.2907712954493</v>
      </c>
      <c r="AB21" t="n">
        <v>155.009431322453</v>
      </c>
      <c r="AC21" t="n">
        <v>140.2155487541838</v>
      </c>
      <c r="AD21" t="n">
        <v>113290.7712954493</v>
      </c>
      <c r="AE21" t="n">
        <v>155009.431322453</v>
      </c>
      <c r="AF21" t="n">
        <v>4.708864366033209e-06</v>
      </c>
      <c r="AG21" t="n">
        <v>5</v>
      </c>
      <c r="AH21" t="n">
        <v>140215.5487541838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6.4469</v>
      </c>
      <c r="E22" t="n">
        <v>15.51</v>
      </c>
      <c r="F22" t="n">
        <v>12.1</v>
      </c>
      <c r="G22" t="n">
        <v>34.56</v>
      </c>
      <c r="H22" t="n">
        <v>0.5</v>
      </c>
      <c r="I22" t="n">
        <v>21</v>
      </c>
      <c r="J22" t="n">
        <v>211.99</v>
      </c>
      <c r="K22" t="n">
        <v>55.27</v>
      </c>
      <c r="L22" t="n">
        <v>6</v>
      </c>
      <c r="M22" t="n">
        <v>19</v>
      </c>
      <c r="N22" t="n">
        <v>45.72</v>
      </c>
      <c r="O22" t="n">
        <v>26379.74</v>
      </c>
      <c r="P22" t="n">
        <v>166.23</v>
      </c>
      <c r="Q22" t="n">
        <v>460.76</v>
      </c>
      <c r="R22" t="n">
        <v>58.59</v>
      </c>
      <c r="S22" t="n">
        <v>32.19</v>
      </c>
      <c r="T22" t="n">
        <v>9234.110000000001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  <c r="AA22" t="n">
        <v>112.4334999520889</v>
      </c>
      <c r="AB22" t="n">
        <v>153.8364748503255</v>
      </c>
      <c r="AC22" t="n">
        <v>139.154537601501</v>
      </c>
      <c r="AD22" t="n">
        <v>112433.4999520889</v>
      </c>
      <c r="AE22" t="n">
        <v>153836.4748503255</v>
      </c>
      <c r="AF22" t="n">
        <v>4.736784421878871e-06</v>
      </c>
      <c r="AG22" t="n">
        <v>5</v>
      </c>
      <c r="AH22" t="n">
        <v>139154.537601501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6.4719</v>
      </c>
      <c r="E23" t="n">
        <v>15.45</v>
      </c>
      <c r="F23" t="n">
        <v>12.08</v>
      </c>
      <c r="G23" t="n">
        <v>36.23</v>
      </c>
      <c r="H23" t="n">
        <v>0.52</v>
      </c>
      <c r="I23" t="n">
        <v>20</v>
      </c>
      <c r="J23" t="n">
        <v>212.4</v>
      </c>
      <c r="K23" t="n">
        <v>55.27</v>
      </c>
      <c r="L23" t="n">
        <v>6.25</v>
      </c>
      <c r="M23" t="n">
        <v>18</v>
      </c>
      <c r="N23" t="n">
        <v>45.87</v>
      </c>
      <c r="O23" t="n">
        <v>26429.59</v>
      </c>
      <c r="P23" t="n">
        <v>165.57</v>
      </c>
      <c r="Q23" t="n">
        <v>460.69</v>
      </c>
      <c r="R23" t="n">
        <v>58.05</v>
      </c>
      <c r="S23" t="n">
        <v>32.19</v>
      </c>
      <c r="T23" t="n">
        <v>8967.700000000001</v>
      </c>
      <c r="U23" t="n">
        <v>0.55</v>
      </c>
      <c r="V23" t="n">
        <v>0.74</v>
      </c>
      <c r="W23" t="n">
        <v>1.48</v>
      </c>
      <c r="X23" t="n">
        <v>0.54</v>
      </c>
      <c r="Y23" t="n">
        <v>1</v>
      </c>
      <c r="Z23" t="n">
        <v>10</v>
      </c>
      <c r="AA23" t="n">
        <v>111.9146587813757</v>
      </c>
      <c r="AB23" t="n">
        <v>153.126573470899</v>
      </c>
      <c r="AC23" t="n">
        <v>138.512388213374</v>
      </c>
      <c r="AD23" t="n">
        <v>111914.6587813757</v>
      </c>
      <c r="AE23" t="n">
        <v>153126.573470899</v>
      </c>
      <c r="AF23" t="n">
        <v>4.755152879672069e-06</v>
      </c>
      <c r="AG23" t="n">
        <v>5</v>
      </c>
      <c r="AH23" t="n">
        <v>138512.388213374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6.4668</v>
      </c>
      <c r="E24" t="n">
        <v>15.46</v>
      </c>
      <c r="F24" t="n">
        <v>12.09</v>
      </c>
      <c r="G24" t="n">
        <v>36.26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165.39</v>
      </c>
      <c r="Q24" t="n">
        <v>460.69</v>
      </c>
      <c r="R24" t="n">
        <v>58.42</v>
      </c>
      <c r="S24" t="n">
        <v>32.19</v>
      </c>
      <c r="T24" t="n">
        <v>9152</v>
      </c>
      <c r="U24" t="n">
        <v>0.55</v>
      </c>
      <c r="V24" t="n">
        <v>0.74</v>
      </c>
      <c r="W24" t="n">
        <v>1.48</v>
      </c>
      <c r="X24" t="n">
        <v>0.55</v>
      </c>
      <c r="Y24" t="n">
        <v>1</v>
      </c>
      <c r="Z24" t="n">
        <v>10</v>
      </c>
      <c r="AA24" t="n">
        <v>111.9052680788662</v>
      </c>
      <c r="AB24" t="n">
        <v>153.113724697437</v>
      </c>
      <c r="AC24" t="n">
        <v>138.5007657088178</v>
      </c>
      <c r="AD24" t="n">
        <v>111905.2680788662</v>
      </c>
      <c r="AE24" t="n">
        <v>153113.7246974371</v>
      </c>
      <c r="AF24" t="n">
        <v>4.751405714282256e-06</v>
      </c>
      <c r="AG24" t="n">
        <v>5</v>
      </c>
      <c r="AH24" t="n">
        <v>138500.7657088178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6.5063</v>
      </c>
      <c r="E25" t="n">
        <v>15.37</v>
      </c>
      <c r="F25" t="n">
        <v>12.03</v>
      </c>
      <c r="G25" t="n">
        <v>38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164.26</v>
      </c>
      <c r="Q25" t="n">
        <v>460.72</v>
      </c>
      <c r="R25" t="n">
        <v>56.68</v>
      </c>
      <c r="S25" t="n">
        <v>32.19</v>
      </c>
      <c r="T25" t="n">
        <v>8286.620000000001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  <c r="AA25" t="n">
        <v>111.0474170238766</v>
      </c>
      <c r="AB25" t="n">
        <v>151.9399750382833</v>
      </c>
      <c r="AC25" t="n">
        <v>137.4390370697653</v>
      </c>
      <c r="AD25" t="n">
        <v>111047.4170238766</v>
      </c>
      <c r="AE25" t="n">
        <v>151939.9750382833</v>
      </c>
      <c r="AF25" t="n">
        <v>4.780427877595511e-06</v>
      </c>
      <c r="AG25" t="n">
        <v>5</v>
      </c>
      <c r="AH25" t="n">
        <v>137439.0370697653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6.5265</v>
      </c>
      <c r="E26" t="n">
        <v>15.32</v>
      </c>
      <c r="F26" t="n">
        <v>12.03</v>
      </c>
      <c r="G26" t="n">
        <v>40.09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163.88</v>
      </c>
      <c r="Q26" t="n">
        <v>460.69</v>
      </c>
      <c r="R26" t="n">
        <v>56.55</v>
      </c>
      <c r="S26" t="n">
        <v>32.19</v>
      </c>
      <c r="T26" t="n">
        <v>8225.860000000001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  <c r="AA26" t="n">
        <v>110.7002864294276</v>
      </c>
      <c r="AB26" t="n">
        <v>151.4650156446375</v>
      </c>
      <c r="AC26" t="n">
        <v>137.0094071340392</v>
      </c>
      <c r="AD26" t="n">
        <v>110700.2864294276</v>
      </c>
      <c r="AE26" t="n">
        <v>151465.0156446375</v>
      </c>
      <c r="AF26" t="n">
        <v>4.795269591492415e-06</v>
      </c>
      <c r="AG26" t="n">
        <v>5</v>
      </c>
      <c r="AH26" t="n">
        <v>137009.4071340392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6.5299</v>
      </c>
      <c r="E27" t="n">
        <v>15.31</v>
      </c>
      <c r="F27" t="n">
        <v>12.02</v>
      </c>
      <c r="G27" t="n">
        <v>40.06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163.05</v>
      </c>
      <c r="Q27" t="n">
        <v>460.7</v>
      </c>
      <c r="R27" t="n">
        <v>56.49</v>
      </c>
      <c r="S27" t="n">
        <v>32.19</v>
      </c>
      <c r="T27" t="n">
        <v>8196.940000000001</v>
      </c>
      <c r="U27" t="n">
        <v>0.57</v>
      </c>
      <c r="V27" t="n">
        <v>0.74</v>
      </c>
      <c r="W27" t="n">
        <v>1.47</v>
      </c>
      <c r="X27" t="n">
        <v>0.49</v>
      </c>
      <c r="Y27" t="n">
        <v>1</v>
      </c>
      <c r="Z27" t="n">
        <v>10</v>
      </c>
      <c r="AA27" t="n">
        <v>110.3536980135821</v>
      </c>
      <c r="AB27" t="n">
        <v>150.9907980836761</v>
      </c>
      <c r="AC27" t="n">
        <v>136.5804482315273</v>
      </c>
      <c r="AD27" t="n">
        <v>110353.6980135821</v>
      </c>
      <c r="AE27" t="n">
        <v>150990.7980836761</v>
      </c>
      <c r="AF27" t="n">
        <v>4.797767701752289e-06</v>
      </c>
      <c r="AG27" t="n">
        <v>5</v>
      </c>
      <c r="AH27" t="n">
        <v>136580.4482315273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6.5666</v>
      </c>
      <c r="E28" t="n">
        <v>15.23</v>
      </c>
      <c r="F28" t="n">
        <v>11.97</v>
      </c>
      <c r="G28" t="n">
        <v>42.26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162.45</v>
      </c>
      <c r="Q28" t="n">
        <v>460.71</v>
      </c>
      <c r="R28" t="n">
        <v>54.84</v>
      </c>
      <c r="S28" t="n">
        <v>32.19</v>
      </c>
      <c r="T28" t="n">
        <v>7378.32</v>
      </c>
      <c r="U28" t="n">
        <v>0.59</v>
      </c>
      <c r="V28" t="n">
        <v>0.75</v>
      </c>
      <c r="W28" t="n">
        <v>1.47</v>
      </c>
      <c r="X28" t="n">
        <v>0.44</v>
      </c>
      <c r="Y28" t="n">
        <v>1</v>
      </c>
      <c r="Z28" t="n">
        <v>10</v>
      </c>
      <c r="AA28" t="n">
        <v>109.7410046630987</v>
      </c>
      <c r="AB28" t="n">
        <v>150.1524840114222</v>
      </c>
      <c r="AC28" t="n">
        <v>135.8221416777479</v>
      </c>
      <c r="AD28" t="n">
        <v>109741.0046630987</v>
      </c>
      <c r="AE28" t="n">
        <v>150152.4840114222</v>
      </c>
      <c r="AF28" t="n">
        <v>4.824732597792705e-06</v>
      </c>
      <c r="AG28" t="n">
        <v>5</v>
      </c>
      <c r="AH28" t="n">
        <v>135822.1416777479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6.5832</v>
      </c>
      <c r="E29" t="n">
        <v>15.19</v>
      </c>
      <c r="F29" t="n">
        <v>11.98</v>
      </c>
      <c r="G29" t="n">
        <v>44.91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161.9</v>
      </c>
      <c r="Q29" t="n">
        <v>460.71</v>
      </c>
      <c r="R29" t="n">
        <v>54.91</v>
      </c>
      <c r="S29" t="n">
        <v>32.19</v>
      </c>
      <c r="T29" t="n">
        <v>7417.98</v>
      </c>
      <c r="U29" t="n">
        <v>0.59</v>
      </c>
      <c r="V29" t="n">
        <v>0.75</v>
      </c>
      <c r="W29" t="n">
        <v>1.47</v>
      </c>
      <c r="X29" t="n">
        <v>0.44</v>
      </c>
      <c r="Y29" t="n">
        <v>1</v>
      </c>
      <c r="Z29" t="n">
        <v>10</v>
      </c>
      <c r="AA29" t="n">
        <v>109.3787476469148</v>
      </c>
      <c r="AB29" t="n">
        <v>149.656827980228</v>
      </c>
      <c r="AC29" t="n">
        <v>135.373790362513</v>
      </c>
      <c r="AD29" t="n">
        <v>109378.7476469148</v>
      </c>
      <c r="AE29" t="n">
        <v>149656.827980228</v>
      </c>
      <c r="AF29" t="n">
        <v>4.836929253767388e-06</v>
      </c>
      <c r="AG29" t="n">
        <v>5</v>
      </c>
      <c r="AH29" t="n">
        <v>135373.790362513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6.5873</v>
      </c>
      <c r="E30" t="n">
        <v>15.18</v>
      </c>
      <c r="F30" t="n">
        <v>11.97</v>
      </c>
      <c r="G30" t="n">
        <v>44.88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161.47</v>
      </c>
      <c r="Q30" t="n">
        <v>460.69</v>
      </c>
      <c r="R30" t="n">
        <v>54.74</v>
      </c>
      <c r="S30" t="n">
        <v>32.19</v>
      </c>
      <c r="T30" t="n">
        <v>7332.87</v>
      </c>
      <c r="U30" t="n">
        <v>0.59</v>
      </c>
      <c r="V30" t="n">
        <v>0.75</v>
      </c>
      <c r="W30" t="n">
        <v>1.47</v>
      </c>
      <c r="X30" t="n">
        <v>0.43</v>
      </c>
      <c r="Y30" t="n">
        <v>1</v>
      </c>
      <c r="Z30" t="n">
        <v>10</v>
      </c>
      <c r="AA30" t="n">
        <v>109.1758228291656</v>
      </c>
      <c r="AB30" t="n">
        <v>149.3791772921725</v>
      </c>
      <c r="AC30" t="n">
        <v>135.1226382664403</v>
      </c>
      <c r="AD30" t="n">
        <v>109175.8228291656</v>
      </c>
      <c r="AE30" t="n">
        <v>149379.1772921725</v>
      </c>
      <c r="AF30" t="n">
        <v>4.839941680845473e-06</v>
      </c>
      <c r="AG30" t="n">
        <v>5</v>
      </c>
      <c r="AH30" t="n">
        <v>135122.6382664403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6.6231</v>
      </c>
      <c r="E31" t="n">
        <v>15.1</v>
      </c>
      <c r="F31" t="n">
        <v>11.93</v>
      </c>
      <c r="G31" t="n">
        <v>47.7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160.33</v>
      </c>
      <c r="Q31" t="n">
        <v>460.69</v>
      </c>
      <c r="R31" t="n">
        <v>53.28</v>
      </c>
      <c r="S31" t="n">
        <v>32.19</v>
      </c>
      <c r="T31" t="n">
        <v>6609.87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  <c r="AA31" t="n">
        <v>108.391055875815</v>
      </c>
      <c r="AB31" t="n">
        <v>148.3054245251243</v>
      </c>
      <c r="AC31" t="n">
        <v>134.1513629564573</v>
      </c>
      <c r="AD31" t="n">
        <v>108391.055875815</v>
      </c>
      <c r="AE31" t="n">
        <v>148305.4245251243</v>
      </c>
      <c r="AF31" t="n">
        <v>4.866245312405334e-06</v>
      </c>
      <c r="AG31" t="n">
        <v>5</v>
      </c>
      <c r="AH31" t="n">
        <v>134151.3629564573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6.6207</v>
      </c>
      <c r="E32" t="n">
        <v>15.1</v>
      </c>
      <c r="F32" t="n">
        <v>11.93</v>
      </c>
      <c r="G32" t="n">
        <v>47.72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160.44</v>
      </c>
      <c r="Q32" t="n">
        <v>460.69</v>
      </c>
      <c r="R32" t="n">
        <v>53.32</v>
      </c>
      <c r="S32" t="n">
        <v>32.19</v>
      </c>
      <c r="T32" t="n">
        <v>6626.46</v>
      </c>
      <c r="U32" t="n">
        <v>0.6</v>
      </c>
      <c r="V32" t="n">
        <v>0.75</v>
      </c>
      <c r="W32" t="n">
        <v>1.47</v>
      </c>
      <c r="X32" t="n">
        <v>0.4</v>
      </c>
      <c r="Y32" t="n">
        <v>1</v>
      </c>
      <c r="Z32" t="n">
        <v>10</v>
      </c>
      <c r="AA32" t="n">
        <v>108.4544406634369</v>
      </c>
      <c r="AB32" t="n">
        <v>148.392150387888</v>
      </c>
      <c r="AC32" t="n">
        <v>134.2298118245994</v>
      </c>
      <c r="AD32" t="n">
        <v>108454.4406634369</v>
      </c>
      <c r="AE32" t="n">
        <v>148392.150387888</v>
      </c>
      <c r="AF32" t="n">
        <v>4.864481940457188e-06</v>
      </c>
      <c r="AG32" t="n">
        <v>5</v>
      </c>
      <c r="AH32" t="n">
        <v>134229.8118245994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6.6162</v>
      </c>
      <c r="E33" t="n">
        <v>15.11</v>
      </c>
      <c r="F33" t="n">
        <v>11.94</v>
      </c>
      <c r="G33" t="n">
        <v>47.77</v>
      </c>
      <c r="H33" t="n">
        <v>0.72</v>
      </c>
      <c r="I33" t="n">
        <v>15</v>
      </c>
      <c r="J33" t="n">
        <v>216.46</v>
      </c>
      <c r="K33" t="n">
        <v>55.27</v>
      </c>
      <c r="L33" t="n">
        <v>8.75</v>
      </c>
      <c r="M33" t="n">
        <v>13</v>
      </c>
      <c r="N33" t="n">
        <v>47.44</v>
      </c>
      <c r="O33" t="n">
        <v>26931.07</v>
      </c>
      <c r="P33" t="n">
        <v>160</v>
      </c>
      <c r="Q33" t="n">
        <v>460.69</v>
      </c>
      <c r="R33" t="n">
        <v>53.64</v>
      </c>
      <c r="S33" t="n">
        <v>32.19</v>
      </c>
      <c r="T33" t="n">
        <v>6788.03</v>
      </c>
      <c r="U33" t="n">
        <v>0.6</v>
      </c>
      <c r="V33" t="n">
        <v>0.75</v>
      </c>
      <c r="W33" t="n">
        <v>1.48</v>
      </c>
      <c r="X33" t="n">
        <v>0.41</v>
      </c>
      <c r="Y33" t="n">
        <v>1</v>
      </c>
      <c r="Z33" t="n">
        <v>10</v>
      </c>
      <c r="AA33" t="n">
        <v>108.3417382704167</v>
      </c>
      <c r="AB33" t="n">
        <v>148.2379460016792</v>
      </c>
      <c r="AC33" t="n">
        <v>134.0903244885832</v>
      </c>
      <c r="AD33" t="n">
        <v>108341.7382704167</v>
      </c>
      <c r="AE33" t="n">
        <v>148237.9460016792</v>
      </c>
      <c r="AF33" t="n">
        <v>4.86117561805441e-06</v>
      </c>
      <c r="AG33" t="n">
        <v>5</v>
      </c>
      <c r="AH33" t="n">
        <v>134090.3244885832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6.6545</v>
      </c>
      <c r="E34" t="n">
        <v>15.03</v>
      </c>
      <c r="F34" t="n">
        <v>11.89</v>
      </c>
      <c r="G34" t="n">
        <v>50.98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159.45</v>
      </c>
      <c r="Q34" t="n">
        <v>460.72</v>
      </c>
      <c r="R34" t="n">
        <v>52.3</v>
      </c>
      <c r="S34" t="n">
        <v>32.19</v>
      </c>
      <c r="T34" t="n">
        <v>6120</v>
      </c>
      <c r="U34" t="n">
        <v>0.62</v>
      </c>
      <c r="V34" t="n">
        <v>0.75</v>
      </c>
      <c r="W34" t="n">
        <v>1.47</v>
      </c>
      <c r="X34" t="n">
        <v>0.36</v>
      </c>
      <c r="Y34" t="n">
        <v>1</v>
      </c>
      <c r="Z34" t="n">
        <v>10</v>
      </c>
      <c r="AA34" t="n">
        <v>107.7510309071183</v>
      </c>
      <c r="AB34" t="n">
        <v>147.4297141270451</v>
      </c>
      <c r="AC34" t="n">
        <v>133.3592291297034</v>
      </c>
      <c r="AD34" t="n">
        <v>107751.0309071183</v>
      </c>
      <c r="AE34" t="n">
        <v>147429.7141270451</v>
      </c>
      <c r="AF34" t="n">
        <v>4.88931609539359e-06</v>
      </c>
      <c r="AG34" t="n">
        <v>5</v>
      </c>
      <c r="AH34" t="n">
        <v>133359.2291297033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6.6449</v>
      </c>
      <c r="E35" t="n">
        <v>15.05</v>
      </c>
      <c r="F35" t="n">
        <v>11.92</v>
      </c>
      <c r="G35" t="n">
        <v>51.07</v>
      </c>
      <c r="H35" t="n">
        <v>0.76</v>
      </c>
      <c r="I35" t="n">
        <v>14</v>
      </c>
      <c r="J35" t="n">
        <v>217.28</v>
      </c>
      <c r="K35" t="n">
        <v>55.27</v>
      </c>
      <c r="L35" t="n">
        <v>9.25</v>
      </c>
      <c r="M35" t="n">
        <v>12</v>
      </c>
      <c r="N35" t="n">
        <v>47.76</v>
      </c>
      <c r="O35" t="n">
        <v>27032.02</v>
      </c>
      <c r="P35" t="n">
        <v>159.09</v>
      </c>
      <c r="Q35" t="n">
        <v>460.69</v>
      </c>
      <c r="R35" t="n">
        <v>52.85</v>
      </c>
      <c r="S35" t="n">
        <v>32.19</v>
      </c>
      <c r="T35" t="n">
        <v>6397.22</v>
      </c>
      <c r="U35" t="n">
        <v>0.61</v>
      </c>
      <c r="V35" t="n">
        <v>0.75</v>
      </c>
      <c r="W35" t="n">
        <v>1.47</v>
      </c>
      <c r="X35" t="n">
        <v>0.38</v>
      </c>
      <c r="Y35" t="n">
        <v>1</v>
      </c>
      <c r="Z35" t="n">
        <v>10</v>
      </c>
      <c r="AA35" t="n">
        <v>107.7251941137088</v>
      </c>
      <c r="AB35" t="n">
        <v>147.3943630864634</v>
      </c>
      <c r="AC35" t="n">
        <v>133.3272519428191</v>
      </c>
      <c r="AD35" t="n">
        <v>107725.1941137088</v>
      </c>
      <c r="AE35" t="n">
        <v>147394.3630864634</v>
      </c>
      <c r="AF35" t="n">
        <v>4.882262607601002e-06</v>
      </c>
      <c r="AG35" t="n">
        <v>5</v>
      </c>
      <c r="AH35" t="n">
        <v>133327.2519428192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6.6783</v>
      </c>
      <c r="E36" t="n">
        <v>14.97</v>
      </c>
      <c r="F36" t="n">
        <v>11.88</v>
      </c>
      <c r="G36" t="n">
        <v>54.84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158.28</v>
      </c>
      <c r="Q36" t="n">
        <v>460.72</v>
      </c>
      <c r="R36" t="n">
        <v>51.87</v>
      </c>
      <c r="S36" t="n">
        <v>32.19</v>
      </c>
      <c r="T36" t="n">
        <v>5911.58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  <c r="AA36" t="n">
        <v>107.0969651796826</v>
      </c>
      <c r="AB36" t="n">
        <v>146.5347925434246</v>
      </c>
      <c r="AC36" t="n">
        <v>132.5497176059929</v>
      </c>
      <c r="AD36" t="n">
        <v>107096.9651796826</v>
      </c>
      <c r="AE36" t="n">
        <v>146534.7925434246</v>
      </c>
      <c r="AF36" t="n">
        <v>4.906802867212717e-06</v>
      </c>
      <c r="AG36" t="n">
        <v>5</v>
      </c>
      <c r="AH36" t="n">
        <v>132549.7176059929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6.6824</v>
      </c>
      <c r="E37" t="n">
        <v>14.96</v>
      </c>
      <c r="F37" t="n">
        <v>11.87</v>
      </c>
      <c r="G37" t="n">
        <v>54.8</v>
      </c>
      <c r="H37" t="n">
        <v>0.79</v>
      </c>
      <c r="I37" t="n">
        <v>13</v>
      </c>
      <c r="J37" t="n">
        <v>218.1</v>
      </c>
      <c r="K37" t="n">
        <v>55.27</v>
      </c>
      <c r="L37" t="n">
        <v>9.75</v>
      </c>
      <c r="M37" t="n">
        <v>11</v>
      </c>
      <c r="N37" t="n">
        <v>48.08</v>
      </c>
      <c r="O37" t="n">
        <v>27133.18</v>
      </c>
      <c r="P37" t="n">
        <v>158.06</v>
      </c>
      <c r="Q37" t="n">
        <v>460.69</v>
      </c>
      <c r="R37" t="n">
        <v>51.64</v>
      </c>
      <c r="S37" t="n">
        <v>32.19</v>
      </c>
      <c r="T37" t="n">
        <v>5796.6</v>
      </c>
      <c r="U37" t="n">
        <v>0.62</v>
      </c>
      <c r="V37" t="n">
        <v>0.75</v>
      </c>
      <c r="W37" t="n">
        <v>1.47</v>
      </c>
      <c r="X37" t="n">
        <v>0.34</v>
      </c>
      <c r="Y37" t="n">
        <v>1</v>
      </c>
      <c r="Z37" t="n">
        <v>10</v>
      </c>
      <c r="AA37" t="n">
        <v>106.9743363021943</v>
      </c>
      <c r="AB37" t="n">
        <v>146.3670063032409</v>
      </c>
      <c r="AC37" t="n">
        <v>132.3979446490829</v>
      </c>
      <c r="AD37" t="n">
        <v>106974.3363021943</v>
      </c>
      <c r="AE37" t="n">
        <v>146367.0063032409</v>
      </c>
      <c r="AF37" t="n">
        <v>4.909815294290801e-06</v>
      </c>
      <c r="AG37" t="n">
        <v>5</v>
      </c>
      <c r="AH37" t="n">
        <v>132397.9446490829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6.6804</v>
      </c>
      <c r="E38" t="n">
        <v>14.97</v>
      </c>
      <c r="F38" t="n">
        <v>11.88</v>
      </c>
      <c r="G38" t="n">
        <v>54.82</v>
      </c>
      <c r="H38" t="n">
        <v>0.8100000000000001</v>
      </c>
      <c r="I38" t="n">
        <v>13</v>
      </c>
      <c r="J38" t="n">
        <v>218.51</v>
      </c>
      <c r="K38" t="n">
        <v>55.27</v>
      </c>
      <c r="L38" t="n">
        <v>10</v>
      </c>
      <c r="M38" t="n">
        <v>11</v>
      </c>
      <c r="N38" t="n">
        <v>48.24</v>
      </c>
      <c r="O38" t="n">
        <v>27183.85</v>
      </c>
      <c r="P38" t="n">
        <v>157.82</v>
      </c>
      <c r="Q38" t="n">
        <v>460.69</v>
      </c>
      <c r="R38" t="n">
        <v>51.51</v>
      </c>
      <c r="S38" t="n">
        <v>32.19</v>
      </c>
      <c r="T38" t="n">
        <v>5730.19</v>
      </c>
      <c r="U38" t="n">
        <v>0.62</v>
      </c>
      <c r="V38" t="n">
        <v>0.75</v>
      </c>
      <c r="W38" t="n">
        <v>1.47</v>
      </c>
      <c r="X38" t="n">
        <v>0.34</v>
      </c>
      <c r="Y38" t="n">
        <v>1</v>
      </c>
      <c r="Z38" t="n">
        <v>10</v>
      </c>
      <c r="AA38" t="n">
        <v>106.9107097284104</v>
      </c>
      <c r="AB38" t="n">
        <v>146.2799496179835</v>
      </c>
      <c r="AC38" t="n">
        <v>132.3191965316816</v>
      </c>
      <c r="AD38" t="n">
        <v>106910.7097284104</v>
      </c>
      <c r="AE38" t="n">
        <v>146279.9496179835</v>
      </c>
      <c r="AF38" t="n">
        <v>4.908345817667345e-06</v>
      </c>
      <c r="AG38" t="n">
        <v>5</v>
      </c>
      <c r="AH38" t="n">
        <v>132319.1965316816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6.7132</v>
      </c>
      <c r="E39" t="n">
        <v>14.9</v>
      </c>
      <c r="F39" t="n">
        <v>11.84</v>
      </c>
      <c r="G39" t="n">
        <v>59.22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10</v>
      </c>
      <c r="N39" t="n">
        <v>48.4</v>
      </c>
      <c r="O39" t="n">
        <v>27234.57</v>
      </c>
      <c r="P39" t="n">
        <v>156.55</v>
      </c>
      <c r="Q39" t="n">
        <v>460.7</v>
      </c>
      <c r="R39" t="n">
        <v>50.56</v>
      </c>
      <c r="S39" t="n">
        <v>32.19</v>
      </c>
      <c r="T39" t="n">
        <v>5260.95</v>
      </c>
      <c r="U39" t="n">
        <v>0.64</v>
      </c>
      <c r="V39" t="n">
        <v>0.75</v>
      </c>
      <c r="W39" t="n">
        <v>1.47</v>
      </c>
      <c r="X39" t="n">
        <v>0.31</v>
      </c>
      <c r="Y39" t="n">
        <v>1</v>
      </c>
      <c r="Z39" t="n">
        <v>10</v>
      </c>
      <c r="AA39" t="n">
        <v>106.1296569031831</v>
      </c>
      <c r="AB39" t="n">
        <v>145.2112786848894</v>
      </c>
      <c r="AC39" t="n">
        <v>131.3525180525525</v>
      </c>
      <c r="AD39" t="n">
        <v>106129.6569031831</v>
      </c>
      <c r="AE39" t="n">
        <v>145211.2786848893</v>
      </c>
      <c r="AF39" t="n">
        <v>4.932445234292021e-06</v>
      </c>
      <c r="AG39" t="n">
        <v>5</v>
      </c>
      <c r="AH39" t="n">
        <v>131352.5180525525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6.7145</v>
      </c>
      <c r="E40" t="n">
        <v>14.89</v>
      </c>
      <c r="F40" t="n">
        <v>11.84</v>
      </c>
      <c r="G40" t="n">
        <v>59.21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10</v>
      </c>
      <c r="N40" t="n">
        <v>48.56</v>
      </c>
      <c r="O40" t="n">
        <v>27285.35</v>
      </c>
      <c r="P40" t="n">
        <v>156.4</v>
      </c>
      <c r="Q40" t="n">
        <v>460.69</v>
      </c>
      <c r="R40" t="n">
        <v>50.58</v>
      </c>
      <c r="S40" t="n">
        <v>32.19</v>
      </c>
      <c r="T40" t="n">
        <v>5274.9</v>
      </c>
      <c r="U40" t="n">
        <v>0.64</v>
      </c>
      <c r="V40" t="n">
        <v>0.75</v>
      </c>
      <c r="W40" t="n">
        <v>1.46</v>
      </c>
      <c r="X40" t="n">
        <v>0.31</v>
      </c>
      <c r="Y40" t="n">
        <v>1</v>
      </c>
      <c r="Z40" t="n">
        <v>10</v>
      </c>
      <c r="AA40" t="n">
        <v>106.0636717052088</v>
      </c>
      <c r="AB40" t="n">
        <v>145.1209948259595</v>
      </c>
      <c r="AC40" t="n">
        <v>131.2708507584046</v>
      </c>
      <c r="AD40" t="n">
        <v>106063.6717052088</v>
      </c>
      <c r="AE40" t="n">
        <v>145120.9948259595</v>
      </c>
      <c r="AF40" t="n">
        <v>4.933400394097268e-06</v>
      </c>
      <c r="AG40" t="n">
        <v>5</v>
      </c>
      <c r="AH40" t="n">
        <v>131270.8507584046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6.7107</v>
      </c>
      <c r="E41" t="n">
        <v>14.9</v>
      </c>
      <c r="F41" t="n">
        <v>11.85</v>
      </c>
      <c r="G41" t="n">
        <v>59.25</v>
      </c>
      <c r="H41" t="n">
        <v>0.87</v>
      </c>
      <c r="I41" t="n">
        <v>12</v>
      </c>
      <c r="J41" t="n">
        <v>219.75</v>
      </c>
      <c r="K41" t="n">
        <v>55.27</v>
      </c>
      <c r="L41" t="n">
        <v>10.75</v>
      </c>
      <c r="M41" t="n">
        <v>10</v>
      </c>
      <c r="N41" t="n">
        <v>48.72</v>
      </c>
      <c r="O41" t="n">
        <v>27336.19</v>
      </c>
      <c r="P41" t="n">
        <v>156.18</v>
      </c>
      <c r="Q41" t="n">
        <v>460.73</v>
      </c>
      <c r="R41" t="n">
        <v>50.63</v>
      </c>
      <c r="S41" t="n">
        <v>32.19</v>
      </c>
      <c r="T41" t="n">
        <v>5296.34</v>
      </c>
      <c r="U41" t="n">
        <v>0.64</v>
      </c>
      <c r="V41" t="n">
        <v>0.75</v>
      </c>
      <c r="W41" t="n">
        <v>1.47</v>
      </c>
      <c r="X41" t="n">
        <v>0.32</v>
      </c>
      <c r="Y41" t="n">
        <v>1</v>
      </c>
      <c r="Z41" t="n">
        <v>10</v>
      </c>
      <c r="AA41" t="n">
        <v>106.0238117275016</v>
      </c>
      <c r="AB41" t="n">
        <v>145.0664566459624</v>
      </c>
      <c r="AC41" t="n">
        <v>131.2215176257617</v>
      </c>
      <c r="AD41" t="n">
        <v>106023.8117275016</v>
      </c>
      <c r="AE41" t="n">
        <v>145066.4566459624</v>
      </c>
      <c r="AF41" t="n">
        <v>4.930608388512702e-06</v>
      </c>
      <c r="AG41" t="n">
        <v>5</v>
      </c>
      <c r="AH41" t="n">
        <v>131221.5176257617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6.7105</v>
      </c>
      <c r="E42" t="n">
        <v>14.9</v>
      </c>
      <c r="F42" t="n">
        <v>11.85</v>
      </c>
      <c r="G42" t="n">
        <v>59.25</v>
      </c>
      <c r="H42" t="n">
        <v>0.89</v>
      </c>
      <c r="I42" t="n">
        <v>12</v>
      </c>
      <c r="J42" t="n">
        <v>220.16</v>
      </c>
      <c r="K42" t="n">
        <v>55.27</v>
      </c>
      <c r="L42" t="n">
        <v>11</v>
      </c>
      <c r="M42" t="n">
        <v>10</v>
      </c>
      <c r="N42" t="n">
        <v>48.89</v>
      </c>
      <c r="O42" t="n">
        <v>27387.08</v>
      </c>
      <c r="P42" t="n">
        <v>155.1</v>
      </c>
      <c r="Q42" t="n">
        <v>460.69</v>
      </c>
      <c r="R42" t="n">
        <v>50.89</v>
      </c>
      <c r="S42" t="n">
        <v>32.19</v>
      </c>
      <c r="T42" t="n">
        <v>5429.68</v>
      </c>
      <c r="U42" t="n">
        <v>0.63</v>
      </c>
      <c r="V42" t="n">
        <v>0.75</v>
      </c>
      <c r="W42" t="n">
        <v>1.47</v>
      </c>
      <c r="X42" t="n">
        <v>0.32</v>
      </c>
      <c r="Y42" t="n">
        <v>1</v>
      </c>
      <c r="Z42" t="n">
        <v>10</v>
      </c>
      <c r="AA42" t="n">
        <v>105.6363870152851</v>
      </c>
      <c r="AB42" t="n">
        <v>144.536365062736</v>
      </c>
      <c r="AC42" t="n">
        <v>130.74201723925</v>
      </c>
      <c r="AD42" t="n">
        <v>105636.3870152851</v>
      </c>
      <c r="AE42" t="n">
        <v>144536.365062736</v>
      </c>
      <c r="AF42" t="n">
        <v>4.930461440850356e-06</v>
      </c>
      <c r="AG42" t="n">
        <v>5</v>
      </c>
      <c r="AH42" t="n">
        <v>130742.01723925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6.7449</v>
      </c>
      <c r="E43" t="n">
        <v>14.83</v>
      </c>
      <c r="F43" t="n">
        <v>11.82</v>
      </c>
      <c r="G43" t="n">
        <v>64.45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9</v>
      </c>
      <c r="N43" t="n">
        <v>49.05</v>
      </c>
      <c r="O43" t="n">
        <v>27438.03</v>
      </c>
      <c r="P43" t="n">
        <v>154.02</v>
      </c>
      <c r="Q43" t="n">
        <v>460.69</v>
      </c>
      <c r="R43" t="n">
        <v>49.65</v>
      </c>
      <c r="S43" t="n">
        <v>32.19</v>
      </c>
      <c r="T43" t="n">
        <v>4813.06</v>
      </c>
      <c r="U43" t="n">
        <v>0.65</v>
      </c>
      <c r="V43" t="n">
        <v>0.76</v>
      </c>
      <c r="W43" t="n">
        <v>1.46</v>
      </c>
      <c r="X43" t="n">
        <v>0.28</v>
      </c>
      <c r="Y43" t="n">
        <v>1</v>
      </c>
      <c r="Z43" t="n">
        <v>10</v>
      </c>
      <c r="AA43" t="n">
        <v>104.9232915089483</v>
      </c>
      <c r="AB43" t="n">
        <v>143.5606763314131</v>
      </c>
      <c r="AC43" t="n">
        <v>129.8594468710566</v>
      </c>
      <c r="AD43" t="n">
        <v>104923.2915089483</v>
      </c>
      <c r="AE43" t="n">
        <v>143560.6763314131</v>
      </c>
      <c r="AF43" t="n">
        <v>4.955736438773798e-06</v>
      </c>
      <c r="AG43" t="n">
        <v>5</v>
      </c>
      <c r="AH43" t="n">
        <v>129859.4468710566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6.7459</v>
      </c>
      <c r="E44" t="n">
        <v>14.82</v>
      </c>
      <c r="F44" t="n">
        <v>11.81</v>
      </c>
      <c r="G44" t="n">
        <v>64.43000000000001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9</v>
      </c>
      <c r="N44" t="n">
        <v>49.21</v>
      </c>
      <c r="O44" t="n">
        <v>27489.03</v>
      </c>
      <c r="P44" t="n">
        <v>154.36</v>
      </c>
      <c r="Q44" t="n">
        <v>460.69</v>
      </c>
      <c r="R44" t="n">
        <v>49.62</v>
      </c>
      <c r="S44" t="n">
        <v>32.19</v>
      </c>
      <c r="T44" t="n">
        <v>4797.76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105.0317351950581</v>
      </c>
      <c r="AB44" t="n">
        <v>143.7090537669463</v>
      </c>
      <c r="AC44" t="n">
        <v>129.9936633723915</v>
      </c>
      <c r="AD44" t="n">
        <v>105031.7351950582</v>
      </c>
      <c r="AE44" t="n">
        <v>143709.0537669463</v>
      </c>
      <c r="AF44" t="n">
        <v>4.956471177085526e-06</v>
      </c>
      <c r="AG44" t="n">
        <v>5</v>
      </c>
      <c r="AH44" t="n">
        <v>129993.6633723915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6.7484</v>
      </c>
      <c r="E45" t="n">
        <v>14.82</v>
      </c>
      <c r="F45" t="n">
        <v>11.81</v>
      </c>
      <c r="G45" t="n">
        <v>64.40000000000001</v>
      </c>
      <c r="H45" t="n">
        <v>0.9399999999999999</v>
      </c>
      <c r="I45" t="n">
        <v>11</v>
      </c>
      <c r="J45" t="n">
        <v>221.4</v>
      </c>
      <c r="K45" t="n">
        <v>55.27</v>
      </c>
      <c r="L45" t="n">
        <v>11.75</v>
      </c>
      <c r="M45" t="n">
        <v>9</v>
      </c>
      <c r="N45" t="n">
        <v>49.38</v>
      </c>
      <c r="O45" t="n">
        <v>27540.09</v>
      </c>
      <c r="P45" t="n">
        <v>154.27</v>
      </c>
      <c r="Q45" t="n">
        <v>460.69</v>
      </c>
      <c r="R45" t="n">
        <v>49.31</v>
      </c>
      <c r="S45" t="n">
        <v>32.19</v>
      </c>
      <c r="T45" t="n">
        <v>4642.46</v>
      </c>
      <c r="U45" t="n">
        <v>0.65</v>
      </c>
      <c r="V45" t="n">
        <v>0.76</v>
      </c>
      <c r="W45" t="n">
        <v>1.47</v>
      </c>
      <c r="X45" t="n">
        <v>0.27</v>
      </c>
      <c r="Y45" t="n">
        <v>1</v>
      </c>
      <c r="Z45" t="n">
        <v>10</v>
      </c>
      <c r="AA45" t="n">
        <v>104.9770140150025</v>
      </c>
      <c r="AB45" t="n">
        <v>143.6341818342661</v>
      </c>
      <c r="AC45" t="n">
        <v>129.9259371118829</v>
      </c>
      <c r="AD45" t="n">
        <v>104977.0140150025</v>
      </c>
      <c r="AE45" t="n">
        <v>143634.1818342661</v>
      </c>
      <c r="AF45" t="n">
        <v>4.958308022864845e-06</v>
      </c>
      <c r="AG45" t="n">
        <v>5</v>
      </c>
      <c r="AH45" t="n">
        <v>129925.9371118829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6.7437</v>
      </c>
      <c r="E46" t="n">
        <v>14.83</v>
      </c>
      <c r="F46" t="n">
        <v>11.82</v>
      </c>
      <c r="G46" t="n">
        <v>64.45999999999999</v>
      </c>
      <c r="H46" t="n">
        <v>0.96</v>
      </c>
      <c r="I46" t="n">
        <v>11</v>
      </c>
      <c r="J46" t="n">
        <v>221.81</v>
      </c>
      <c r="K46" t="n">
        <v>55.27</v>
      </c>
      <c r="L46" t="n">
        <v>12</v>
      </c>
      <c r="M46" t="n">
        <v>9</v>
      </c>
      <c r="N46" t="n">
        <v>49.54</v>
      </c>
      <c r="O46" t="n">
        <v>27591.21</v>
      </c>
      <c r="P46" t="n">
        <v>153.69</v>
      </c>
      <c r="Q46" t="n">
        <v>460.72</v>
      </c>
      <c r="R46" t="n">
        <v>49.82</v>
      </c>
      <c r="S46" t="n">
        <v>32.19</v>
      </c>
      <c r="T46" t="n">
        <v>4895.73</v>
      </c>
      <c r="U46" t="n">
        <v>0.65</v>
      </c>
      <c r="V46" t="n">
        <v>0.76</v>
      </c>
      <c r="W46" t="n">
        <v>1.46</v>
      </c>
      <c r="X46" t="n">
        <v>0.28</v>
      </c>
      <c r="Y46" t="n">
        <v>1</v>
      </c>
      <c r="Z46" t="n">
        <v>10</v>
      </c>
      <c r="AA46" t="n">
        <v>104.8157073841283</v>
      </c>
      <c r="AB46" t="n">
        <v>143.4134749855578</v>
      </c>
      <c r="AC46" t="n">
        <v>129.7262942150512</v>
      </c>
      <c r="AD46" t="n">
        <v>104815.7073841283</v>
      </c>
      <c r="AE46" t="n">
        <v>143413.4749855578</v>
      </c>
      <c r="AF46" t="n">
        <v>4.954854752799724e-06</v>
      </c>
      <c r="AG46" t="n">
        <v>5</v>
      </c>
      <c r="AH46" t="n">
        <v>129726.2942150513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6.7757</v>
      </c>
      <c r="E47" t="n">
        <v>14.76</v>
      </c>
      <c r="F47" t="n">
        <v>11.79</v>
      </c>
      <c r="G47" t="n">
        <v>70.73</v>
      </c>
      <c r="H47" t="n">
        <v>0.98</v>
      </c>
      <c r="I47" t="n">
        <v>10</v>
      </c>
      <c r="J47" t="n">
        <v>222.23</v>
      </c>
      <c r="K47" t="n">
        <v>55.27</v>
      </c>
      <c r="L47" t="n">
        <v>12.25</v>
      </c>
      <c r="M47" t="n">
        <v>8</v>
      </c>
      <c r="N47" t="n">
        <v>49.71</v>
      </c>
      <c r="O47" t="n">
        <v>27642.51</v>
      </c>
      <c r="P47" t="n">
        <v>152.87</v>
      </c>
      <c r="Q47" t="n">
        <v>460.69</v>
      </c>
      <c r="R47" t="n">
        <v>48.73</v>
      </c>
      <c r="S47" t="n">
        <v>32.19</v>
      </c>
      <c r="T47" t="n">
        <v>4358.3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  <c r="AA47" t="n">
        <v>104.2242321953576</v>
      </c>
      <c r="AB47" t="n">
        <v>142.6041925382385</v>
      </c>
      <c r="AC47" t="n">
        <v>128.9942485486688</v>
      </c>
      <c r="AD47" t="n">
        <v>104224.2321953576</v>
      </c>
      <c r="AE47" t="n">
        <v>142604.1925382385</v>
      </c>
      <c r="AF47" t="n">
        <v>4.978366378775018e-06</v>
      </c>
      <c r="AG47" t="n">
        <v>5</v>
      </c>
      <c r="AH47" t="n">
        <v>128994.2485486688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6.7781</v>
      </c>
      <c r="E48" t="n">
        <v>14.75</v>
      </c>
      <c r="F48" t="n">
        <v>11.78</v>
      </c>
      <c r="G48" t="n">
        <v>70.7</v>
      </c>
      <c r="H48" t="n">
        <v>1</v>
      </c>
      <c r="I48" t="n">
        <v>10</v>
      </c>
      <c r="J48" t="n">
        <v>222.65</v>
      </c>
      <c r="K48" t="n">
        <v>55.27</v>
      </c>
      <c r="L48" t="n">
        <v>12.5</v>
      </c>
      <c r="M48" t="n">
        <v>8</v>
      </c>
      <c r="N48" t="n">
        <v>49.87</v>
      </c>
      <c r="O48" t="n">
        <v>27693.75</v>
      </c>
      <c r="P48" t="n">
        <v>151.9</v>
      </c>
      <c r="Q48" t="n">
        <v>460.7</v>
      </c>
      <c r="R48" t="n">
        <v>48.58</v>
      </c>
      <c r="S48" t="n">
        <v>32.19</v>
      </c>
      <c r="T48" t="n">
        <v>4281.45</v>
      </c>
      <c r="U48" t="n">
        <v>0.66</v>
      </c>
      <c r="V48" t="n">
        <v>0.76</v>
      </c>
      <c r="W48" t="n">
        <v>1.46</v>
      </c>
      <c r="X48" t="n">
        <v>0.25</v>
      </c>
      <c r="Y48" t="n">
        <v>1</v>
      </c>
      <c r="Z48" t="n">
        <v>10</v>
      </c>
      <c r="AA48" t="n">
        <v>103.8524544784476</v>
      </c>
      <c r="AB48" t="n">
        <v>142.0955098642872</v>
      </c>
      <c r="AC48" t="n">
        <v>128.5341138351786</v>
      </c>
      <c r="AD48" t="n">
        <v>103852.4544784476</v>
      </c>
      <c r="AE48" t="n">
        <v>142095.5098642872</v>
      </c>
      <c r="AF48" t="n">
        <v>4.980129750723165e-06</v>
      </c>
      <c r="AG48" t="n">
        <v>5</v>
      </c>
      <c r="AH48" t="n">
        <v>128534.1138351786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6.7757</v>
      </c>
      <c r="E49" t="n">
        <v>14.76</v>
      </c>
      <c r="F49" t="n">
        <v>11.79</v>
      </c>
      <c r="G49" t="n">
        <v>70.73</v>
      </c>
      <c r="H49" t="n">
        <v>1.02</v>
      </c>
      <c r="I49" t="n">
        <v>10</v>
      </c>
      <c r="J49" t="n">
        <v>223.06</v>
      </c>
      <c r="K49" t="n">
        <v>55.27</v>
      </c>
      <c r="L49" t="n">
        <v>12.75</v>
      </c>
      <c r="M49" t="n">
        <v>8</v>
      </c>
      <c r="N49" t="n">
        <v>50.04</v>
      </c>
      <c r="O49" t="n">
        <v>27745.04</v>
      </c>
      <c r="P49" t="n">
        <v>152.19</v>
      </c>
      <c r="Q49" t="n">
        <v>460.7</v>
      </c>
      <c r="R49" t="n">
        <v>48.81</v>
      </c>
      <c r="S49" t="n">
        <v>32.19</v>
      </c>
      <c r="T49" t="n">
        <v>4396.45</v>
      </c>
      <c r="U49" t="n">
        <v>0.66</v>
      </c>
      <c r="V49" t="n">
        <v>0.76</v>
      </c>
      <c r="W49" t="n">
        <v>1.46</v>
      </c>
      <c r="X49" t="n">
        <v>0.25</v>
      </c>
      <c r="Y49" t="n">
        <v>1</v>
      </c>
      <c r="Z49" t="n">
        <v>10</v>
      </c>
      <c r="AA49" t="n">
        <v>103.981499959375</v>
      </c>
      <c r="AB49" t="n">
        <v>142.2720755843767</v>
      </c>
      <c r="AC49" t="n">
        <v>128.6938283707544</v>
      </c>
      <c r="AD49" t="n">
        <v>103981.499959375</v>
      </c>
      <c r="AE49" t="n">
        <v>142272.0755843767</v>
      </c>
      <c r="AF49" t="n">
        <v>4.978366378775018e-06</v>
      </c>
      <c r="AG49" t="n">
        <v>5</v>
      </c>
      <c r="AH49" t="n">
        <v>128693.8283707544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6.7758</v>
      </c>
      <c r="E50" t="n">
        <v>14.76</v>
      </c>
      <c r="F50" t="n">
        <v>11.79</v>
      </c>
      <c r="G50" t="n">
        <v>70.73</v>
      </c>
      <c r="H50" t="n">
        <v>1.03</v>
      </c>
      <c r="I50" t="n">
        <v>10</v>
      </c>
      <c r="J50" t="n">
        <v>223.48</v>
      </c>
      <c r="K50" t="n">
        <v>55.27</v>
      </c>
      <c r="L50" t="n">
        <v>13</v>
      </c>
      <c r="M50" t="n">
        <v>8</v>
      </c>
      <c r="N50" t="n">
        <v>50.21</v>
      </c>
      <c r="O50" t="n">
        <v>27796.39</v>
      </c>
      <c r="P50" t="n">
        <v>151.45</v>
      </c>
      <c r="Q50" t="n">
        <v>460.69</v>
      </c>
      <c r="R50" t="n">
        <v>48.86</v>
      </c>
      <c r="S50" t="n">
        <v>32.19</v>
      </c>
      <c r="T50" t="n">
        <v>4423.7</v>
      </c>
      <c r="U50" t="n">
        <v>0.66</v>
      </c>
      <c r="V50" t="n">
        <v>0.76</v>
      </c>
      <c r="W50" t="n">
        <v>1.46</v>
      </c>
      <c r="X50" t="n">
        <v>0.25</v>
      </c>
      <c r="Y50" t="n">
        <v>1</v>
      </c>
      <c r="Z50" t="n">
        <v>10</v>
      </c>
      <c r="AA50" t="n">
        <v>103.7164746094982</v>
      </c>
      <c r="AB50" t="n">
        <v>141.9094562085822</v>
      </c>
      <c r="AC50" t="n">
        <v>128.3658168792461</v>
      </c>
      <c r="AD50" t="n">
        <v>103716.4746094982</v>
      </c>
      <c r="AE50" t="n">
        <v>141909.4562085822</v>
      </c>
      <c r="AF50" t="n">
        <v>4.978439852606191e-06</v>
      </c>
      <c r="AG50" t="n">
        <v>5</v>
      </c>
      <c r="AH50" t="n">
        <v>128365.8168792461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6.772</v>
      </c>
      <c r="E51" t="n">
        <v>14.77</v>
      </c>
      <c r="F51" t="n">
        <v>11.8</v>
      </c>
      <c r="G51" t="n">
        <v>70.78</v>
      </c>
      <c r="H51" t="n">
        <v>1.05</v>
      </c>
      <c r="I51" t="n">
        <v>10</v>
      </c>
      <c r="J51" t="n">
        <v>223.89</v>
      </c>
      <c r="K51" t="n">
        <v>55.27</v>
      </c>
      <c r="L51" t="n">
        <v>13.25</v>
      </c>
      <c r="M51" t="n">
        <v>8</v>
      </c>
      <c r="N51" t="n">
        <v>50.37</v>
      </c>
      <c r="O51" t="n">
        <v>27847.8</v>
      </c>
      <c r="P51" t="n">
        <v>150.37</v>
      </c>
      <c r="Q51" t="n">
        <v>460.69</v>
      </c>
      <c r="R51" t="n">
        <v>48.98</v>
      </c>
      <c r="S51" t="n">
        <v>32.19</v>
      </c>
      <c r="T51" t="n">
        <v>4484.68</v>
      </c>
      <c r="U51" t="n">
        <v>0.66</v>
      </c>
      <c r="V51" t="n">
        <v>0.76</v>
      </c>
      <c r="W51" t="n">
        <v>1.46</v>
      </c>
      <c r="X51" t="n">
        <v>0.26</v>
      </c>
      <c r="Y51" t="n">
        <v>1</v>
      </c>
      <c r="Z51" t="n">
        <v>10</v>
      </c>
      <c r="AA51" t="n">
        <v>103.3685057379584</v>
      </c>
      <c r="AB51" t="n">
        <v>141.4333498472385</v>
      </c>
      <c r="AC51" t="n">
        <v>127.9351494408095</v>
      </c>
      <c r="AD51" t="n">
        <v>103368.5057379584</v>
      </c>
      <c r="AE51" t="n">
        <v>141433.3498472385</v>
      </c>
      <c r="AF51" t="n">
        <v>4.975647847021625e-06</v>
      </c>
      <c r="AG51" t="n">
        <v>5</v>
      </c>
      <c r="AH51" t="n">
        <v>127935.1494408095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6.8085</v>
      </c>
      <c r="E52" t="n">
        <v>14.69</v>
      </c>
      <c r="F52" t="n">
        <v>11.76</v>
      </c>
      <c r="G52" t="n">
        <v>78.39</v>
      </c>
      <c r="H52" t="n">
        <v>1.07</v>
      </c>
      <c r="I52" t="n">
        <v>9</v>
      </c>
      <c r="J52" t="n">
        <v>224.31</v>
      </c>
      <c r="K52" t="n">
        <v>55.27</v>
      </c>
      <c r="L52" t="n">
        <v>13.5</v>
      </c>
      <c r="M52" t="n">
        <v>7</v>
      </c>
      <c r="N52" t="n">
        <v>50.54</v>
      </c>
      <c r="O52" t="n">
        <v>27899.27</v>
      </c>
      <c r="P52" t="n">
        <v>149.53</v>
      </c>
      <c r="Q52" t="n">
        <v>460.7</v>
      </c>
      <c r="R52" t="n">
        <v>47.72</v>
      </c>
      <c r="S52" t="n">
        <v>32.19</v>
      </c>
      <c r="T52" t="n">
        <v>3855.87</v>
      </c>
      <c r="U52" t="n">
        <v>0.67</v>
      </c>
      <c r="V52" t="n">
        <v>0.76</v>
      </c>
      <c r="W52" t="n">
        <v>1.46</v>
      </c>
      <c r="X52" t="n">
        <v>0.22</v>
      </c>
      <c r="Y52" t="n">
        <v>1</v>
      </c>
      <c r="Z52" t="n">
        <v>10</v>
      </c>
      <c r="AA52" t="n">
        <v>102.7361523708551</v>
      </c>
      <c r="AB52" t="n">
        <v>140.5681360729066</v>
      </c>
      <c r="AC52" t="n">
        <v>127.1525104547643</v>
      </c>
      <c r="AD52" t="n">
        <v>102736.1523708551</v>
      </c>
      <c r="AE52" t="n">
        <v>140568.1360729066</v>
      </c>
      <c r="AF52" t="n">
        <v>5.002465795399694e-06</v>
      </c>
      <c r="AG52" t="n">
        <v>5</v>
      </c>
      <c r="AH52" t="n">
        <v>127152.5104547643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6.8085</v>
      </c>
      <c r="E53" t="n">
        <v>14.69</v>
      </c>
      <c r="F53" t="n">
        <v>11.76</v>
      </c>
      <c r="G53" t="n">
        <v>78.39</v>
      </c>
      <c r="H53" t="n">
        <v>1.09</v>
      </c>
      <c r="I53" t="n">
        <v>9</v>
      </c>
      <c r="J53" t="n">
        <v>224.73</v>
      </c>
      <c r="K53" t="n">
        <v>55.27</v>
      </c>
      <c r="L53" t="n">
        <v>13.75</v>
      </c>
      <c r="M53" t="n">
        <v>7</v>
      </c>
      <c r="N53" t="n">
        <v>50.71</v>
      </c>
      <c r="O53" t="n">
        <v>27950.8</v>
      </c>
      <c r="P53" t="n">
        <v>149.85</v>
      </c>
      <c r="Q53" t="n">
        <v>460.73</v>
      </c>
      <c r="R53" t="n">
        <v>47.61</v>
      </c>
      <c r="S53" t="n">
        <v>32.19</v>
      </c>
      <c r="T53" t="n">
        <v>3801.81</v>
      </c>
      <c r="U53" t="n">
        <v>0.68</v>
      </c>
      <c r="V53" t="n">
        <v>0.76</v>
      </c>
      <c r="W53" t="n">
        <v>1.47</v>
      </c>
      <c r="X53" t="n">
        <v>0.22</v>
      </c>
      <c r="Y53" t="n">
        <v>1</v>
      </c>
      <c r="Z53" t="n">
        <v>10</v>
      </c>
      <c r="AA53" t="n">
        <v>102.849829016318</v>
      </c>
      <c r="AB53" t="n">
        <v>140.7236734742885</v>
      </c>
      <c r="AC53" t="n">
        <v>127.2932035848565</v>
      </c>
      <c r="AD53" t="n">
        <v>102849.829016318</v>
      </c>
      <c r="AE53" t="n">
        <v>140723.6734742885</v>
      </c>
      <c r="AF53" t="n">
        <v>5.002465795399694e-06</v>
      </c>
      <c r="AG53" t="n">
        <v>5</v>
      </c>
      <c r="AH53" t="n">
        <v>127293.2035848565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6.807</v>
      </c>
      <c r="E54" t="n">
        <v>14.69</v>
      </c>
      <c r="F54" t="n">
        <v>11.76</v>
      </c>
      <c r="G54" t="n">
        <v>78.41</v>
      </c>
      <c r="H54" t="n">
        <v>1.11</v>
      </c>
      <c r="I54" t="n">
        <v>9</v>
      </c>
      <c r="J54" t="n">
        <v>225.15</v>
      </c>
      <c r="K54" t="n">
        <v>55.27</v>
      </c>
      <c r="L54" t="n">
        <v>14</v>
      </c>
      <c r="M54" t="n">
        <v>7</v>
      </c>
      <c r="N54" t="n">
        <v>50.88</v>
      </c>
      <c r="O54" t="n">
        <v>28002.38</v>
      </c>
      <c r="P54" t="n">
        <v>149.86</v>
      </c>
      <c r="Q54" t="n">
        <v>460.69</v>
      </c>
      <c r="R54" t="n">
        <v>47.79</v>
      </c>
      <c r="S54" t="n">
        <v>32.19</v>
      </c>
      <c r="T54" t="n">
        <v>3890.8</v>
      </c>
      <c r="U54" t="n">
        <v>0.67</v>
      </c>
      <c r="V54" t="n">
        <v>0.76</v>
      </c>
      <c r="W54" t="n">
        <v>1.47</v>
      </c>
      <c r="X54" t="n">
        <v>0.23</v>
      </c>
      <c r="Y54" t="n">
        <v>1</v>
      </c>
      <c r="Z54" t="n">
        <v>10</v>
      </c>
      <c r="AA54" t="n">
        <v>102.8662642836218</v>
      </c>
      <c r="AB54" t="n">
        <v>140.7461609320864</v>
      </c>
      <c r="AC54" t="n">
        <v>127.3135448712435</v>
      </c>
      <c r="AD54" t="n">
        <v>102866.2642836218</v>
      </c>
      <c r="AE54" t="n">
        <v>140746.1609320864</v>
      </c>
      <c r="AF54" t="n">
        <v>5.001363687932102e-06</v>
      </c>
      <c r="AG54" t="n">
        <v>5</v>
      </c>
      <c r="AH54" t="n">
        <v>127313.5448712435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6.8012</v>
      </c>
      <c r="E55" t="n">
        <v>14.7</v>
      </c>
      <c r="F55" t="n">
        <v>11.77</v>
      </c>
      <c r="G55" t="n">
        <v>78.48999999999999</v>
      </c>
      <c r="H55" t="n">
        <v>1.12</v>
      </c>
      <c r="I55" t="n">
        <v>9</v>
      </c>
      <c r="J55" t="n">
        <v>225.57</v>
      </c>
      <c r="K55" t="n">
        <v>55.27</v>
      </c>
      <c r="L55" t="n">
        <v>14.25</v>
      </c>
      <c r="M55" t="n">
        <v>7</v>
      </c>
      <c r="N55" t="n">
        <v>51.04</v>
      </c>
      <c r="O55" t="n">
        <v>28054.03</v>
      </c>
      <c r="P55" t="n">
        <v>150.16</v>
      </c>
      <c r="Q55" t="n">
        <v>460.69</v>
      </c>
      <c r="R55" t="n">
        <v>48.32</v>
      </c>
      <c r="S55" t="n">
        <v>32.19</v>
      </c>
      <c r="T55" t="n">
        <v>4155.63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  <c r="AA55" t="n">
        <v>103.0272666513882</v>
      </c>
      <c r="AB55" t="n">
        <v>140.9664514745874</v>
      </c>
      <c r="AC55" t="n">
        <v>127.5128111935481</v>
      </c>
      <c r="AD55" t="n">
        <v>103027.2666513882</v>
      </c>
      <c r="AE55" t="n">
        <v>140966.4514745874</v>
      </c>
      <c r="AF55" t="n">
        <v>4.99710220572408e-06</v>
      </c>
      <c r="AG55" t="n">
        <v>5</v>
      </c>
      <c r="AH55" t="n">
        <v>127512.8111935481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6.8052</v>
      </c>
      <c r="E56" t="n">
        <v>14.69</v>
      </c>
      <c r="F56" t="n">
        <v>11.77</v>
      </c>
      <c r="G56" t="n">
        <v>78.43000000000001</v>
      </c>
      <c r="H56" t="n">
        <v>1.14</v>
      </c>
      <c r="I56" t="n">
        <v>9</v>
      </c>
      <c r="J56" t="n">
        <v>225.99</v>
      </c>
      <c r="K56" t="n">
        <v>55.27</v>
      </c>
      <c r="L56" t="n">
        <v>14.5</v>
      </c>
      <c r="M56" t="n">
        <v>7</v>
      </c>
      <c r="N56" t="n">
        <v>51.21</v>
      </c>
      <c r="O56" t="n">
        <v>28105.73</v>
      </c>
      <c r="P56" t="n">
        <v>149.08</v>
      </c>
      <c r="Q56" t="n">
        <v>460.69</v>
      </c>
      <c r="R56" t="n">
        <v>48.01</v>
      </c>
      <c r="S56" t="n">
        <v>32.19</v>
      </c>
      <c r="T56" t="n">
        <v>4002.09</v>
      </c>
      <c r="U56" t="n">
        <v>0.67</v>
      </c>
      <c r="V56" t="n">
        <v>0.76</v>
      </c>
      <c r="W56" t="n">
        <v>1.46</v>
      </c>
      <c r="X56" t="n">
        <v>0.23</v>
      </c>
      <c r="Y56" t="n">
        <v>1</v>
      </c>
      <c r="Z56" t="n">
        <v>10</v>
      </c>
      <c r="AA56" t="n">
        <v>102.6089563081125</v>
      </c>
      <c r="AB56" t="n">
        <v>140.3941008083681</v>
      </c>
      <c r="AC56" t="n">
        <v>126.9950848716132</v>
      </c>
      <c r="AD56" t="n">
        <v>102608.9563081125</v>
      </c>
      <c r="AE56" t="n">
        <v>140394.1008083681</v>
      </c>
      <c r="AF56" t="n">
        <v>5.000041158970993e-06</v>
      </c>
      <c r="AG56" t="n">
        <v>5</v>
      </c>
      <c r="AH56" t="n">
        <v>126995.0848716132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6.8037</v>
      </c>
      <c r="E57" t="n">
        <v>14.7</v>
      </c>
      <c r="F57" t="n">
        <v>11.77</v>
      </c>
      <c r="G57" t="n">
        <v>78.45</v>
      </c>
      <c r="H57" t="n">
        <v>1.16</v>
      </c>
      <c r="I57" t="n">
        <v>9</v>
      </c>
      <c r="J57" t="n">
        <v>226.41</v>
      </c>
      <c r="K57" t="n">
        <v>55.27</v>
      </c>
      <c r="L57" t="n">
        <v>14.75</v>
      </c>
      <c r="M57" t="n">
        <v>7</v>
      </c>
      <c r="N57" t="n">
        <v>51.38</v>
      </c>
      <c r="O57" t="n">
        <v>28157.49</v>
      </c>
      <c r="P57" t="n">
        <v>148.57</v>
      </c>
      <c r="Q57" t="n">
        <v>460.69</v>
      </c>
      <c r="R57" t="n">
        <v>48.12</v>
      </c>
      <c r="S57" t="n">
        <v>32.19</v>
      </c>
      <c r="T57" t="n">
        <v>4057.79</v>
      </c>
      <c r="U57" t="n">
        <v>0.67</v>
      </c>
      <c r="V57" t="n">
        <v>0.76</v>
      </c>
      <c r="W57" t="n">
        <v>1.46</v>
      </c>
      <c r="X57" t="n">
        <v>0.23</v>
      </c>
      <c r="Y57" t="n">
        <v>1</v>
      </c>
      <c r="Z57" t="n">
        <v>10</v>
      </c>
      <c r="AA57" t="n">
        <v>102.4404915704616</v>
      </c>
      <c r="AB57" t="n">
        <v>140.1635999221744</v>
      </c>
      <c r="AC57" t="n">
        <v>126.7865826664879</v>
      </c>
      <c r="AD57" t="n">
        <v>102440.4915704616</v>
      </c>
      <c r="AE57" t="n">
        <v>140163.5999221744</v>
      </c>
      <c r="AF57" t="n">
        <v>4.9989390515034e-06</v>
      </c>
      <c r="AG57" t="n">
        <v>5</v>
      </c>
      <c r="AH57" t="n">
        <v>126786.5826664879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6.8437</v>
      </c>
      <c r="E58" t="n">
        <v>14.61</v>
      </c>
      <c r="F58" t="n">
        <v>11.72</v>
      </c>
      <c r="G58" t="n">
        <v>87.92</v>
      </c>
      <c r="H58" t="n">
        <v>1.18</v>
      </c>
      <c r="I58" t="n">
        <v>8</v>
      </c>
      <c r="J58" t="n">
        <v>226.83</v>
      </c>
      <c r="K58" t="n">
        <v>55.27</v>
      </c>
      <c r="L58" t="n">
        <v>15</v>
      </c>
      <c r="M58" t="n">
        <v>6</v>
      </c>
      <c r="N58" t="n">
        <v>51.55</v>
      </c>
      <c r="O58" t="n">
        <v>28209.31</v>
      </c>
      <c r="P58" t="n">
        <v>146.69</v>
      </c>
      <c r="Q58" t="n">
        <v>460.69</v>
      </c>
      <c r="R58" t="n">
        <v>46.71</v>
      </c>
      <c r="S58" t="n">
        <v>32.19</v>
      </c>
      <c r="T58" t="n">
        <v>3355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  <c r="AA58" t="n">
        <v>101.4146823052652</v>
      </c>
      <c r="AB58" t="n">
        <v>138.7600424300227</v>
      </c>
      <c r="AC58" t="n">
        <v>125.5169787314813</v>
      </c>
      <c r="AD58" t="n">
        <v>101414.6823052652</v>
      </c>
      <c r="AE58" t="n">
        <v>138760.0424300227</v>
      </c>
      <c r="AF58" t="n">
        <v>5.028328583972518e-06</v>
      </c>
      <c r="AG58" t="n">
        <v>5</v>
      </c>
      <c r="AH58" t="n">
        <v>125516.9787314813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6.8363</v>
      </c>
      <c r="E59" t="n">
        <v>14.63</v>
      </c>
      <c r="F59" t="n">
        <v>11.74</v>
      </c>
      <c r="G59" t="n">
        <v>88.04000000000001</v>
      </c>
      <c r="H59" t="n">
        <v>1.19</v>
      </c>
      <c r="I59" t="n">
        <v>8</v>
      </c>
      <c r="J59" t="n">
        <v>227.25</v>
      </c>
      <c r="K59" t="n">
        <v>55.27</v>
      </c>
      <c r="L59" t="n">
        <v>15.25</v>
      </c>
      <c r="M59" t="n">
        <v>6</v>
      </c>
      <c r="N59" t="n">
        <v>51.72</v>
      </c>
      <c r="O59" t="n">
        <v>28261.2</v>
      </c>
      <c r="P59" t="n">
        <v>146.88</v>
      </c>
      <c r="Q59" t="n">
        <v>460.69</v>
      </c>
      <c r="R59" t="n">
        <v>47.17</v>
      </c>
      <c r="S59" t="n">
        <v>32.19</v>
      </c>
      <c r="T59" t="n">
        <v>3587.99</v>
      </c>
      <c r="U59" t="n">
        <v>0.68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101.5524812051939</v>
      </c>
      <c r="AB59" t="n">
        <v>138.9485849641634</v>
      </c>
      <c r="AC59" t="n">
        <v>125.6875270307848</v>
      </c>
      <c r="AD59" t="n">
        <v>101552.4812051939</v>
      </c>
      <c r="AE59" t="n">
        <v>138948.5849641634</v>
      </c>
      <c r="AF59" t="n">
        <v>5.02289152046573e-06</v>
      </c>
      <c r="AG59" t="n">
        <v>5</v>
      </c>
      <c r="AH59" t="n">
        <v>125687.5270307848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6.8392</v>
      </c>
      <c r="E60" t="n">
        <v>14.62</v>
      </c>
      <c r="F60" t="n">
        <v>11.73</v>
      </c>
      <c r="G60" t="n">
        <v>87.98999999999999</v>
      </c>
      <c r="H60" t="n">
        <v>1.21</v>
      </c>
      <c r="I60" t="n">
        <v>8</v>
      </c>
      <c r="J60" t="n">
        <v>227.67</v>
      </c>
      <c r="K60" t="n">
        <v>55.27</v>
      </c>
      <c r="L60" t="n">
        <v>15.5</v>
      </c>
      <c r="M60" t="n">
        <v>6</v>
      </c>
      <c r="N60" t="n">
        <v>51.9</v>
      </c>
      <c r="O60" t="n">
        <v>28313.14</v>
      </c>
      <c r="P60" t="n">
        <v>146.55</v>
      </c>
      <c r="Q60" t="n">
        <v>460.69</v>
      </c>
      <c r="R60" t="n">
        <v>46.83</v>
      </c>
      <c r="S60" t="n">
        <v>32.19</v>
      </c>
      <c r="T60" t="n">
        <v>3415.85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  <c r="AA60" t="n">
        <v>101.4071162142433</v>
      </c>
      <c r="AB60" t="n">
        <v>138.749690170494</v>
      </c>
      <c r="AC60" t="n">
        <v>125.5076144770726</v>
      </c>
      <c r="AD60" t="n">
        <v>101407.1162142433</v>
      </c>
      <c r="AE60" t="n">
        <v>138749.690170494</v>
      </c>
      <c r="AF60" t="n">
        <v>5.025022261569742e-06</v>
      </c>
      <c r="AG60" t="n">
        <v>5</v>
      </c>
      <c r="AH60" t="n">
        <v>125507.6144770726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6.8442</v>
      </c>
      <c r="E61" t="n">
        <v>14.61</v>
      </c>
      <c r="F61" t="n">
        <v>11.72</v>
      </c>
      <c r="G61" t="n">
        <v>87.91</v>
      </c>
      <c r="H61" t="n">
        <v>1.23</v>
      </c>
      <c r="I61" t="n">
        <v>8</v>
      </c>
      <c r="J61" t="n">
        <v>228.09</v>
      </c>
      <c r="K61" t="n">
        <v>55.27</v>
      </c>
      <c r="L61" t="n">
        <v>15.75</v>
      </c>
      <c r="M61" t="n">
        <v>6</v>
      </c>
      <c r="N61" t="n">
        <v>52.07</v>
      </c>
      <c r="O61" t="n">
        <v>28365.14</v>
      </c>
      <c r="P61" t="n">
        <v>146.28</v>
      </c>
      <c r="Q61" t="n">
        <v>460.7</v>
      </c>
      <c r="R61" t="n">
        <v>46.53</v>
      </c>
      <c r="S61" t="n">
        <v>32.19</v>
      </c>
      <c r="T61" t="n">
        <v>3268.21</v>
      </c>
      <c r="U61" t="n">
        <v>0.6899999999999999</v>
      </c>
      <c r="V61" t="n">
        <v>0.76</v>
      </c>
      <c r="W61" t="n">
        <v>1.46</v>
      </c>
      <c r="X61" t="n">
        <v>0.19</v>
      </c>
      <c r="Y61" t="n">
        <v>1</v>
      </c>
      <c r="Z61" t="n">
        <v>10</v>
      </c>
      <c r="AA61" t="n">
        <v>101.2656279715769</v>
      </c>
      <c r="AB61" t="n">
        <v>138.5560997148573</v>
      </c>
      <c r="AC61" t="n">
        <v>125.3325000228159</v>
      </c>
      <c r="AD61" t="n">
        <v>101265.6279715769</v>
      </c>
      <c r="AE61" t="n">
        <v>138556.0997148574</v>
      </c>
      <c r="AF61" t="n">
        <v>5.028695953128381e-06</v>
      </c>
      <c r="AG61" t="n">
        <v>5</v>
      </c>
      <c r="AH61" t="n">
        <v>125332.5000228159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6.839</v>
      </c>
      <c r="E62" t="n">
        <v>14.62</v>
      </c>
      <c r="F62" t="n">
        <v>11.73</v>
      </c>
      <c r="G62" t="n">
        <v>88</v>
      </c>
      <c r="H62" t="n">
        <v>1.24</v>
      </c>
      <c r="I62" t="n">
        <v>8</v>
      </c>
      <c r="J62" t="n">
        <v>228.51</v>
      </c>
      <c r="K62" t="n">
        <v>55.27</v>
      </c>
      <c r="L62" t="n">
        <v>16</v>
      </c>
      <c r="M62" t="n">
        <v>6</v>
      </c>
      <c r="N62" t="n">
        <v>52.24</v>
      </c>
      <c r="O62" t="n">
        <v>28417.2</v>
      </c>
      <c r="P62" t="n">
        <v>146.23</v>
      </c>
      <c r="Q62" t="n">
        <v>460.73</v>
      </c>
      <c r="R62" t="n">
        <v>46.98</v>
      </c>
      <c r="S62" t="n">
        <v>32.19</v>
      </c>
      <c r="T62" t="n">
        <v>3494.12</v>
      </c>
      <c r="U62" t="n">
        <v>0.6899999999999999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  <c r="AA62" t="n">
        <v>101.2956139187431</v>
      </c>
      <c r="AB62" t="n">
        <v>138.5971278106567</v>
      </c>
      <c r="AC62" t="n">
        <v>125.3696124547355</v>
      </c>
      <c r="AD62" t="n">
        <v>101295.6139187431</v>
      </c>
      <c r="AE62" t="n">
        <v>138597.1278106567</v>
      </c>
      <c r="AF62" t="n">
        <v>5.024875313907396e-06</v>
      </c>
      <c r="AG62" t="n">
        <v>5</v>
      </c>
      <c r="AH62" t="n">
        <v>125369.6124547355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6.8396</v>
      </c>
      <c r="E63" t="n">
        <v>14.62</v>
      </c>
      <c r="F63" t="n">
        <v>11.73</v>
      </c>
      <c r="G63" t="n">
        <v>87.98999999999999</v>
      </c>
      <c r="H63" t="n">
        <v>1.26</v>
      </c>
      <c r="I63" t="n">
        <v>8</v>
      </c>
      <c r="J63" t="n">
        <v>228.93</v>
      </c>
      <c r="K63" t="n">
        <v>55.27</v>
      </c>
      <c r="L63" t="n">
        <v>16.25</v>
      </c>
      <c r="M63" t="n">
        <v>6</v>
      </c>
      <c r="N63" t="n">
        <v>52.41</v>
      </c>
      <c r="O63" t="n">
        <v>28469.32</v>
      </c>
      <c r="P63" t="n">
        <v>145.89</v>
      </c>
      <c r="Q63" t="n">
        <v>460.72</v>
      </c>
      <c r="R63" t="n">
        <v>46.91</v>
      </c>
      <c r="S63" t="n">
        <v>32.19</v>
      </c>
      <c r="T63" t="n">
        <v>3458.07</v>
      </c>
      <c r="U63" t="n">
        <v>0.6899999999999999</v>
      </c>
      <c r="V63" t="n">
        <v>0.76</v>
      </c>
      <c r="W63" t="n">
        <v>1.46</v>
      </c>
      <c r="X63" t="n">
        <v>0.2</v>
      </c>
      <c r="Y63" t="n">
        <v>1</v>
      </c>
      <c r="Z63" t="n">
        <v>10</v>
      </c>
      <c r="AA63" t="n">
        <v>101.1703897492855</v>
      </c>
      <c r="AB63" t="n">
        <v>138.4257905775045</v>
      </c>
      <c r="AC63" t="n">
        <v>125.2146274066419</v>
      </c>
      <c r="AD63" t="n">
        <v>101170.3897492855</v>
      </c>
      <c r="AE63" t="n">
        <v>138425.7905775045</v>
      </c>
      <c r="AF63" t="n">
        <v>5.025316156894433e-06</v>
      </c>
      <c r="AG63" t="n">
        <v>5</v>
      </c>
      <c r="AH63" t="n">
        <v>125214.6274066419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6.8418</v>
      </c>
      <c r="E64" t="n">
        <v>14.62</v>
      </c>
      <c r="F64" t="n">
        <v>11.73</v>
      </c>
      <c r="G64" t="n">
        <v>87.95</v>
      </c>
      <c r="H64" t="n">
        <v>1.28</v>
      </c>
      <c r="I64" t="n">
        <v>8</v>
      </c>
      <c r="J64" t="n">
        <v>229.36</v>
      </c>
      <c r="K64" t="n">
        <v>55.27</v>
      </c>
      <c r="L64" t="n">
        <v>16.5</v>
      </c>
      <c r="M64" t="n">
        <v>6</v>
      </c>
      <c r="N64" t="n">
        <v>52.58</v>
      </c>
      <c r="O64" t="n">
        <v>28521.51</v>
      </c>
      <c r="P64" t="n">
        <v>144.82</v>
      </c>
      <c r="Q64" t="n">
        <v>460.7</v>
      </c>
      <c r="R64" t="n">
        <v>46.83</v>
      </c>
      <c r="S64" t="n">
        <v>32.19</v>
      </c>
      <c r="T64" t="n">
        <v>3416.89</v>
      </c>
      <c r="U64" t="n">
        <v>0.6899999999999999</v>
      </c>
      <c r="V64" t="n">
        <v>0.76</v>
      </c>
      <c r="W64" t="n">
        <v>1.46</v>
      </c>
      <c r="X64" t="n">
        <v>0.19</v>
      </c>
      <c r="Y64" t="n">
        <v>1</v>
      </c>
      <c r="Z64" t="n">
        <v>10</v>
      </c>
      <c r="AA64" t="n">
        <v>100.7738758947164</v>
      </c>
      <c r="AB64" t="n">
        <v>137.8832628287265</v>
      </c>
      <c r="AC64" t="n">
        <v>124.7238777447647</v>
      </c>
      <c r="AD64" t="n">
        <v>100773.8758947164</v>
      </c>
      <c r="AE64" t="n">
        <v>137883.2628287266</v>
      </c>
      <c r="AF64" t="n">
        <v>5.026932581180236e-06</v>
      </c>
      <c r="AG64" t="n">
        <v>5</v>
      </c>
      <c r="AH64" t="n">
        <v>124723.8777447647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6.8401</v>
      </c>
      <c r="E65" t="n">
        <v>14.62</v>
      </c>
      <c r="F65" t="n">
        <v>11.73</v>
      </c>
      <c r="G65" t="n">
        <v>87.98</v>
      </c>
      <c r="H65" t="n">
        <v>1.3</v>
      </c>
      <c r="I65" t="n">
        <v>8</v>
      </c>
      <c r="J65" t="n">
        <v>229.78</v>
      </c>
      <c r="K65" t="n">
        <v>55.27</v>
      </c>
      <c r="L65" t="n">
        <v>16.75</v>
      </c>
      <c r="M65" t="n">
        <v>6</v>
      </c>
      <c r="N65" t="n">
        <v>52.76</v>
      </c>
      <c r="O65" t="n">
        <v>28573.75</v>
      </c>
      <c r="P65" t="n">
        <v>144.03</v>
      </c>
      <c r="Q65" t="n">
        <v>460.69</v>
      </c>
      <c r="R65" t="n">
        <v>47.08</v>
      </c>
      <c r="S65" t="n">
        <v>32.19</v>
      </c>
      <c r="T65" t="n">
        <v>3540.33</v>
      </c>
      <c r="U65" t="n">
        <v>0.68</v>
      </c>
      <c r="V65" t="n">
        <v>0.76</v>
      </c>
      <c r="W65" t="n">
        <v>1.45</v>
      </c>
      <c r="X65" t="n">
        <v>0.2</v>
      </c>
      <c r="Y65" t="n">
        <v>1</v>
      </c>
      <c r="Z65" t="n">
        <v>10</v>
      </c>
      <c r="AA65" t="n">
        <v>100.508546283587</v>
      </c>
      <c r="AB65" t="n">
        <v>137.5202271492632</v>
      </c>
      <c r="AC65" t="n">
        <v>124.3954896810255</v>
      </c>
      <c r="AD65" t="n">
        <v>100508.546283587</v>
      </c>
      <c r="AE65" t="n">
        <v>137520.2271492632</v>
      </c>
      <c r="AF65" t="n">
        <v>5.025683526050297e-06</v>
      </c>
      <c r="AG65" t="n">
        <v>5</v>
      </c>
      <c r="AH65" t="n">
        <v>124395.4896810255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6.8677</v>
      </c>
      <c r="E66" t="n">
        <v>14.56</v>
      </c>
      <c r="F66" t="n">
        <v>11.71</v>
      </c>
      <c r="G66" t="n">
        <v>100.39</v>
      </c>
      <c r="H66" t="n">
        <v>1.31</v>
      </c>
      <c r="I66" t="n">
        <v>7</v>
      </c>
      <c r="J66" t="n">
        <v>230.2</v>
      </c>
      <c r="K66" t="n">
        <v>55.27</v>
      </c>
      <c r="L66" t="n">
        <v>17</v>
      </c>
      <c r="M66" t="n">
        <v>5</v>
      </c>
      <c r="N66" t="n">
        <v>52.93</v>
      </c>
      <c r="O66" t="n">
        <v>28626.06</v>
      </c>
      <c r="P66" t="n">
        <v>142.55</v>
      </c>
      <c r="Q66" t="n">
        <v>460.7</v>
      </c>
      <c r="R66" t="n">
        <v>46.34</v>
      </c>
      <c r="S66" t="n">
        <v>32.19</v>
      </c>
      <c r="T66" t="n">
        <v>3179.21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  <c r="AA66" t="n">
        <v>99.75298594198169</v>
      </c>
      <c r="AB66" t="n">
        <v>136.4864361569096</v>
      </c>
      <c r="AC66" t="n">
        <v>123.460362250047</v>
      </c>
      <c r="AD66" t="n">
        <v>99752.98594198169</v>
      </c>
      <c r="AE66" t="n">
        <v>136486.4361569096</v>
      </c>
      <c r="AF66" t="n">
        <v>5.045962303453989e-06</v>
      </c>
      <c r="AG66" t="n">
        <v>5</v>
      </c>
      <c r="AH66" t="n">
        <v>123460.362250047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6.8645</v>
      </c>
      <c r="E67" t="n">
        <v>14.57</v>
      </c>
      <c r="F67" t="n">
        <v>11.72</v>
      </c>
      <c r="G67" t="n">
        <v>100.45</v>
      </c>
      <c r="H67" t="n">
        <v>1.33</v>
      </c>
      <c r="I67" t="n">
        <v>7</v>
      </c>
      <c r="J67" t="n">
        <v>230.63</v>
      </c>
      <c r="K67" t="n">
        <v>55.27</v>
      </c>
      <c r="L67" t="n">
        <v>17.25</v>
      </c>
      <c r="M67" t="n">
        <v>5</v>
      </c>
      <c r="N67" t="n">
        <v>53.11</v>
      </c>
      <c r="O67" t="n">
        <v>28678.42</v>
      </c>
      <c r="P67" t="n">
        <v>143.11</v>
      </c>
      <c r="Q67" t="n">
        <v>460.69</v>
      </c>
      <c r="R67" t="n">
        <v>46.55</v>
      </c>
      <c r="S67" t="n">
        <v>32.19</v>
      </c>
      <c r="T67" t="n">
        <v>3280.42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99.98051299148034</v>
      </c>
      <c r="AB67" t="n">
        <v>136.7977487038185</v>
      </c>
      <c r="AC67" t="n">
        <v>123.7419635644089</v>
      </c>
      <c r="AD67" t="n">
        <v>99980.51299148034</v>
      </c>
      <c r="AE67" t="n">
        <v>136797.7487038185</v>
      </c>
      <c r="AF67" t="n">
        <v>5.043611140856459e-06</v>
      </c>
      <c r="AG67" t="n">
        <v>5</v>
      </c>
      <c r="AH67" t="n">
        <v>123741.9635644089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6.8692</v>
      </c>
      <c r="E68" t="n">
        <v>14.56</v>
      </c>
      <c r="F68" t="n">
        <v>11.71</v>
      </c>
      <c r="G68" t="n">
        <v>100.36</v>
      </c>
      <c r="H68" t="n">
        <v>1.35</v>
      </c>
      <c r="I68" t="n">
        <v>7</v>
      </c>
      <c r="J68" t="n">
        <v>231.05</v>
      </c>
      <c r="K68" t="n">
        <v>55.27</v>
      </c>
      <c r="L68" t="n">
        <v>17.5</v>
      </c>
      <c r="M68" t="n">
        <v>5</v>
      </c>
      <c r="N68" t="n">
        <v>53.28</v>
      </c>
      <c r="O68" t="n">
        <v>28730.85</v>
      </c>
      <c r="P68" t="n">
        <v>143</v>
      </c>
      <c r="Q68" t="n">
        <v>460.7</v>
      </c>
      <c r="R68" t="n">
        <v>46.12</v>
      </c>
      <c r="S68" t="n">
        <v>32.19</v>
      </c>
      <c r="T68" t="n">
        <v>3069.3</v>
      </c>
      <c r="U68" t="n">
        <v>0.7</v>
      </c>
      <c r="V68" t="n">
        <v>0.76</v>
      </c>
      <c r="W68" t="n">
        <v>1.46</v>
      </c>
      <c r="X68" t="n">
        <v>0.18</v>
      </c>
      <c r="Y68" t="n">
        <v>1</v>
      </c>
      <c r="Z68" t="n">
        <v>10</v>
      </c>
      <c r="AA68" t="n">
        <v>99.89934193627303</v>
      </c>
      <c r="AB68" t="n">
        <v>136.6866868850697</v>
      </c>
      <c r="AC68" t="n">
        <v>123.6415013297652</v>
      </c>
      <c r="AD68" t="n">
        <v>99899.34193627303</v>
      </c>
      <c r="AE68" t="n">
        <v>136686.6868850697</v>
      </c>
      <c r="AF68" t="n">
        <v>5.047064410921581e-06</v>
      </c>
      <c r="AG68" t="n">
        <v>5</v>
      </c>
      <c r="AH68" t="n">
        <v>123641.5013297652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6.8673</v>
      </c>
      <c r="E69" t="n">
        <v>14.56</v>
      </c>
      <c r="F69" t="n">
        <v>11.71</v>
      </c>
      <c r="G69" t="n">
        <v>100.4</v>
      </c>
      <c r="H69" t="n">
        <v>1.36</v>
      </c>
      <c r="I69" t="n">
        <v>7</v>
      </c>
      <c r="J69" t="n">
        <v>231.48</v>
      </c>
      <c r="K69" t="n">
        <v>55.27</v>
      </c>
      <c r="L69" t="n">
        <v>17.75</v>
      </c>
      <c r="M69" t="n">
        <v>5</v>
      </c>
      <c r="N69" t="n">
        <v>53.46</v>
      </c>
      <c r="O69" t="n">
        <v>28783.34</v>
      </c>
      <c r="P69" t="n">
        <v>143.39</v>
      </c>
      <c r="Q69" t="n">
        <v>460.69</v>
      </c>
      <c r="R69" t="n">
        <v>46.32</v>
      </c>
      <c r="S69" t="n">
        <v>32.19</v>
      </c>
      <c r="T69" t="n">
        <v>3168.02</v>
      </c>
      <c r="U69" t="n">
        <v>0.6899999999999999</v>
      </c>
      <c r="V69" t="n">
        <v>0.76</v>
      </c>
      <c r="W69" t="n">
        <v>1.46</v>
      </c>
      <c r="X69" t="n">
        <v>0.18</v>
      </c>
      <c r="Y69" t="n">
        <v>1</v>
      </c>
      <c r="Z69" t="n">
        <v>10</v>
      </c>
      <c r="AA69" t="n">
        <v>100.0520568086939</v>
      </c>
      <c r="AB69" t="n">
        <v>136.8956381108205</v>
      </c>
      <c r="AC69" t="n">
        <v>123.8305105437953</v>
      </c>
      <c r="AD69" t="n">
        <v>100052.0568086939</v>
      </c>
      <c r="AE69" t="n">
        <v>136895.6381108205</v>
      </c>
      <c r="AF69" t="n">
        <v>5.045668408129297e-06</v>
      </c>
      <c r="AG69" t="n">
        <v>5</v>
      </c>
      <c r="AH69" t="n">
        <v>123830.5105437953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6.8729</v>
      </c>
      <c r="E70" t="n">
        <v>14.55</v>
      </c>
      <c r="F70" t="n">
        <v>11.7</v>
      </c>
      <c r="G70" t="n">
        <v>100.3</v>
      </c>
      <c r="H70" t="n">
        <v>1.38</v>
      </c>
      <c r="I70" t="n">
        <v>7</v>
      </c>
      <c r="J70" t="n">
        <v>231.91</v>
      </c>
      <c r="K70" t="n">
        <v>55.27</v>
      </c>
      <c r="L70" t="n">
        <v>18</v>
      </c>
      <c r="M70" t="n">
        <v>5</v>
      </c>
      <c r="N70" t="n">
        <v>53.63</v>
      </c>
      <c r="O70" t="n">
        <v>28835.89</v>
      </c>
      <c r="P70" t="n">
        <v>143.04</v>
      </c>
      <c r="Q70" t="n">
        <v>460.69</v>
      </c>
      <c r="R70" t="n">
        <v>45.91</v>
      </c>
      <c r="S70" t="n">
        <v>32.19</v>
      </c>
      <c r="T70" t="n">
        <v>2963.89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99.87913313992674</v>
      </c>
      <c r="AB70" t="n">
        <v>136.6590363183595</v>
      </c>
      <c r="AC70" t="n">
        <v>123.616489694334</v>
      </c>
      <c r="AD70" t="n">
        <v>99879.13313992674</v>
      </c>
      <c r="AE70" t="n">
        <v>136659.0363183595</v>
      </c>
      <c r="AF70" t="n">
        <v>5.049782942674973e-06</v>
      </c>
      <c r="AG70" t="n">
        <v>5</v>
      </c>
      <c r="AH70" t="n">
        <v>123616.489694334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6.8768</v>
      </c>
      <c r="E71" t="n">
        <v>14.54</v>
      </c>
      <c r="F71" t="n">
        <v>11.69</v>
      </c>
      <c r="G71" t="n">
        <v>100.23</v>
      </c>
      <c r="H71" t="n">
        <v>1.4</v>
      </c>
      <c r="I71" t="n">
        <v>7</v>
      </c>
      <c r="J71" t="n">
        <v>232.33</v>
      </c>
      <c r="K71" t="n">
        <v>55.27</v>
      </c>
      <c r="L71" t="n">
        <v>18.25</v>
      </c>
      <c r="M71" t="n">
        <v>5</v>
      </c>
      <c r="N71" t="n">
        <v>53.81</v>
      </c>
      <c r="O71" t="n">
        <v>28888.51</v>
      </c>
      <c r="P71" t="n">
        <v>141.97</v>
      </c>
      <c r="Q71" t="n">
        <v>460.69</v>
      </c>
      <c r="R71" t="n">
        <v>45.74</v>
      </c>
      <c r="S71" t="n">
        <v>32.19</v>
      </c>
      <c r="T71" t="n">
        <v>2878.78</v>
      </c>
      <c r="U71" t="n">
        <v>0.7</v>
      </c>
      <c r="V71" t="n">
        <v>0.76</v>
      </c>
      <c r="W71" t="n">
        <v>1.46</v>
      </c>
      <c r="X71" t="n">
        <v>0.16</v>
      </c>
      <c r="Y71" t="n">
        <v>1</v>
      </c>
      <c r="Z71" t="n">
        <v>10</v>
      </c>
      <c r="AA71" t="n">
        <v>99.46693335679281</v>
      </c>
      <c r="AB71" t="n">
        <v>136.095046390105</v>
      </c>
      <c r="AC71" t="n">
        <v>123.1063261732671</v>
      </c>
      <c r="AD71" t="n">
        <v>99466.93335679281</v>
      </c>
      <c r="AE71" t="n">
        <v>136095.046390105</v>
      </c>
      <c r="AF71" t="n">
        <v>5.052648422090713e-06</v>
      </c>
      <c r="AG71" t="n">
        <v>5</v>
      </c>
      <c r="AH71" t="n">
        <v>123106.3261732671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6.873</v>
      </c>
      <c r="E72" t="n">
        <v>14.55</v>
      </c>
      <c r="F72" t="n">
        <v>11.7</v>
      </c>
      <c r="G72" t="n">
        <v>100.3</v>
      </c>
      <c r="H72" t="n">
        <v>1.41</v>
      </c>
      <c r="I72" t="n">
        <v>7</v>
      </c>
      <c r="J72" t="n">
        <v>232.76</v>
      </c>
      <c r="K72" t="n">
        <v>55.27</v>
      </c>
      <c r="L72" t="n">
        <v>18.5</v>
      </c>
      <c r="M72" t="n">
        <v>5</v>
      </c>
      <c r="N72" t="n">
        <v>53.99</v>
      </c>
      <c r="O72" t="n">
        <v>28941.18</v>
      </c>
      <c r="P72" t="n">
        <v>141.47</v>
      </c>
      <c r="Q72" t="n">
        <v>460.71</v>
      </c>
      <c r="R72" t="n">
        <v>45.98</v>
      </c>
      <c r="S72" t="n">
        <v>32.19</v>
      </c>
      <c r="T72" t="n">
        <v>2998.07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  <c r="AA72" t="n">
        <v>99.32583376874125</v>
      </c>
      <c r="AB72" t="n">
        <v>135.9019877088584</v>
      </c>
      <c r="AC72" t="n">
        <v>122.9316927415991</v>
      </c>
      <c r="AD72" t="n">
        <v>99325.83376874124</v>
      </c>
      <c r="AE72" t="n">
        <v>135901.9877088584</v>
      </c>
      <c r="AF72" t="n">
        <v>5.049856416506146e-06</v>
      </c>
      <c r="AG72" t="n">
        <v>5</v>
      </c>
      <c r="AH72" t="n">
        <v>122931.6927415991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6.8747</v>
      </c>
      <c r="E73" t="n">
        <v>14.55</v>
      </c>
      <c r="F73" t="n">
        <v>11.7</v>
      </c>
      <c r="G73" t="n">
        <v>100.26</v>
      </c>
      <c r="H73" t="n">
        <v>1.43</v>
      </c>
      <c r="I73" t="n">
        <v>7</v>
      </c>
      <c r="J73" t="n">
        <v>233.19</v>
      </c>
      <c r="K73" t="n">
        <v>55.27</v>
      </c>
      <c r="L73" t="n">
        <v>18.75</v>
      </c>
      <c r="M73" t="n">
        <v>5</v>
      </c>
      <c r="N73" t="n">
        <v>54.17</v>
      </c>
      <c r="O73" t="n">
        <v>28993.92</v>
      </c>
      <c r="P73" t="n">
        <v>141.03</v>
      </c>
      <c r="Q73" t="n">
        <v>460.72</v>
      </c>
      <c r="R73" t="n">
        <v>45.8</v>
      </c>
      <c r="S73" t="n">
        <v>32.19</v>
      </c>
      <c r="T73" t="n">
        <v>2909.43</v>
      </c>
      <c r="U73" t="n">
        <v>0.7</v>
      </c>
      <c r="V73" t="n">
        <v>0.76</v>
      </c>
      <c r="W73" t="n">
        <v>1.46</v>
      </c>
      <c r="X73" t="n">
        <v>0.16</v>
      </c>
      <c r="Y73" t="n">
        <v>1</v>
      </c>
      <c r="Z73" t="n">
        <v>10</v>
      </c>
      <c r="AA73" t="n">
        <v>99.15744902391785</v>
      </c>
      <c r="AB73" t="n">
        <v>135.6715962723805</v>
      </c>
      <c r="AC73" t="n">
        <v>122.7232895404621</v>
      </c>
      <c r="AD73" t="n">
        <v>99157.44902391786</v>
      </c>
      <c r="AE73" t="n">
        <v>135671.5962723805</v>
      </c>
      <c r="AF73" t="n">
        <v>5.051105471636083e-06</v>
      </c>
      <c r="AG73" t="n">
        <v>5</v>
      </c>
      <c r="AH73" t="n">
        <v>122723.2895404621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6.8732</v>
      </c>
      <c r="E74" t="n">
        <v>14.55</v>
      </c>
      <c r="F74" t="n">
        <v>11.7</v>
      </c>
      <c r="G74" t="n">
        <v>100.29</v>
      </c>
      <c r="H74" t="n">
        <v>1.45</v>
      </c>
      <c r="I74" t="n">
        <v>7</v>
      </c>
      <c r="J74" t="n">
        <v>233.62</v>
      </c>
      <c r="K74" t="n">
        <v>55.27</v>
      </c>
      <c r="L74" t="n">
        <v>19</v>
      </c>
      <c r="M74" t="n">
        <v>5</v>
      </c>
      <c r="N74" t="n">
        <v>54.34</v>
      </c>
      <c r="O74" t="n">
        <v>29046.73</v>
      </c>
      <c r="P74" t="n">
        <v>140.37</v>
      </c>
      <c r="Q74" t="n">
        <v>460.69</v>
      </c>
      <c r="R74" t="n">
        <v>45.87</v>
      </c>
      <c r="S74" t="n">
        <v>32.19</v>
      </c>
      <c r="T74" t="n">
        <v>2943.95</v>
      </c>
      <c r="U74" t="n">
        <v>0.7</v>
      </c>
      <c r="V74" t="n">
        <v>0.76</v>
      </c>
      <c r="W74" t="n">
        <v>1.46</v>
      </c>
      <c r="X74" t="n">
        <v>0.17</v>
      </c>
      <c r="Y74" t="n">
        <v>1</v>
      </c>
      <c r="Z74" t="n">
        <v>10</v>
      </c>
      <c r="AA74" t="n">
        <v>98.9371501770519</v>
      </c>
      <c r="AB74" t="n">
        <v>135.3701736711995</v>
      </c>
      <c r="AC74" t="n">
        <v>122.4506342892884</v>
      </c>
      <c r="AD74" t="n">
        <v>98937.15017705191</v>
      </c>
      <c r="AE74" t="n">
        <v>135370.1736711995</v>
      </c>
      <c r="AF74" t="n">
        <v>5.050003364168492e-06</v>
      </c>
      <c r="AG74" t="n">
        <v>5</v>
      </c>
      <c r="AH74" t="n">
        <v>122450.6342892884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6.874</v>
      </c>
      <c r="E75" t="n">
        <v>14.55</v>
      </c>
      <c r="F75" t="n">
        <v>11.7</v>
      </c>
      <c r="G75" t="n">
        <v>100.28</v>
      </c>
      <c r="H75" t="n">
        <v>1.46</v>
      </c>
      <c r="I75" t="n">
        <v>7</v>
      </c>
      <c r="J75" t="n">
        <v>234.04</v>
      </c>
      <c r="K75" t="n">
        <v>55.27</v>
      </c>
      <c r="L75" t="n">
        <v>19.25</v>
      </c>
      <c r="M75" t="n">
        <v>5</v>
      </c>
      <c r="N75" t="n">
        <v>54.52</v>
      </c>
      <c r="O75" t="n">
        <v>29099.59</v>
      </c>
      <c r="P75" t="n">
        <v>139.43</v>
      </c>
      <c r="Q75" t="n">
        <v>460.7</v>
      </c>
      <c r="R75" t="n">
        <v>45.87</v>
      </c>
      <c r="S75" t="n">
        <v>32.19</v>
      </c>
      <c r="T75" t="n">
        <v>2943.2</v>
      </c>
      <c r="U75" t="n">
        <v>0.7</v>
      </c>
      <c r="V75" t="n">
        <v>0.76</v>
      </c>
      <c r="W75" t="n">
        <v>1.46</v>
      </c>
      <c r="X75" t="n">
        <v>0.17</v>
      </c>
      <c r="Y75" t="n">
        <v>1</v>
      </c>
      <c r="Z75" t="n">
        <v>10</v>
      </c>
      <c r="AA75" t="n">
        <v>98.60005876726616</v>
      </c>
      <c r="AB75" t="n">
        <v>134.9089503329074</v>
      </c>
      <c r="AC75" t="n">
        <v>122.0334294590718</v>
      </c>
      <c r="AD75" t="n">
        <v>98600.05876726616</v>
      </c>
      <c r="AE75" t="n">
        <v>134908.9503329074</v>
      </c>
      <c r="AF75" t="n">
        <v>5.050591154817875e-06</v>
      </c>
      <c r="AG75" t="n">
        <v>5</v>
      </c>
      <c r="AH75" t="n">
        <v>122033.4294590718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6.8698</v>
      </c>
      <c r="E76" t="n">
        <v>14.56</v>
      </c>
      <c r="F76" t="n">
        <v>11.71</v>
      </c>
      <c r="G76" t="n">
        <v>100.35</v>
      </c>
      <c r="H76" t="n">
        <v>1.48</v>
      </c>
      <c r="I76" t="n">
        <v>7</v>
      </c>
      <c r="J76" t="n">
        <v>234.47</v>
      </c>
      <c r="K76" t="n">
        <v>55.27</v>
      </c>
      <c r="L76" t="n">
        <v>19.5</v>
      </c>
      <c r="M76" t="n">
        <v>5</v>
      </c>
      <c r="N76" t="n">
        <v>54.7</v>
      </c>
      <c r="O76" t="n">
        <v>29152.52</v>
      </c>
      <c r="P76" t="n">
        <v>139.05</v>
      </c>
      <c r="Q76" t="n">
        <v>460.69</v>
      </c>
      <c r="R76" t="n">
        <v>46.16</v>
      </c>
      <c r="S76" t="n">
        <v>32.19</v>
      </c>
      <c r="T76" t="n">
        <v>3085.24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98.50381868146418</v>
      </c>
      <c r="AB76" t="n">
        <v>134.7772704017003</v>
      </c>
      <c r="AC76" t="n">
        <v>121.9143168756851</v>
      </c>
      <c r="AD76" t="n">
        <v>98503.81868146418</v>
      </c>
      <c r="AE76" t="n">
        <v>134777.2704017003</v>
      </c>
      <c r="AF76" t="n">
        <v>5.047505253908617e-06</v>
      </c>
      <c r="AG76" t="n">
        <v>5</v>
      </c>
      <c r="AH76" t="n">
        <v>121914.3168756851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6.9086</v>
      </c>
      <c r="E77" t="n">
        <v>14.47</v>
      </c>
      <c r="F77" t="n">
        <v>11.67</v>
      </c>
      <c r="G77" t="n">
        <v>116.67</v>
      </c>
      <c r="H77" t="n">
        <v>1.49</v>
      </c>
      <c r="I77" t="n">
        <v>6</v>
      </c>
      <c r="J77" t="n">
        <v>234.9</v>
      </c>
      <c r="K77" t="n">
        <v>55.27</v>
      </c>
      <c r="L77" t="n">
        <v>19.75</v>
      </c>
      <c r="M77" t="n">
        <v>4</v>
      </c>
      <c r="N77" t="n">
        <v>54.88</v>
      </c>
      <c r="O77" t="n">
        <v>29205.51</v>
      </c>
      <c r="P77" t="n">
        <v>137.24</v>
      </c>
      <c r="Q77" t="n">
        <v>460.69</v>
      </c>
      <c r="R77" t="n">
        <v>44.88</v>
      </c>
      <c r="S77" t="n">
        <v>32.19</v>
      </c>
      <c r="T77" t="n">
        <v>2454.79</v>
      </c>
      <c r="U77" t="n">
        <v>0.72</v>
      </c>
      <c r="V77" t="n">
        <v>0.77</v>
      </c>
      <c r="W77" t="n">
        <v>1.45</v>
      </c>
      <c r="X77" t="n">
        <v>0.13</v>
      </c>
      <c r="Y77" t="n">
        <v>1</v>
      </c>
      <c r="Z77" t="n">
        <v>10</v>
      </c>
      <c r="AA77" t="n">
        <v>97.54872425971361</v>
      </c>
      <c r="AB77" t="n">
        <v>133.4704680780697</v>
      </c>
      <c r="AC77" t="n">
        <v>120.7322339317128</v>
      </c>
      <c r="AD77" t="n">
        <v>97548.72425971361</v>
      </c>
      <c r="AE77" t="n">
        <v>133470.4680780697</v>
      </c>
      <c r="AF77" t="n">
        <v>5.076013100403661e-06</v>
      </c>
      <c r="AG77" t="n">
        <v>5</v>
      </c>
      <c r="AH77" t="n">
        <v>120732.2339317128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6.9083</v>
      </c>
      <c r="E78" t="n">
        <v>14.48</v>
      </c>
      <c r="F78" t="n">
        <v>11.67</v>
      </c>
      <c r="G78" t="n">
        <v>116.67</v>
      </c>
      <c r="H78" t="n">
        <v>1.51</v>
      </c>
      <c r="I78" t="n">
        <v>6</v>
      </c>
      <c r="J78" t="n">
        <v>235.33</v>
      </c>
      <c r="K78" t="n">
        <v>55.27</v>
      </c>
      <c r="L78" t="n">
        <v>20</v>
      </c>
      <c r="M78" t="n">
        <v>4</v>
      </c>
      <c r="N78" t="n">
        <v>55.06</v>
      </c>
      <c r="O78" t="n">
        <v>29258.57</v>
      </c>
      <c r="P78" t="n">
        <v>137.25</v>
      </c>
      <c r="Q78" t="n">
        <v>460.7</v>
      </c>
      <c r="R78" t="n">
        <v>44.87</v>
      </c>
      <c r="S78" t="n">
        <v>32.19</v>
      </c>
      <c r="T78" t="n">
        <v>2445.21</v>
      </c>
      <c r="U78" t="n">
        <v>0.72</v>
      </c>
      <c r="V78" t="n">
        <v>0.77</v>
      </c>
      <c r="W78" t="n">
        <v>1.45</v>
      </c>
      <c r="X78" t="n">
        <v>0.13</v>
      </c>
      <c r="Y78" t="n">
        <v>1</v>
      </c>
      <c r="Z78" t="n">
        <v>10</v>
      </c>
      <c r="AA78" t="n">
        <v>97.55453376820287</v>
      </c>
      <c r="AB78" t="n">
        <v>133.4784169038822</v>
      </c>
      <c r="AC78" t="n">
        <v>120.739424132746</v>
      </c>
      <c r="AD78" t="n">
        <v>97554.53376820288</v>
      </c>
      <c r="AE78" t="n">
        <v>133478.4169038822</v>
      </c>
      <c r="AF78" t="n">
        <v>5.075792678910142e-06</v>
      </c>
      <c r="AG78" t="n">
        <v>5</v>
      </c>
      <c r="AH78" t="n">
        <v>120739.424132746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6.9052</v>
      </c>
      <c r="E79" t="n">
        <v>14.48</v>
      </c>
      <c r="F79" t="n">
        <v>11.67</v>
      </c>
      <c r="G79" t="n">
        <v>116.74</v>
      </c>
      <c r="H79" t="n">
        <v>1.53</v>
      </c>
      <c r="I79" t="n">
        <v>6</v>
      </c>
      <c r="J79" t="n">
        <v>235.76</v>
      </c>
      <c r="K79" t="n">
        <v>55.27</v>
      </c>
      <c r="L79" t="n">
        <v>20.25</v>
      </c>
      <c r="M79" t="n">
        <v>4</v>
      </c>
      <c r="N79" t="n">
        <v>55.24</v>
      </c>
      <c r="O79" t="n">
        <v>29311.69</v>
      </c>
      <c r="P79" t="n">
        <v>137.39</v>
      </c>
      <c r="Q79" t="n">
        <v>460.69</v>
      </c>
      <c r="R79" t="n">
        <v>45.03</v>
      </c>
      <c r="S79" t="n">
        <v>32.19</v>
      </c>
      <c r="T79" t="n">
        <v>2527.96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  <c r="AA79" t="n">
        <v>97.62743795579732</v>
      </c>
      <c r="AB79" t="n">
        <v>133.5781676296546</v>
      </c>
      <c r="AC79" t="n">
        <v>120.8296547892517</v>
      </c>
      <c r="AD79" t="n">
        <v>97627.43795579732</v>
      </c>
      <c r="AE79" t="n">
        <v>133578.1676296546</v>
      </c>
      <c r="AF79" t="n">
        <v>5.073514990143786e-06</v>
      </c>
      <c r="AG79" t="n">
        <v>5</v>
      </c>
      <c r="AH79" t="n">
        <v>120829.6547892517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6.9069</v>
      </c>
      <c r="E80" t="n">
        <v>14.48</v>
      </c>
      <c r="F80" t="n">
        <v>11.67</v>
      </c>
      <c r="G80" t="n">
        <v>116.7</v>
      </c>
      <c r="H80" t="n">
        <v>1.54</v>
      </c>
      <c r="I80" t="n">
        <v>6</v>
      </c>
      <c r="J80" t="n">
        <v>236.2</v>
      </c>
      <c r="K80" t="n">
        <v>55.27</v>
      </c>
      <c r="L80" t="n">
        <v>20.5</v>
      </c>
      <c r="M80" t="n">
        <v>3</v>
      </c>
      <c r="N80" t="n">
        <v>55.42</v>
      </c>
      <c r="O80" t="n">
        <v>29364.87</v>
      </c>
      <c r="P80" t="n">
        <v>137.5</v>
      </c>
      <c r="Q80" t="n">
        <v>460.73</v>
      </c>
      <c r="R80" t="n">
        <v>44.92</v>
      </c>
      <c r="S80" t="n">
        <v>32.19</v>
      </c>
      <c r="T80" t="n">
        <v>2474.65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  <c r="AA80" t="n">
        <v>97.6528544532469</v>
      </c>
      <c r="AB80" t="n">
        <v>133.6129436027618</v>
      </c>
      <c r="AC80" t="n">
        <v>120.8611117922941</v>
      </c>
      <c r="AD80" t="n">
        <v>97652.85445324691</v>
      </c>
      <c r="AE80" t="n">
        <v>133612.9436027618</v>
      </c>
      <c r="AF80" t="n">
        <v>5.074764045273724e-06</v>
      </c>
      <c r="AG80" t="n">
        <v>5</v>
      </c>
      <c r="AH80" t="n">
        <v>120861.111792294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6.9083</v>
      </c>
      <c r="E81" t="n">
        <v>14.48</v>
      </c>
      <c r="F81" t="n">
        <v>11.67</v>
      </c>
      <c r="G81" t="n">
        <v>116.67</v>
      </c>
      <c r="H81" t="n">
        <v>1.56</v>
      </c>
      <c r="I81" t="n">
        <v>6</v>
      </c>
      <c r="J81" t="n">
        <v>236.63</v>
      </c>
      <c r="K81" t="n">
        <v>55.27</v>
      </c>
      <c r="L81" t="n">
        <v>20.75</v>
      </c>
      <c r="M81" t="n">
        <v>3</v>
      </c>
      <c r="N81" t="n">
        <v>55.6</v>
      </c>
      <c r="O81" t="n">
        <v>29418.12</v>
      </c>
      <c r="P81" t="n">
        <v>137.34</v>
      </c>
      <c r="Q81" t="n">
        <v>460.74</v>
      </c>
      <c r="R81" t="n">
        <v>44.84</v>
      </c>
      <c r="S81" t="n">
        <v>32.19</v>
      </c>
      <c r="T81" t="n">
        <v>2431.39</v>
      </c>
      <c r="U81" t="n">
        <v>0.72</v>
      </c>
      <c r="V81" t="n">
        <v>0.77</v>
      </c>
      <c r="W81" t="n">
        <v>1.46</v>
      </c>
      <c r="X81" t="n">
        <v>0.13</v>
      </c>
      <c r="Y81" t="n">
        <v>1</v>
      </c>
      <c r="Z81" t="n">
        <v>10</v>
      </c>
      <c r="AA81" t="n">
        <v>97.58604345114631</v>
      </c>
      <c r="AB81" t="n">
        <v>133.5215298421945</v>
      </c>
      <c r="AC81" t="n">
        <v>120.7784224327352</v>
      </c>
      <c r="AD81" t="n">
        <v>97586.04345114631</v>
      </c>
      <c r="AE81" t="n">
        <v>133521.5298421945</v>
      </c>
      <c r="AF81" t="n">
        <v>5.075792678910142e-06</v>
      </c>
      <c r="AG81" t="n">
        <v>5</v>
      </c>
      <c r="AH81" t="n">
        <v>120778.4224327352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6.9049</v>
      </c>
      <c r="E82" t="n">
        <v>14.48</v>
      </c>
      <c r="F82" t="n">
        <v>11.67</v>
      </c>
      <c r="G82" t="n">
        <v>116.74</v>
      </c>
      <c r="H82" t="n">
        <v>1.58</v>
      </c>
      <c r="I82" t="n">
        <v>6</v>
      </c>
      <c r="J82" t="n">
        <v>237.06</v>
      </c>
      <c r="K82" t="n">
        <v>55.27</v>
      </c>
      <c r="L82" t="n">
        <v>21</v>
      </c>
      <c r="M82" t="n">
        <v>3</v>
      </c>
      <c r="N82" t="n">
        <v>55.79</v>
      </c>
      <c r="O82" t="n">
        <v>29471.44</v>
      </c>
      <c r="P82" t="n">
        <v>137.03</v>
      </c>
      <c r="Q82" t="n">
        <v>460.73</v>
      </c>
      <c r="R82" t="n">
        <v>44.99</v>
      </c>
      <c r="S82" t="n">
        <v>32.19</v>
      </c>
      <c r="T82" t="n">
        <v>2505.75</v>
      </c>
      <c r="U82" t="n">
        <v>0.72</v>
      </c>
      <c r="V82" t="n">
        <v>0.77</v>
      </c>
      <c r="W82" t="n">
        <v>1.46</v>
      </c>
      <c r="X82" t="n">
        <v>0.14</v>
      </c>
      <c r="Y82" t="n">
        <v>1</v>
      </c>
      <c r="Z82" t="n">
        <v>10</v>
      </c>
      <c r="AA82" t="n">
        <v>97.50365015124866</v>
      </c>
      <c r="AB82" t="n">
        <v>133.4087956943387</v>
      </c>
      <c r="AC82" t="n">
        <v>120.6764474737273</v>
      </c>
      <c r="AD82" t="n">
        <v>97503.65015124866</v>
      </c>
      <c r="AE82" t="n">
        <v>133408.7956943387</v>
      </c>
      <c r="AF82" t="n">
        <v>5.073294568650267e-06</v>
      </c>
      <c r="AG82" t="n">
        <v>5</v>
      </c>
      <c r="AH82" t="n">
        <v>120676.4474737273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6.9063</v>
      </c>
      <c r="E83" t="n">
        <v>14.48</v>
      </c>
      <c r="F83" t="n">
        <v>11.67</v>
      </c>
      <c r="G83" t="n">
        <v>116.71</v>
      </c>
      <c r="H83" t="n">
        <v>1.59</v>
      </c>
      <c r="I83" t="n">
        <v>6</v>
      </c>
      <c r="J83" t="n">
        <v>237.49</v>
      </c>
      <c r="K83" t="n">
        <v>55.27</v>
      </c>
      <c r="L83" t="n">
        <v>21.25</v>
      </c>
      <c r="M83" t="n">
        <v>2</v>
      </c>
      <c r="N83" t="n">
        <v>55.97</v>
      </c>
      <c r="O83" t="n">
        <v>29524.81</v>
      </c>
      <c r="P83" t="n">
        <v>136.86</v>
      </c>
      <c r="Q83" t="n">
        <v>460.73</v>
      </c>
      <c r="R83" t="n">
        <v>44.92</v>
      </c>
      <c r="S83" t="n">
        <v>32.19</v>
      </c>
      <c r="T83" t="n">
        <v>2472.14</v>
      </c>
      <c r="U83" t="n">
        <v>0.72</v>
      </c>
      <c r="V83" t="n">
        <v>0.77</v>
      </c>
      <c r="W83" t="n">
        <v>1.46</v>
      </c>
      <c r="X83" t="n">
        <v>0.14</v>
      </c>
      <c r="Y83" t="n">
        <v>1</v>
      </c>
      <c r="Z83" t="n">
        <v>10</v>
      </c>
      <c r="AA83" t="n">
        <v>97.43334795726513</v>
      </c>
      <c r="AB83" t="n">
        <v>133.3126051310165</v>
      </c>
      <c r="AC83" t="n">
        <v>120.5894372027643</v>
      </c>
      <c r="AD83" t="n">
        <v>97433.34795726513</v>
      </c>
      <c r="AE83" t="n">
        <v>133312.6051310165</v>
      </c>
      <c r="AF83" t="n">
        <v>5.074323202286688e-06</v>
      </c>
      <c r="AG83" t="n">
        <v>5</v>
      </c>
      <c r="AH83" t="n">
        <v>120589.4372027643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6.9061</v>
      </c>
      <c r="E84" t="n">
        <v>14.48</v>
      </c>
      <c r="F84" t="n">
        <v>11.67</v>
      </c>
      <c r="G84" t="n">
        <v>116.72</v>
      </c>
      <c r="H84" t="n">
        <v>1.61</v>
      </c>
      <c r="I84" t="n">
        <v>6</v>
      </c>
      <c r="J84" t="n">
        <v>237.93</v>
      </c>
      <c r="K84" t="n">
        <v>55.27</v>
      </c>
      <c r="L84" t="n">
        <v>21.5</v>
      </c>
      <c r="M84" t="n">
        <v>1</v>
      </c>
      <c r="N84" t="n">
        <v>56.15</v>
      </c>
      <c r="O84" t="n">
        <v>29578.26</v>
      </c>
      <c r="P84" t="n">
        <v>136.83</v>
      </c>
      <c r="Q84" t="n">
        <v>460.73</v>
      </c>
      <c r="R84" t="n">
        <v>44.95</v>
      </c>
      <c r="S84" t="n">
        <v>32.19</v>
      </c>
      <c r="T84" t="n">
        <v>2485.84</v>
      </c>
      <c r="U84" t="n">
        <v>0.72</v>
      </c>
      <c r="V84" t="n">
        <v>0.77</v>
      </c>
      <c r="W84" t="n">
        <v>1.46</v>
      </c>
      <c r="X84" t="n">
        <v>0.14</v>
      </c>
      <c r="Y84" t="n">
        <v>1</v>
      </c>
      <c r="Z84" t="n">
        <v>10</v>
      </c>
      <c r="AA84" t="n">
        <v>97.4243774877523</v>
      </c>
      <c r="AB84" t="n">
        <v>133.3003313388799</v>
      </c>
      <c r="AC84" t="n">
        <v>120.5783348041229</v>
      </c>
      <c r="AD84" t="n">
        <v>97424.3774877523</v>
      </c>
      <c r="AE84" t="n">
        <v>133300.3313388799</v>
      </c>
      <c r="AF84" t="n">
        <v>5.074176254624342e-06</v>
      </c>
      <c r="AG84" t="n">
        <v>5</v>
      </c>
      <c r="AH84" t="n">
        <v>120578.3348041229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6.904</v>
      </c>
      <c r="E85" t="n">
        <v>14.48</v>
      </c>
      <c r="F85" t="n">
        <v>11.68</v>
      </c>
      <c r="G85" t="n">
        <v>116.76</v>
      </c>
      <c r="H85" t="n">
        <v>1.62</v>
      </c>
      <c r="I85" t="n">
        <v>6</v>
      </c>
      <c r="J85" t="n">
        <v>238.36</v>
      </c>
      <c r="K85" t="n">
        <v>55.27</v>
      </c>
      <c r="L85" t="n">
        <v>21.75</v>
      </c>
      <c r="M85" t="n">
        <v>1</v>
      </c>
      <c r="N85" t="n">
        <v>56.34</v>
      </c>
      <c r="O85" t="n">
        <v>29631.77</v>
      </c>
      <c r="P85" t="n">
        <v>136.98</v>
      </c>
      <c r="Q85" t="n">
        <v>460.73</v>
      </c>
      <c r="R85" t="n">
        <v>45.04</v>
      </c>
      <c r="S85" t="n">
        <v>32.19</v>
      </c>
      <c r="T85" t="n">
        <v>2530.54</v>
      </c>
      <c r="U85" t="n">
        <v>0.71</v>
      </c>
      <c r="V85" t="n">
        <v>0.77</v>
      </c>
      <c r="W85" t="n">
        <v>1.46</v>
      </c>
      <c r="X85" t="n">
        <v>0.14</v>
      </c>
      <c r="Y85" t="n">
        <v>1</v>
      </c>
      <c r="Z85" t="n">
        <v>10</v>
      </c>
      <c r="AA85" t="n">
        <v>97.49744024617054</v>
      </c>
      <c r="AB85" t="n">
        <v>133.4002990282492</v>
      </c>
      <c r="AC85" t="n">
        <v>120.6687617175242</v>
      </c>
      <c r="AD85" t="n">
        <v>97497.44024617055</v>
      </c>
      <c r="AE85" t="n">
        <v>133400.2990282491</v>
      </c>
      <c r="AF85" t="n">
        <v>5.072633304169713e-06</v>
      </c>
      <c r="AG85" t="n">
        <v>5</v>
      </c>
      <c r="AH85" t="n">
        <v>120668.7617175242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6.9022</v>
      </c>
      <c r="E86" t="n">
        <v>14.49</v>
      </c>
      <c r="F86" t="n">
        <v>11.68</v>
      </c>
      <c r="G86" t="n">
        <v>116.8</v>
      </c>
      <c r="H86" t="n">
        <v>1.64</v>
      </c>
      <c r="I86" t="n">
        <v>6</v>
      </c>
      <c r="J86" t="n">
        <v>238.79</v>
      </c>
      <c r="K86" t="n">
        <v>55.27</v>
      </c>
      <c r="L86" t="n">
        <v>22</v>
      </c>
      <c r="M86" t="n">
        <v>1</v>
      </c>
      <c r="N86" t="n">
        <v>56.52</v>
      </c>
      <c r="O86" t="n">
        <v>29685.34</v>
      </c>
      <c r="P86" t="n">
        <v>137.19</v>
      </c>
      <c r="Q86" t="n">
        <v>460.73</v>
      </c>
      <c r="R86" t="n">
        <v>45.11</v>
      </c>
      <c r="S86" t="n">
        <v>32.19</v>
      </c>
      <c r="T86" t="n">
        <v>2568.72</v>
      </c>
      <c r="U86" t="n">
        <v>0.71</v>
      </c>
      <c r="V86" t="n">
        <v>0.77</v>
      </c>
      <c r="W86" t="n">
        <v>1.46</v>
      </c>
      <c r="X86" t="n">
        <v>0.15</v>
      </c>
      <c r="Y86" t="n">
        <v>1</v>
      </c>
      <c r="Z86" t="n">
        <v>10</v>
      </c>
      <c r="AA86" t="n">
        <v>97.58487727951507</v>
      </c>
      <c r="AB86" t="n">
        <v>133.5199342347207</v>
      </c>
      <c r="AC86" t="n">
        <v>120.7769791077993</v>
      </c>
      <c r="AD86" t="n">
        <v>97584.87727951507</v>
      </c>
      <c r="AE86" t="n">
        <v>133519.9342347207</v>
      </c>
      <c r="AF86" t="n">
        <v>5.071310775208602e-06</v>
      </c>
      <c r="AG86" t="n">
        <v>5</v>
      </c>
      <c r="AH86" t="n">
        <v>120776.9791077993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6.901</v>
      </c>
      <c r="E87" t="n">
        <v>14.49</v>
      </c>
      <c r="F87" t="n">
        <v>11.68</v>
      </c>
      <c r="G87" t="n">
        <v>116.83</v>
      </c>
      <c r="H87" t="n">
        <v>1.65</v>
      </c>
      <c r="I87" t="n">
        <v>6</v>
      </c>
      <c r="J87" t="n">
        <v>239.23</v>
      </c>
      <c r="K87" t="n">
        <v>55.27</v>
      </c>
      <c r="L87" t="n">
        <v>22.25</v>
      </c>
      <c r="M87" t="n">
        <v>1</v>
      </c>
      <c r="N87" t="n">
        <v>56.71</v>
      </c>
      <c r="O87" t="n">
        <v>29738.98</v>
      </c>
      <c r="P87" t="n">
        <v>137.26</v>
      </c>
      <c r="Q87" t="n">
        <v>460.73</v>
      </c>
      <c r="R87" t="n">
        <v>45.2</v>
      </c>
      <c r="S87" t="n">
        <v>32.19</v>
      </c>
      <c r="T87" t="n">
        <v>2614.93</v>
      </c>
      <c r="U87" t="n">
        <v>0.71</v>
      </c>
      <c r="V87" t="n">
        <v>0.76</v>
      </c>
      <c r="W87" t="n">
        <v>1.46</v>
      </c>
      <c r="X87" t="n">
        <v>0.15</v>
      </c>
      <c r="Y87" t="n">
        <v>1</v>
      </c>
      <c r="Z87" t="n">
        <v>10</v>
      </c>
      <c r="AA87" t="n">
        <v>97.6186605197945</v>
      </c>
      <c r="AB87" t="n">
        <v>133.5661579544824</v>
      </c>
      <c r="AC87" t="n">
        <v>120.8187913006223</v>
      </c>
      <c r="AD87" t="n">
        <v>97618.6605197945</v>
      </c>
      <c r="AE87" t="n">
        <v>133566.1579544824</v>
      </c>
      <c r="AF87" t="n">
        <v>5.070429089234529e-06</v>
      </c>
      <c r="AG87" t="n">
        <v>5</v>
      </c>
      <c r="AH87" t="n">
        <v>120818.7913006223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6.9006</v>
      </c>
      <c r="E88" t="n">
        <v>14.49</v>
      </c>
      <c r="F88" t="n">
        <v>11.68</v>
      </c>
      <c r="G88" t="n">
        <v>116.83</v>
      </c>
      <c r="H88" t="n">
        <v>1.67</v>
      </c>
      <c r="I88" t="n">
        <v>6</v>
      </c>
      <c r="J88" t="n">
        <v>239.66</v>
      </c>
      <c r="K88" t="n">
        <v>55.27</v>
      </c>
      <c r="L88" t="n">
        <v>22.5</v>
      </c>
      <c r="M88" t="n">
        <v>0</v>
      </c>
      <c r="N88" t="n">
        <v>56.89</v>
      </c>
      <c r="O88" t="n">
        <v>29792.69</v>
      </c>
      <c r="P88" t="n">
        <v>137.5</v>
      </c>
      <c r="Q88" t="n">
        <v>460.73</v>
      </c>
      <c r="R88" t="n">
        <v>45.23</v>
      </c>
      <c r="S88" t="n">
        <v>32.19</v>
      </c>
      <c r="T88" t="n">
        <v>2626.64</v>
      </c>
      <c r="U88" t="n">
        <v>0.71</v>
      </c>
      <c r="V88" t="n">
        <v>0.76</v>
      </c>
      <c r="W88" t="n">
        <v>1.46</v>
      </c>
      <c r="X88" t="n">
        <v>0.15</v>
      </c>
      <c r="Y88" t="n">
        <v>1</v>
      </c>
      <c r="Z88" t="n">
        <v>10</v>
      </c>
      <c r="AA88" t="n">
        <v>97.70586549930569</v>
      </c>
      <c r="AB88" t="n">
        <v>133.6854756546617</v>
      </c>
      <c r="AC88" t="n">
        <v>120.92672148696</v>
      </c>
      <c r="AD88" t="n">
        <v>97705.86549930568</v>
      </c>
      <c r="AE88" t="n">
        <v>133685.4756546617</v>
      </c>
      <c r="AF88" t="n">
        <v>5.070135193909838e-06</v>
      </c>
      <c r="AG88" t="n">
        <v>5</v>
      </c>
      <c r="AH88" t="n">
        <v>120926.72148696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5.051</v>
      </c>
      <c r="E2" t="n">
        <v>19.8</v>
      </c>
      <c r="F2" t="n">
        <v>14.8</v>
      </c>
      <c r="G2" t="n">
        <v>7.93</v>
      </c>
      <c r="H2" t="n">
        <v>0.14</v>
      </c>
      <c r="I2" t="n">
        <v>112</v>
      </c>
      <c r="J2" t="n">
        <v>124.63</v>
      </c>
      <c r="K2" t="n">
        <v>45</v>
      </c>
      <c r="L2" t="n">
        <v>1</v>
      </c>
      <c r="M2" t="n">
        <v>110</v>
      </c>
      <c r="N2" t="n">
        <v>18.64</v>
      </c>
      <c r="O2" t="n">
        <v>15605.44</v>
      </c>
      <c r="P2" t="n">
        <v>153.25</v>
      </c>
      <c r="Q2" t="n">
        <v>460.84</v>
      </c>
      <c r="R2" t="n">
        <v>147.36</v>
      </c>
      <c r="S2" t="n">
        <v>32.19</v>
      </c>
      <c r="T2" t="n">
        <v>53163.75</v>
      </c>
      <c r="U2" t="n">
        <v>0.22</v>
      </c>
      <c r="V2" t="n">
        <v>0.6</v>
      </c>
      <c r="W2" t="n">
        <v>1.62</v>
      </c>
      <c r="X2" t="n">
        <v>3.27</v>
      </c>
      <c r="Y2" t="n">
        <v>1</v>
      </c>
      <c r="Z2" t="n">
        <v>10</v>
      </c>
      <c r="AA2" t="n">
        <v>131.8304968267125</v>
      </c>
      <c r="AB2" t="n">
        <v>180.3763017092795</v>
      </c>
      <c r="AC2" t="n">
        <v>163.1614406339258</v>
      </c>
      <c r="AD2" t="n">
        <v>131830.4968267125</v>
      </c>
      <c r="AE2" t="n">
        <v>180376.3017092795</v>
      </c>
      <c r="AF2" t="n">
        <v>3.821443702428202e-06</v>
      </c>
      <c r="AG2" t="n">
        <v>6</v>
      </c>
      <c r="AH2" t="n">
        <v>163161.4406339258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5.4846</v>
      </c>
      <c r="E3" t="n">
        <v>18.23</v>
      </c>
      <c r="F3" t="n">
        <v>13.95</v>
      </c>
      <c r="G3" t="n">
        <v>9.970000000000001</v>
      </c>
      <c r="H3" t="n">
        <v>0.18</v>
      </c>
      <c r="I3" t="n">
        <v>84</v>
      </c>
      <c r="J3" t="n">
        <v>124.96</v>
      </c>
      <c r="K3" t="n">
        <v>45</v>
      </c>
      <c r="L3" t="n">
        <v>1.25</v>
      </c>
      <c r="M3" t="n">
        <v>82</v>
      </c>
      <c r="N3" t="n">
        <v>18.71</v>
      </c>
      <c r="O3" t="n">
        <v>15645.96</v>
      </c>
      <c r="P3" t="n">
        <v>143.73</v>
      </c>
      <c r="Q3" t="n">
        <v>460.81</v>
      </c>
      <c r="R3" t="n">
        <v>119.26</v>
      </c>
      <c r="S3" t="n">
        <v>32.19</v>
      </c>
      <c r="T3" t="n">
        <v>39252.35</v>
      </c>
      <c r="U3" t="n">
        <v>0.27</v>
      </c>
      <c r="V3" t="n">
        <v>0.64</v>
      </c>
      <c r="W3" t="n">
        <v>1.59</v>
      </c>
      <c r="X3" t="n">
        <v>2.42</v>
      </c>
      <c r="Y3" t="n">
        <v>1</v>
      </c>
      <c r="Z3" t="n">
        <v>10</v>
      </c>
      <c r="AA3" t="n">
        <v>120.8973404173424</v>
      </c>
      <c r="AB3" t="n">
        <v>165.4170747731678</v>
      </c>
      <c r="AC3" t="n">
        <v>149.629901321185</v>
      </c>
      <c r="AD3" t="n">
        <v>120897.3404173424</v>
      </c>
      <c r="AE3" t="n">
        <v>165417.0747731678</v>
      </c>
      <c r="AF3" t="n">
        <v>4.149493195473711e-06</v>
      </c>
      <c r="AG3" t="n">
        <v>6</v>
      </c>
      <c r="AH3" t="n">
        <v>149629.901321185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5.7823</v>
      </c>
      <c r="E4" t="n">
        <v>17.29</v>
      </c>
      <c r="F4" t="n">
        <v>13.45</v>
      </c>
      <c r="G4" t="n">
        <v>12.04</v>
      </c>
      <c r="H4" t="n">
        <v>0.21</v>
      </c>
      <c r="I4" t="n">
        <v>67</v>
      </c>
      <c r="J4" t="n">
        <v>125.29</v>
      </c>
      <c r="K4" t="n">
        <v>45</v>
      </c>
      <c r="L4" t="n">
        <v>1.5</v>
      </c>
      <c r="M4" t="n">
        <v>65</v>
      </c>
      <c r="N4" t="n">
        <v>18.79</v>
      </c>
      <c r="O4" t="n">
        <v>15686.51</v>
      </c>
      <c r="P4" t="n">
        <v>137.64</v>
      </c>
      <c r="Q4" t="n">
        <v>460.81</v>
      </c>
      <c r="R4" t="n">
        <v>102.93</v>
      </c>
      <c r="S4" t="n">
        <v>32.19</v>
      </c>
      <c r="T4" t="n">
        <v>31173.08</v>
      </c>
      <c r="U4" t="n">
        <v>0.31</v>
      </c>
      <c r="V4" t="n">
        <v>0.66</v>
      </c>
      <c r="W4" t="n">
        <v>1.55</v>
      </c>
      <c r="X4" t="n">
        <v>1.91</v>
      </c>
      <c r="Y4" t="n">
        <v>1</v>
      </c>
      <c r="Z4" t="n">
        <v>10</v>
      </c>
      <c r="AA4" t="n">
        <v>114.5617877981142</v>
      </c>
      <c r="AB4" t="n">
        <v>156.7484921746889</v>
      </c>
      <c r="AC4" t="n">
        <v>141.7886360794702</v>
      </c>
      <c r="AD4" t="n">
        <v>114561.7877981142</v>
      </c>
      <c r="AE4" t="n">
        <v>156748.492174689</v>
      </c>
      <c r="AF4" t="n">
        <v>4.374724593258877e-06</v>
      </c>
      <c r="AG4" t="n">
        <v>6</v>
      </c>
      <c r="AH4" t="n">
        <v>141788.6360794702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5.992</v>
      </c>
      <c r="E5" t="n">
        <v>16.69</v>
      </c>
      <c r="F5" t="n">
        <v>13.13</v>
      </c>
      <c r="G5" t="n">
        <v>14.06</v>
      </c>
      <c r="H5" t="n">
        <v>0.25</v>
      </c>
      <c r="I5" t="n">
        <v>56</v>
      </c>
      <c r="J5" t="n">
        <v>125.62</v>
      </c>
      <c r="K5" t="n">
        <v>45</v>
      </c>
      <c r="L5" t="n">
        <v>1.75</v>
      </c>
      <c r="M5" t="n">
        <v>54</v>
      </c>
      <c r="N5" t="n">
        <v>18.87</v>
      </c>
      <c r="O5" t="n">
        <v>15727.09</v>
      </c>
      <c r="P5" t="n">
        <v>133.75</v>
      </c>
      <c r="Q5" t="n">
        <v>460.73</v>
      </c>
      <c r="R5" t="n">
        <v>92.17</v>
      </c>
      <c r="S5" t="n">
        <v>32.19</v>
      </c>
      <c r="T5" t="n">
        <v>25846.21</v>
      </c>
      <c r="U5" t="n">
        <v>0.35</v>
      </c>
      <c r="V5" t="n">
        <v>0.68</v>
      </c>
      <c r="W5" t="n">
        <v>1.54</v>
      </c>
      <c r="X5" t="n">
        <v>1.59</v>
      </c>
      <c r="Y5" t="n">
        <v>1</v>
      </c>
      <c r="Z5" t="n">
        <v>10</v>
      </c>
      <c r="AA5" t="n">
        <v>102.3327818188577</v>
      </c>
      <c r="AB5" t="n">
        <v>140.0162266882112</v>
      </c>
      <c r="AC5" t="n">
        <v>126.6532745271344</v>
      </c>
      <c r="AD5" t="n">
        <v>102332.7818188577</v>
      </c>
      <c r="AE5" t="n">
        <v>140016.2266882112</v>
      </c>
      <c r="AF5" t="n">
        <v>4.533377680647354e-06</v>
      </c>
      <c r="AG5" t="n">
        <v>5</v>
      </c>
      <c r="AH5" t="n">
        <v>126653.2745271344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6.1547</v>
      </c>
      <c r="E6" t="n">
        <v>16.25</v>
      </c>
      <c r="F6" t="n">
        <v>12.89</v>
      </c>
      <c r="G6" t="n">
        <v>16.11</v>
      </c>
      <c r="H6" t="n">
        <v>0.28</v>
      </c>
      <c r="I6" t="n">
        <v>48</v>
      </c>
      <c r="J6" t="n">
        <v>125.95</v>
      </c>
      <c r="K6" t="n">
        <v>45</v>
      </c>
      <c r="L6" t="n">
        <v>2</v>
      </c>
      <c r="M6" t="n">
        <v>46</v>
      </c>
      <c r="N6" t="n">
        <v>18.95</v>
      </c>
      <c r="O6" t="n">
        <v>15767.7</v>
      </c>
      <c r="P6" t="n">
        <v>130.51</v>
      </c>
      <c r="Q6" t="n">
        <v>460.72</v>
      </c>
      <c r="R6" t="n">
        <v>84.8</v>
      </c>
      <c r="S6" t="n">
        <v>32.19</v>
      </c>
      <c r="T6" t="n">
        <v>22201.27</v>
      </c>
      <c r="U6" t="n">
        <v>0.38</v>
      </c>
      <c r="V6" t="n">
        <v>0.6899999999999999</v>
      </c>
      <c r="W6" t="n">
        <v>1.52</v>
      </c>
      <c r="X6" t="n">
        <v>1.35</v>
      </c>
      <c r="Y6" t="n">
        <v>1</v>
      </c>
      <c r="Z6" t="n">
        <v>10</v>
      </c>
      <c r="AA6" t="n">
        <v>99.39837376886052</v>
      </c>
      <c r="AB6" t="n">
        <v>136.0012401372605</v>
      </c>
      <c r="AC6" t="n">
        <v>123.0214726575361</v>
      </c>
      <c r="AD6" t="n">
        <v>99398.37376886052</v>
      </c>
      <c r="AE6" t="n">
        <v>136001.2401372605</v>
      </c>
      <c r="AF6" t="n">
        <v>4.656471897710325e-06</v>
      </c>
      <c r="AG6" t="n">
        <v>5</v>
      </c>
      <c r="AH6" t="n">
        <v>123021.4726575361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6.2882</v>
      </c>
      <c r="E7" t="n">
        <v>15.9</v>
      </c>
      <c r="F7" t="n">
        <v>12.7</v>
      </c>
      <c r="G7" t="n">
        <v>18.14</v>
      </c>
      <c r="H7" t="n">
        <v>0.31</v>
      </c>
      <c r="I7" t="n">
        <v>42</v>
      </c>
      <c r="J7" t="n">
        <v>126.28</v>
      </c>
      <c r="K7" t="n">
        <v>45</v>
      </c>
      <c r="L7" t="n">
        <v>2.25</v>
      </c>
      <c r="M7" t="n">
        <v>40</v>
      </c>
      <c r="N7" t="n">
        <v>19.03</v>
      </c>
      <c r="O7" t="n">
        <v>15808.34</v>
      </c>
      <c r="P7" t="n">
        <v>127.87</v>
      </c>
      <c r="Q7" t="n">
        <v>460.75</v>
      </c>
      <c r="R7" t="n">
        <v>78.48</v>
      </c>
      <c r="S7" t="n">
        <v>32.19</v>
      </c>
      <c r="T7" t="n">
        <v>19074.58</v>
      </c>
      <c r="U7" t="n">
        <v>0.41</v>
      </c>
      <c r="V7" t="n">
        <v>0.7</v>
      </c>
      <c r="W7" t="n">
        <v>1.51</v>
      </c>
      <c r="X7" t="n">
        <v>1.16</v>
      </c>
      <c r="Y7" t="n">
        <v>1</v>
      </c>
      <c r="Z7" t="n">
        <v>10</v>
      </c>
      <c r="AA7" t="n">
        <v>97.11380381822056</v>
      </c>
      <c r="AB7" t="n">
        <v>132.8753907426835</v>
      </c>
      <c r="AC7" t="n">
        <v>120.1939499420194</v>
      </c>
      <c r="AD7" t="n">
        <v>97113.80381822056</v>
      </c>
      <c r="AE7" t="n">
        <v>132875.3907426836</v>
      </c>
      <c r="AF7" t="n">
        <v>4.75747422086894e-06</v>
      </c>
      <c r="AG7" t="n">
        <v>5</v>
      </c>
      <c r="AH7" t="n">
        <v>120193.9499420194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6.3658</v>
      </c>
      <c r="E8" t="n">
        <v>15.71</v>
      </c>
      <c r="F8" t="n">
        <v>12.61</v>
      </c>
      <c r="G8" t="n">
        <v>19.9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126.13</v>
      </c>
      <c r="Q8" t="n">
        <v>460.81</v>
      </c>
      <c r="R8" t="n">
        <v>75.34</v>
      </c>
      <c r="S8" t="n">
        <v>32.19</v>
      </c>
      <c r="T8" t="n">
        <v>17521.91</v>
      </c>
      <c r="U8" t="n">
        <v>0.43</v>
      </c>
      <c r="V8" t="n">
        <v>0.71</v>
      </c>
      <c r="W8" t="n">
        <v>1.51</v>
      </c>
      <c r="X8" t="n">
        <v>1.07</v>
      </c>
      <c r="Y8" t="n">
        <v>1</v>
      </c>
      <c r="Z8" t="n">
        <v>10</v>
      </c>
      <c r="AA8" t="n">
        <v>95.75957917304275</v>
      </c>
      <c r="AB8" t="n">
        <v>131.0224808389774</v>
      </c>
      <c r="AC8" t="n">
        <v>118.517879158947</v>
      </c>
      <c r="AD8" t="n">
        <v>95759.57917304276</v>
      </c>
      <c r="AE8" t="n">
        <v>131022.4808389774</v>
      </c>
      <c r="AF8" t="n">
        <v>4.816184185491477e-06</v>
      </c>
      <c r="AG8" t="n">
        <v>5</v>
      </c>
      <c r="AH8" t="n">
        <v>118517.879158947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6.4528</v>
      </c>
      <c r="E9" t="n">
        <v>15.5</v>
      </c>
      <c r="F9" t="n">
        <v>12.5</v>
      </c>
      <c r="G9" t="n">
        <v>22.05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124.33</v>
      </c>
      <c r="Q9" t="n">
        <v>460.74</v>
      </c>
      <c r="R9" t="n">
        <v>71.73999999999999</v>
      </c>
      <c r="S9" t="n">
        <v>32.19</v>
      </c>
      <c r="T9" t="n">
        <v>15742.79</v>
      </c>
      <c r="U9" t="n">
        <v>0.45</v>
      </c>
      <c r="V9" t="n">
        <v>0.72</v>
      </c>
      <c r="W9" t="n">
        <v>1.5</v>
      </c>
      <c r="X9" t="n">
        <v>0.96</v>
      </c>
      <c r="Y9" t="n">
        <v>1</v>
      </c>
      <c r="Z9" t="n">
        <v>10</v>
      </c>
      <c r="AA9" t="n">
        <v>94.33314931365891</v>
      </c>
      <c r="AB9" t="n">
        <v>129.0707765757253</v>
      </c>
      <c r="AC9" t="n">
        <v>116.752442811345</v>
      </c>
      <c r="AD9" t="n">
        <v>94333.14931365891</v>
      </c>
      <c r="AE9" t="n">
        <v>129070.7765757254</v>
      </c>
      <c r="AF9" t="n">
        <v>4.882005924179113e-06</v>
      </c>
      <c r="AG9" t="n">
        <v>5</v>
      </c>
      <c r="AH9" t="n">
        <v>116752.442811345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6.5229</v>
      </c>
      <c r="E10" t="n">
        <v>15.33</v>
      </c>
      <c r="F10" t="n">
        <v>12.41</v>
      </c>
      <c r="G10" t="n">
        <v>24.01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122.73</v>
      </c>
      <c r="Q10" t="n">
        <v>460.85</v>
      </c>
      <c r="R10" t="n">
        <v>68.7</v>
      </c>
      <c r="S10" t="n">
        <v>32.19</v>
      </c>
      <c r="T10" t="n">
        <v>14237.94</v>
      </c>
      <c r="U10" t="n">
        <v>0.47</v>
      </c>
      <c r="V10" t="n">
        <v>0.72</v>
      </c>
      <c r="W10" t="n">
        <v>1.5</v>
      </c>
      <c r="X10" t="n">
        <v>0.87</v>
      </c>
      <c r="Y10" t="n">
        <v>1</v>
      </c>
      <c r="Z10" t="n">
        <v>10</v>
      </c>
      <c r="AA10" t="n">
        <v>93.15549131685711</v>
      </c>
      <c r="AB10" t="n">
        <v>127.4594529498979</v>
      </c>
      <c r="AC10" t="n">
        <v>115.2949016508591</v>
      </c>
      <c r="AD10" t="n">
        <v>93155.49131685711</v>
      </c>
      <c r="AE10" t="n">
        <v>127459.4529498979</v>
      </c>
      <c r="AF10" t="n">
        <v>4.935041600983749e-06</v>
      </c>
      <c r="AG10" t="n">
        <v>5</v>
      </c>
      <c r="AH10" t="n">
        <v>115294.9016508591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6.607</v>
      </c>
      <c r="E11" t="n">
        <v>15.14</v>
      </c>
      <c r="F11" t="n">
        <v>12.29</v>
      </c>
      <c r="G11" t="n">
        <v>26.33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120.89</v>
      </c>
      <c r="Q11" t="n">
        <v>460.72</v>
      </c>
      <c r="R11" t="n">
        <v>64.97</v>
      </c>
      <c r="S11" t="n">
        <v>32.19</v>
      </c>
      <c r="T11" t="n">
        <v>12388.56</v>
      </c>
      <c r="U11" t="n">
        <v>0.5</v>
      </c>
      <c r="V11" t="n">
        <v>0.73</v>
      </c>
      <c r="W11" t="n">
        <v>1.49</v>
      </c>
      <c r="X11" t="n">
        <v>0.75</v>
      </c>
      <c r="Y11" t="n">
        <v>1</v>
      </c>
      <c r="Z11" t="n">
        <v>10</v>
      </c>
      <c r="AA11" t="n">
        <v>91.80033650891043</v>
      </c>
      <c r="AB11" t="n">
        <v>125.6052703564554</v>
      </c>
      <c r="AC11" t="n">
        <v>113.6176796417726</v>
      </c>
      <c r="AD11" t="n">
        <v>91800.33650891043</v>
      </c>
      <c r="AE11" t="n">
        <v>125605.2703564554</v>
      </c>
      <c r="AF11" t="n">
        <v>4.998669281715131e-06</v>
      </c>
      <c r="AG11" t="n">
        <v>5</v>
      </c>
      <c r="AH11" t="n">
        <v>113617.6796417726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6.6471</v>
      </c>
      <c r="E12" t="n">
        <v>15.04</v>
      </c>
      <c r="F12" t="n">
        <v>12.25</v>
      </c>
      <c r="G12" t="n">
        <v>28.26</v>
      </c>
      <c r="H12" t="n">
        <v>0.48</v>
      </c>
      <c r="I12" t="n">
        <v>26</v>
      </c>
      <c r="J12" t="n">
        <v>127.93</v>
      </c>
      <c r="K12" t="n">
        <v>45</v>
      </c>
      <c r="L12" t="n">
        <v>3.5</v>
      </c>
      <c r="M12" t="n">
        <v>24</v>
      </c>
      <c r="N12" t="n">
        <v>19.43</v>
      </c>
      <c r="O12" t="n">
        <v>16011.95</v>
      </c>
      <c r="P12" t="n">
        <v>119.71</v>
      </c>
      <c r="Q12" t="n">
        <v>460.72</v>
      </c>
      <c r="R12" t="n">
        <v>63.54</v>
      </c>
      <c r="S12" t="n">
        <v>32.19</v>
      </c>
      <c r="T12" t="n">
        <v>11682.51</v>
      </c>
      <c r="U12" t="n">
        <v>0.51</v>
      </c>
      <c r="V12" t="n">
        <v>0.73</v>
      </c>
      <c r="W12" t="n">
        <v>1.49</v>
      </c>
      <c r="X12" t="n">
        <v>0.71</v>
      </c>
      <c r="Y12" t="n">
        <v>1</v>
      </c>
      <c r="Z12" t="n">
        <v>10</v>
      </c>
      <c r="AA12" t="n">
        <v>91.06237893890601</v>
      </c>
      <c r="AB12" t="n">
        <v>124.5955642527856</v>
      </c>
      <c r="AC12" t="n">
        <v>112.7043384715053</v>
      </c>
      <c r="AD12" t="n">
        <v>91062.37893890601</v>
      </c>
      <c r="AE12" t="n">
        <v>124595.5642527856</v>
      </c>
      <c r="AF12" t="n">
        <v>5.029007807248168e-06</v>
      </c>
      <c r="AG12" t="n">
        <v>5</v>
      </c>
      <c r="AH12" t="n">
        <v>112704.3384715053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6.6946</v>
      </c>
      <c r="E13" t="n">
        <v>14.94</v>
      </c>
      <c r="F13" t="n">
        <v>12.19</v>
      </c>
      <c r="G13" t="n">
        <v>30.48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118.59</v>
      </c>
      <c r="Q13" t="n">
        <v>460.71</v>
      </c>
      <c r="R13" t="n">
        <v>61.93</v>
      </c>
      <c r="S13" t="n">
        <v>32.19</v>
      </c>
      <c r="T13" t="n">
        <v>10885.96</v>
      </c>
      <c r="U13" t="n">
        <v>0.52</v>
      </c>
      <c r="V13" t="n">
        <v>0.73</v>
      </c>
      <c r="W13" t="n">
        <v>1.49</v>
      </c>
      <c r="X13" t="n">
        <v>0.66</v>
      </c>
      <c r="Y13" t="n">
        <v>1</v>
      </c>
      <c r="Z13" t="n">
        <v>10</v>
      </c>
      <c r="AA13" t="n">
        <v>90.29547575996661</v>
      </c>
      <c r="AB13" t="n">
        <v>123.5462534899809</v>
      </c>
      <c r="AC13" t="n">
        <v>111.7551724551854</v>
      </c>
      <c r="AD13" t="n">
        <v>90295.4757599666</v>
      </c>
      <c r="AE13" t="n">
        <v>123546.2534899809</v>
      </c>
      <c r="AF13" t="n">
        <v>5.064944963428201e-06</v>
      </c>
      <c r="AG13" t="n">
        <v>5</v>
      </c>
      <c r="AH13" t="n">
        <v>111755.1724551854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6.71</v>
      </c>
      <c r="E14" t="n">
        <v>14.9</v>
      </c>
      <c r="F14" t="n">
        <v>12.18</v>
      </c>
      <c r="G14" t="n">
        <v>31.78</v>
      </c>
      <c r="H14" t="n">
        <v>0.55</v>
      </c>
      <c r="I14" t="n">
        <v>23</v>
      </c>
      <c r="J14" t="n">
        <v>128.59</v>
      </c>
      <c r="K14" t="n">
        <v>45</v>
      </c>
      <c r="L14" t="n">
        <v>4</v>
      </c>
      <c r="M14" t="n">
        <v>21</v>
      </c>
      <c r="N14" t="n">
        <v>19.59</v>
      </c>
      <c r="O14" t="n">
        <v>16093.6</v>
      </c>
      <c r="P14" t="n">
        <v>117.67</v>
      </c>
      <c r="Q14" t="n">
        <v>460.69</v>
      </c>
      <c r="R14" t="n">
        <v>61.39</v>
      </c>
      <c r="S14" t="n">
        <v>32.19</v>
      </c>
      <c r="T14" t="n">
        <v>10621.59</v>
      </c>
      <c r="U14" t="n">
        <v>0.52</v>
      </c>
      <c r="V14" t="n">
        <v>0.73</v>
      </c>
      <c r="W14" t="n">
        <v>1.49</v>
      </c>
      <c r="X14" t="n">
        <v>0.65</v>
      </c>
      <c r="Y14" t="n">
        <v>1</v>
      </c>
      <c r="Z14" t="n">
        <v>10</v>
      </c>
      <c r="AA14" t="n">
        <v>89.85183827445286</v>
      </c>
      <c r="AB14" t="n">
        <v>122.9392491103967</v>
      </c>
      <c r="AC14" t="n">
        <v>111.2060997216525</v>
      </c>
      <c r="AD14" t="n">
        <v>89851.83827445286</v>
      </c>
      <c r="AE14" t="n">
        <v>122939.2491103967</v>
      </c>
      <c r="AF14" t="n">
        <v>5.076596167747621e-06</v>
      </c>
      <c r="AG14" t="n">
        <v>5</v>
      </c>
      <c r="AH14" t="n">
        <v>111206.0997216525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6.7653</v>
      </c>
      <c r="E15" t="n">
        <v>14.78</v>
      </c>
      <c r="F15" t="n">
        <v>12.11</v>
      </c>
      <c r="G15" t="n">
        <v>34.61</v>
      </c>
      <c r="H15" t="n">
        <v>0.58</v>
      </c>
      <c r="I15" t="n">
        <v>21</v>
      </c>
      <c r="J15" t="n">
        <v>128.92</v>
      </c>
      <c r="K15" t="n">
        <v>45</v>
      </c>
      <c r="L15" t="n">
        <v>4.25</v>
      </c>
      <c r="M15" t="n">
        <v>19</v>
      </c>
      <c r="N15" t="n">
        <v>19.68</v>
      </c>
      <c r="O15" t="n">
        <v>16134.46</v>
      </c>
      <c r="P15" t="n">
        <v>116.05</v>
      </c>
      <c r="Q15" t="n">
        <v>460.76</v>
      </c>
      <c r="R15" t="n">
        <v>59.32</v>
      </c>
      <c r="S15" t="n">
        <v>32.19</v>
      </c>
      <c r="T15" t="n">
        <v>9599.860000000001</v>
      </c>
      <c r="U15" t="n">
        <v>0.54</v>
      </c>
      <c r="V15" t="n">
        <v>0.74</v>
      </c>
      <c r="W15" t="n">
        <v>1.48</v>
      </c>
      <c r="X15" t="n">
        <v>0.58</v>
      </c>
      <c r="Y15" t="n">
        <v>1</v>
      </c>
      <c r="Z15" t="n">
        <v>10</v>
      </c>
      <c r="AA15" t="n">
        <v>88.86517185168853</v>
      </c>
      <c r="AB15" t="n">
        <v>121.5892485821207</v>
      </c>
      <c r="AC15" t="n">
        <v>109.9849413490572</v>
      </c>
      <c r="AD15" t="n">
        <v>88865.17185168853</v>
      </c>
      <c r="AE15" t="n">
        <v>121589.2485821208</v>
      </c>
      <c r="AF15" t="n">
        <v>5.118434583258269e-06</v>
      </c>
      <c r="AG15" t="n">
        <v>5</v>
      </c>
      <c r="AH15" t="n">
        <v>109984.9413490571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6.7886</v>
      </c>
      <c r="E16" t="n">
        <v>14.73</v>
      </c>
      <c r="F16" t="n">
        <v>12.09</v>
      </c>
      <c r="G16" t="n">
        <v>36.26</v>
      </c>
      <c r="H16" t="n">
        <v>0.62</v>
      </c>
      <c r="I16" t="n">
        <v>20</v>
      </c>
      <c r="J16" t="n">
        <v>129.25</v>
      </c>
      <c r="K16" t="n">
        <v>45</v>
      </c>
      <c r="L16" t="n">
        <v>4.5</v>
      </c>
      <c r="M16" t="n">
        <v>18</v>
      </c>
      <c r="N16" t="n">
        <v>19.76</v>
      </c>
      <c r="O16" t="n">
        <v>16175.36</v>
      </c>
      <c r="P16" t="n">
        <v>114.96</v>
      </c>
      <c r="Q16" t="n">
        <v>460.69</v>
      </c>
      <c r="R16" t="n">
        <v>58.52</v>
      </c>
      <c r="S16" t="n">
        <v>32.19</v>
      </c>
      <c r="T16" t="n">
        <v>9202.23</v>
      </c>
      <c r="U16" t="n">
        <v>0.55</v>
      </c>
      <c r="V16" t="n">
        <v>0.74</v>
      </c>
      <c r="W16" t="n">
        <v>1.48</v>
      </c>
      <c r="X16" t="n">
        <v>0.55</v>
      </c>
      <c r="Y16" t="n">
        <v>1</v>
      </c>
      <c r="Z16" t="n">
        <v>10</v>
      </c>
      <c r="AA16" t="n">
        <v>88.31248101954421</v>
      </c>
      <c r="AB16" t="n">
        <v>120.8330326025826</v>
      </c>
      <c r="AC16" t="n">
        <v>109.3008975612501</v>
      </c>
      <c r="AD16" t="n">
        <v>88312.48101954421</v>
      </c>
      <c r="AE16" t="n">
        <v>120833.0326025827</v>
      </c>
      <c r="AF16" t="n">
        <v>5.13606270407921e-06</v>
      </c>
      <c r="AG16" t="n">
        <v>5</v>
      </c>
      <c r="AH16" t="n">
        <v>109300.8975612501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6.8147</v>
      </c>
      <c r="E17" t="n">
        <v>14.67</v>
      </c>
      <c r="F17" t="n">
        <v>12.06</v>
      </c>
      <c r="G17" t="n">
        <v>38.07</v>
      </c>
      <c r="H17" t="n">
        <v>0.65</v>
      </c>
      <c r="I17" t="n">
        <v>19</v>
      </c>
      <c r="J17" t="n">
        <v>129.59</v>
      </c>
      <c r="K17" t="n">
        <v>45</v>
      </c>
      <c r="L17" t="n">
        <v>4.75</v>
      </c>
      <c r="M17" t="n">
        <v>17</v>
      </c>
      <c r="N17" t="n">
        <v>19.84</v>
      </c>
      <c r="O17" t="n">
        <v>16216.29</v>
      </c>
      <c r="P17" t="n">
        <v>114.05</v>
      </c>
      <c r="Q17" t="n">
        <v>460.69</v>
      </c>
      <c r="R17" t="n">
        <v>57.47</v>
      </c>
      <c r="S17" t="n">
        <v>32.19</v>
      </c>
      <c r="T17" t="n">
        <v>8682.209999999999</v>
      </c>
      <c r="U17" t="n">
        <v>0.5600000000000001</v>
      </c>
      <c r="V17" t="n">
        <v>0.74</v>
      </c>
      <c r="W17" t="n">
        <v>1.48</v>
      </c>
      <c r="X17" t="n">
        <v>0.52</v>
      </c>
      <c r="Y17" t="n">
        <v>1</v>
      </c>
      <c r="Z17" t="n">
        <v>10</v>
      </c>
      <c r="AA17" t="n">
        <v>87.80554342817061</v>
      </c>
      <c r="AB17" t="n">
        <v>120.1394182255575</v>
      </c>
      <c r="AC17" t="n">
        <v>108.6734807668741</v>
      </c>
      <c r="AD17" t="n">
        <v>87805.54342817061</v>
      </c>
      <c r="AE17" t="n">
        <v>120139.4182255575</v>
      </c>
      <c r="AF17" t="n">
        <v>5.155809225685501e-06</v>
      </c>
      <c r="AG17" t="n">
        <v>5</v>
      </c>
      <c r="AH17" t="n">
        <v>108673.4807668741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6.8412</v>
      </c>
      <c r="E18" t="n">
        <v>14.62</v>
      </c>
      <c r="F18" t="n">
        <v>12.03</v>
      </c>
      <c r="G18" t="n">
        <v>40.08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16</v>
      </c>
      <c r="N18" t="n">
        <v>19.92</v>
      </c>
      <c r="O18" t="n">
        <v>16257.24</v>
      </c>
      <c r="P18" t="n">
        <v>112.53</v>
      </c>
      <c r="Q18" t="n">
        <v>460.75</v>
      </c>
      <c r="R18" t="n">
        <v>56.43</v>
      </c>
      <c r="S18" t="n">
        <v>32.19</v>
      </c>
      <c r="T18" t="n">
        <v>8165.34</v>
      </c>
      <c r="U18" t="n">
        <v>0.57</v>
      </c>
      <c r="V18" t="n">
        <v>0.74</v>
      </c>
      <c r="W18" t="n">
        <v>1.48</v>
      </c>
      <c r="X18" t="n">
        <v>0.49</v>
      </c>
      <c r="Y18" t="n">
        <v>1</v>
      </c>
      <c r="Z18" t="n">
        <v>10</v>
      </c>
      <c r="AA18" t="n">
        <v>87.08422665581506</v>
      </c>
      <c r="AB18" t="n">
        <v>119.152480795371</v>
      </c>
      <c r="AC18" t="n">
        <v>107.780735259849</v>
      </c>
      <c r="AD18" t="n">
        <v>87084.22665581506</v>
      </c>
      <c r="AE18" t="n">
        <v>119152.480795371</v>
      </c>
      <c r="AF18" t="n">
        <v>5.175858375975413e-06</v>
      </c>
      <c r="AG18" t="n">
        <v>5</v>
      </c>
      <c r="AH18" t="n">
        <v>107780.735259849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6.8632</v>
      </c>
      <c r="E19" t="n">
        <v>14.57</v>
      </c>
      <c r="F19" t="n">
        <v>12</v>
      </c>
      <c r="G19" t="n">
        <v>42.37</v>
      </c>
      <c r="H19" t="n">
        <v>0.71</v>
      </c>
      <c r="I19" t="n">
        <v>17</v>
      </c>
      <c r="J19" t="n">
        <v>130.25</v>
      </c>
      <c r="K19" t="n">
        <v>45</v>
      </c>
      <c r="L19" t="n">
        <v>5.25</v>
      </c>
      <c r="M19" t="n">
        <v>15</v>
      </c>
      <c r="N19" t="n">
        <v>20</v>
      </c>
      <c r="O19" t="n">
        <v>16298.23</v>
      </c>
      <c r="P19" t="n">
        <v>111.84</v>
      </c>
      <c r="Q19" t="n">
        <v>460.7</v>
      </c>
      <c r="R19" t="n">
        <v>55.8</v>
      </c>
      <c r="S19" t="n">
        <v>32.19</v>
      </c>
      <c r="T19" t="n">
        <v>7859.71</v>
      </c>
      <c r="U19" t="n">
        <v>0.58</v>
      </c>
      <c r="V19" t="n">
        <v>0.74</v>
      </c>
      <c r="W19" t="n">
        <v>1.48</v>
      </c>
      <c r="X19" t="n">
        <v>0.47</v>
      </c>
      <c r="Y19" t="n">
        <v>1</v>
      </c>
      <c r="Z19" t="n">
        <v>10</v>
      </c>
      <c r="AA19" t="n">
        <v>86.6893749104302</v>
      </c>
      <c r="AB19" t="n">
        <v>118.6122272177061</v>
      </c>
      <c r="AC19" t="n">
        <v>107.2920427253856</v>
      </c>
      <c r="AD19" t="n">
        <v>86689.3749104302</v>
      </c>
      <c r="AE19" t="n">
        <v>118612.2272177062</v>
      </c>
      <c r="AF19" t="n">
        <v>5.192502953574586e-06</v>
      </c>
      <c r="AG19" t="n">
        <v>5</v>
      </c>
      <c r="AH19" t="n">
        <v>107292.0427253856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6.8915</v>
      </c>
      <c r="E20" t="n">
        <v>14.51</v>
      </c>
      <c r="F20" t="n">
        <v>11.97</v>
      </c>
      <c r="G20" t="n">
        <v>44.89</v>
      </c>
      <c r="H20" t="n">
        <v>0.74</v>
      </c>
      <c r="I20" t="n">
        <v>16</v>
      </c>
      <c r="J20" t="n">
        <v>130.58</v>
      </c>
      <c r="K20" t="n">
        <v>45</v>
      </c>
      <c r="L20" t="n">
        <v>5.5</v>
      </c>
      <c r="M20" t="n">
        <v>14</v>
      </c>
      <c r="N20" t="n">
        <v>20.09</v>
      </c>
      <c r="O20" t="n">
        <v>16339.24</v>
      </c>
      <c r="P20" t="n">
        <v>110.82</v>
      </c>
      <c r="Q20" t="n">
        <v>460.74</v>
      </c>
      <c r="R20" t="n">
        <v>54.76</v>
      </c>
      <c r="S20" t="n">
        <v>32.19</v>
      </c>
      <c r="T20" t="n">
        <v>7343.33</v>
      </c>
      <c r="U20" t="n">
        <v>0.59</v>
      </c>
      <c r="V20" t="n">
        <v>0.75</v>
      </c>
      <c r="W20" t="n">
        <v>1.47</v>
      </c>
      <c r="X20" t="n">
        <v>0.44</v>
      </c>
      <c r="Y20" t="n">
        <v>1</v>
      </c>
      <c r="Z20" t="n">
        <v>10</v>
      </c>
      <c r="AA20" t="n">
        <v>86.1416984796986</v>
      </c>
      <c r="AB20" t="n">
        <v>117.8628721634007</v>
      </c>
      <c r="AC20" t="n">
        <v>106.6142050657364</v>
      </c>
      <c r="AD20" t="n">
        <v>86141.69847969861</v>
      </c>
      <c r="AE20" t="n">
        <v>117862.8721634007</v>
      </c>
      <c r="AF20" t="n">
        <v>5.213913932940795e-06</v>
      </c>
      <c r="AG20" t="n">
        <v>5</v>
      </c>
      <c r="AH20" t="n">
        <v>106614.2050657364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6.9252</v>
      </c>
      <c r="E21" t="n">
        <v>14.44</v>
      </c>
      <c r="F21" t="n">
        <v>11.92</v>
      </c>
      <c r="G21" t="n">
        <v>47.7</v>
      </c>
      <c r="H21" t="n">
        <v>0.78</v>
      </c>
      <c r="I21" t="n">
        <v>15</v>
      </c>
      <c r="J21" t="n">
        <v>130.92</v>
      </c>
      <c r="K21" t="n">
        <v>45</v>
      </c>
      <c r="L21" t="n">
        <v>5.75</v>
      </c>
      <c r="M21" t="n">
        <v>13</v>
      </c>
      <c r="N21" t="n">
        <v>20.17</v>
      </c>
      <c r="O21" t="n">
        <v>16380.29</v>
      </c>
      <c r="P21" t="n">
        <v>109.55</v>
      </c>
      <c r="Q21" t="n">
        <v>460.71</v>
      </c>
      <c r="R21" t="n">
        <v>53.24</v>
      </c>
      <c r="S21" t="n">
        <v>32.19</v>
      </c>
      <c r="T21" t="n">
        <v>6588.96</v>
      </c>
      <c r="U21" t="n">
        <v>0.6</v>
      </c>
      <c r="V21" t="n">
        <v>0.75</v>
      </c>
      <c r="W21" t="n">
        <v>1.47</v>
      </c>
      <c r="X21" t="n">
        <v>0.39</v>
      </c>
      <c r="Y21" t="n">
        <v>1</v>
      </c>
      <c r="Z21" t="n">
        <v>10</v>
      </c>
      <c r="AA21" t="n">
        <v>85.47104186818379</v>
      </c>
      <c r="AB21" t="n">
        <v>116.945250200245</v>
      </c>
      <c r="AC21" t="n">
        <v>105.7841596548535</v>
      </c>
      <c r="AD21" t="n">
        <v>85471.04186818379</v>
      </c>
      <c r="AE21" t="n">
        <v>116945.250200245</v>
      </c>
      <c r="AF21" t="n">
        <v>5.239410399535891e-06</v>
      </c>
      <c r="AG21" t="n">
        <v>5</v>
      </c>
      <c r="AH21" t="n">
        <v>105784.1596548535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6.9525</v>
      </c>
      <c r="E22" t="n">
        <v>14.38</v>
      </c>
      <c r="F22" t="n">
        <v>11.89</v>
      </c>
      <c r="G22" t="n">
        <v>50.97</v>
      </c>
      <c r="H22" t="n">
        <v>0.8100000000000001</v>
      </c>
      <c r="I22" t="n">
        <v>14</v>
      </c>
      <c r="J22" t="n">
        <v>131.25</v>
      </c>
      <c r="K22" t="n">
        <v>45</v>
      </c>
      <c r="L22" t="n">
        <v>6</v>
      </c>
      <c r="M22" t="n">
        <v>12</v>
      </c>
      <c r="N22" t="n">
        <v>20.25</v>
      </c>
      <c r="O22" t="n">
        <v>16421.36</v>
      </c>
      <c r="P22" t="n">
        <v>108.64</v>
      </c>
      <c r="Q22" t="n">
        <v>460.7</v>
      </c>
      <c r="R22" t="n">
        <v>52.25</v>
      </c>
      <c r="S22" t="n">
        <v>32.19</v>
      </c>
      <c r="T22" t="n">
        <v>6098.42</v>
      </c>
      <c r="U22" t="n">
        <v>0.62</v>
      </c>
      <c r="V22" t="n">
        <v>0.75</v>
      </c>
      <c r="W22" t="n">
        <v>1.47</v>
      </c>
      <c r="X22" t="n">
        <v>0.36</v>
      </c>
      <c r="Y22" t="n">
        <v>1</v>
      </c>
      <c r="Z22" t="n">
        <v>10</v>
      </c>
      <c r="AA22" t="n">
        <v>84.97749772581703</v>
      </c>
      <c r="AB22" t="n">
        <v>116.2699613310283</v>
      </c>
      <c r="AC22" t="n">
        <v>105.1733194075407</v>
      </c>
      <c r="AD22" t="n">
        <v>84977.49772581703</v>
      </c>
      <c r="AE22" t="n">
        <v>116269.9613310283</v>
      </c>
      <c r="AF22" t="n">
        <v>5.260064807193045e-06</v>
      </c>
      <c r="AG22" t="n">
        <v>5</v>
      </c>
      <c r="AH22" t="n">
        <v>105173.3194075407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6.9455</v>
      </c>
      <c r="E23" t="n">
        <v>14.4</v>
      </c>
      <c r="F23" t="n">
        <v>11.91</v>
      </c>
      <c r="G23" t="n">
        <v>51.03</v>
      </c>
      <c r="H23" t="n">
        <v>0.84</v>
      </c>
      <c r="I23" t="n">
        <v>14</v>
      </c>
      <c r="J23" t="n">
        <v>131.58</v>
      </c>
      <c r="K23" t="n">
        <v>45</v>
      </c>
      <c r="L23" t="n">
        <v>6.25</v>
      </c>
      <c r="M23" t="n">
        <v>12</v>
      </c>
      <c r="N23" t="n">
        <v>20.34</v>
      </c>
      <c r="O23" t="n">
        <v>16462.46</v>
      </c>
      <c r="P23" t="n">
        <v>107.93</v>
      </c>
      <c r="Q23" t="n">
        <v>460.69</v>
      </c>
      <c r="R23" t="n">
        <v>52.81</v>
      </c>
      <c r="S23" t="n">
        <v>32.19</v>
      </c>
      <c r="T23" t="n">
        <v>6377.06</v>
      </c>
      <c r="U23" t="n">
        <v>0.61</v>
      </c>
      <c r="V23" t="n">
        <v>0.75</v>
      </c>
      <c r="W23" t="n">
        <v>1.47</v>
      </c>
      <c r="X23" t="n">
        <v>0.37</v>
      </c>
      <c r="Y23" t="n">
        <v>1</v>
      </c>
      <c r="Z23" t="n">
        <v>10</v>
      </c>
      <c r="AA23" t="n">
        <v>84.77945665659138</v>
      </c>
      <c r="AB23" t="n">
        <v>115.9989928031586</v>
      </c>
      <c r="AC23" t="n">
        <v>104.9282117356641</v>
      </c>
      <c r="AD23" t="n">
        <v>84779.45665659138</v>
      </c>
      <c r="AE23" t="n">
        <v>115998.9928031586</v>
      </c>
      <c r="AF23" t="n">
        <v>5.254768805229672e-06</v>
      </c>
      <c r="AG23" t="n">
        <v>5</v>
      </c>
      <c r="AH23" t="n">
        <v>104928.2117356641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6.9665</v>
      </c>
      <c r="E24" t="n">
        <v>14.35</v>
      </c>
      <c r="F24" t="n">
        <v>11.89</v>
      </c>
      <c r="G24" t="n">
        <v>54.88</v>
      </c>
      <c r="H24" t="n">
        <v>0.87</v>
      </c>
      <c r="I24" t="n">
        <v>13</v>
      </c>
      <c r="J24" t="n">
        <v>131.92</v>
      </c>
      <c r="K24" t="n">
        <v>45</v>
      </c>
      <c r="L24" t="n">
        <v>6.5</v>
      </c>
      <c r="M24" t="n">
        <v>11</v>
      </c>
      <c r="N24" t="n">
        <v>20.42</v>
      </c>
      <c r="O24" t="n">
        <v>16503.6</v>
      </c>
      <c r="P24" t="n">
        <v>107.3</v>
      </c>
      <c r="Q24" t="n">
        <v>460.69</v>
      </c>
      <c r="R24" t="n">
        <v>52.1</v>
      </c>
      <c r="S24" t="n">
        <v>32.19</v>
      </c>
      <c r="T24" t="n">
        <v>6024.99</v>
      </c>
      <c r="U24" t="n">
        <v>0.62</v>
      </c>
      <c r="V24" t="n">
        <v>0.75</v>
      </c>
      <c r="W24" t="n">
        <v>1.47</v>
      </c>
      <c r="X24" t="n">
        <v>0.36</v>
      </c>
      <c r="Y24" t="n">
        <v>1</v>
      </c>
      <c r="Z24" t="n">
        <v>10</v>
      </c>
      <c r="AA24" t="n">
        <v>84.42802413126914</v>
      </c>
      <c r="AB24" t="n">
        <v>115.5181473179041</v>
      </c>
      <c r="AC24" t="n">
        <v>104.4932574686513</v>
      </c>
      <c r="AD24" t="n">
        <v>84428.02413126914</v>
      </c>
      <c r="AE24" t="n">
        <v>115518.1473179041</v>
      </c>
      <c r="AF24" t="n">
        <v>5.270656811119792e-06</v>
      </c>
      <c r="AG24" t="n">
        <v>5</v>
      </c>
      <c r="AH24" t="n">
        <v>104493.2574686513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6.9717</v>
      </c>
      <c r="E25" t="n">
        <v>14.34</v>
      </c>
      <c r="F25" t="n">
        <v>11.88</v>
      </c>
      <c r="G25" t="n">
        <v>54.83</v>
      </c>
      <c r="H25" t="n">
        <v>0.9</v>
      </c>
      <c r="I25" t="n">
        <v>13</v>
      </c>
      <c r="J25" t="n">
        <v>132.25</v>
      </c>
      <c r="K25" t="n">
        <v>45</v>
      </c>
      <c r="L25" t="n">
        <v>6.75</v>
      </c>
      <c r="M25" t="n">
        <v>11</v>
      </c>
      <c r="N25" t="n">
        <v>20.5</v>
      </c>
      <c r="O25" t="n">
        <v>16544.76</v>
      </c>
      <c r="P25" t="n">
        <v>106.5</v>
      </c>
      <c r="Q25" t="n">
        <v>460.69</v>
      </c>
      <c r="R25" t="n">
        <v>51.61</v>
      </c>
      <c r="S25" t="n">
        <v>32.19</v>
      </c>
      <c r="T25" t="n">
        <v>5784.06</v>
      </c>
      <c r="U25" t="n">
        <v>0.62</v>
      </c>
      <c r="V25" t="n">
        <v>0.75</v>
      </c>
      <c r="W25" t="n">
        <v>1.47</v>
      </c>
      <c r="X25" t="n">
        <v>0.34</v>
      </c>
      <c r="Y25" t="n">
        <v>1</v>
      </c>
      <c r="Z25" t="n">
        <v>10</v>
      </c>
      <c r="AA25" t="n">
        <v>84.11616287823793</v>
      </c>
      <c r="AB25" t="n">
        <v>115.0914449931596</v>
      </c>
      <c r="AC25" t="n">
        <v>104.1072790148997</v>
      </c>
      <c r="AD25" t="n">
        <v>84116.16287823793</v>
      </c>
      <c r="AE25" t="n">
        <v>115091.4449931596</v>
      </c>
      <c r="AF25" t="n">
        <v>5.274590984006869e-06</v>
      </c>
      <c r="AG25" t="n">
        <v>5</v>
      </c>
      <c r="AH25" t="n">
        <v>104107.2790148997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6.999</v>
      </c>
      <c r="E26" t="n">
        <v>14.29</v>
      </c>
      <c r="F26" t="n">
        <v>11.85</v>
      </c>
      <c r="G26" t="n">
        <v>59.24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10</v>
      </c>
      <c r="N26" t="n">
        <v>20.59</v>
      </c>
      <c r="O26" t="n">
        <v>16585.95</v>
      </c>
      <c r="P26" t="n">
        <v>105.1</v>
      </c>
      <c r="Q26" t="n">
        <v>460.69</v>
      </c>
      <c r="R26" t="n">
        <v>50.7</v>
      </c>
      <c r="S26" t="n">
        <v>32.19</v>
      </c>
      <c r="T26" t="n">
        <v>5333.97</v>
      </c>
      <c r="U26" t="n">
        <v>0.63</v>
      </c>
      <c r="V26" t="n">
        <v>0.75</v>
      </c>
      <c r="W26" t="n">
        <v>1.47</v>
      </c>
      <c r="X26" t="n">
        <v>0.32</v>
      </c>
      <c r="Y26" t="n">
        <v>1</v>
      </c>
      <c r="Z26" t="n">
        <v>10</v>
      </c>
      <c r="AA26" t="n">
        <v>83.46185296298569</v>
      </c>
      <c r="AB26" t="n">
        <v>114.1961893009957</v>
      </c>
      <c r="AC26" t="n">
        <v>103.2974652694965</v>
      </c>
      <c r="AD26" t="n">
        <v>83461.85296298569</v>
      </c>
      <c r="AE26" t="n">
        <v>114196.1893009957</v>
      </c>
      <c r="AF26" t="n">
        <v>5.295245391664024e-06</v>
      </c>
      <c r="AG26" t="n">
        <v>5</v>
      </c>
      <c r="AH26" t="n">
        <v>103297.4652694965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7.0008</v>
      </c>
      <c r="E27" t="n">
        <v>14.28</v>
      </c>
      <c r="F27" t="n">
        <v>11.85</v>
      </c>
      <c r="G27" t="n">
        <v>59.23</v>
      </c>
      <c r="H27" t="n">
        <v>0.96</v>
      </c>
      <c r="I27" t="n">
        <v>12</v>
      </c>
      <c r="J27" t="n">
        <v>132.92</v>
      </c>
      <c r="K27" t="n">
        <v>45</v>
      </c>
      <c r="L27" t="n">
        <v>7.25</v>
      </c>
      <c r="M27" t="n">
        <v>10</v>
      </c>
      <c r="N27" t="n">
        <v>20.67</v>
      </c>
      <c r="O27" t="n">
        <v>16627.17</v>
      </c>
      <c r="P27" t="n">
        <v>103.1</v>
      </c>
      <c r="Q27" t="n">
        <v>460.7</v>
      </c>
      <c r="R27" t="n">
        <v>50.67</v>
      </c>
      <c r="S27" t="n">
        <v>32.19</v>
      </c>
      <c r="T27" t="n">
        <v>5317.9</v>
      </c>
      <c r="U27" t="n">
        <v>0.64</v>
      </c>
      <c r="V27" t="n">
        <v>0.75</v>
      </c>
      <c r="W27" t="n">
        <v>1.47</v>
      </c>
      <c r="X27" t="n">
        <v>0.31</v>
      </c>
      <c r="Y27" t="n">
        <v>1</v>
      </c>
      <c r="Z27" t="n">
        <v>10</v>
      </c>
      <c r="AA27" t="n">
        <v>82.76050034963913</v>
      </c>
      <c r="AB27" t="n">
        <v>113.2365677139219</v>
      </c>
      <c r="AC27" t="n">
        <v>102.4294286198553</v>
      </c>
      <c r="AD27" t="n">
        <v>82760.50034963913</v>
      </c>
      <c r="AE27" t="n">
        <v>113236.5677139219</v>
      </c>
      <c r="AF27" t="n">
        <v>5.296607220740319e-06</v>
      </c>
      <c r="AG27" t="n">
        <v>5</v>
      </c>
      <c r="AH27" t="n">
        <v>102429.4286198553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7.0293</v>
      </c>
      <c r="E28" t="n">
        <v>14.23</v>
      </c>
      <c r="F28" t="n">
        <v>11.81</v>
      </c>
      <c r="G28" t="n">
        <v>64.43000000000001</v>
      </c>
      <c r="H28" t="n">
        <v>0.99</v>
      </c>
      <c r="I28" t="n">
        <v>11</v>
      </c>
      <c r="J28" t="n">
        <v>133.25</v>
      </c>
      <c r="K28" t="n">
        <v>45</v>
      </c>
      <c r="L28" t="n">
        <v>7.5</v>
      </c>
      <c r="M28" t="n">
        <v>9</v>
      </c>
      <c r="N28" t="n">
        <v>20.76</v>
      </c>
      <c r="O28" t="n">
        <v>16668.43</v>
      </c>
      <c r="P28" t="n">
        <v>102.27</v>
      </c>
      <c r="Q28" t="n">
        <v>460.7</v>
      </c>
      <c r="R28" t="n">
        <v>49.54</v>
      </c>
      <c r="S28" t="n">
        <v>32.19</v>
      </c>
      <c r="T28" t="n">
        <v>4755.41</v>
      </c>
      <c r="U28" t="n">
        <v>0.65</v>
      </c>
      <c r="V28" t="n">
        <v>0.76</v>
      </c>
      <c r="W28" t="n">
        <v>1.47</v>
      </c>
      <c r="X28" t="n">
        <v>0.28</v>
      </c>
      <c r="Y28" t="n">
        <v>1</v>
      </c>
      <c r="Z28" t="n">
        <v>10</v>
      </c>
      <c r="AA28" t="n">
        <v>82.30018905467385</v>
      </c>
      <c r="AB28" t="n">
        <v>112.6067494926496</v>
      </c>
      <c r="AC28" t="n">
        <v>101.8597193656656</v>
      </c>
      <c r="AD28" t="n">
        <v>82300.18905467386</v>
      </c>
      <c r="AE28" t="n">
        <v>112606.7494926496</v>
      </c>
      <c r="AF28" t="n">
        <v>5.318169514448339e-06</v>
      </c>
      <c r="AG28" t="n">
        <v>5</v>
      </c>
      <c r="AH28" t="n">
        <v>101859.7193656656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7.0306</v>
      </c>
      <c r="E29" t="n">
        <v>14.22</v>
      </c>
      <c r="F29" t="n">
        <v>11.81</v>
      </c>
      <c r="G29" t="n">
        <v>64.42</v>
      </c>
      <c r="H29" t="n">
        <v>1.03</v>
      </c>
      <c r="I29" t="n">
        <v>11</v>
      </c>
      <c r="J29" t="n">
        <v>133.59</v>
      </c>
      <c r="K29" t="n">
        <v>45</v>
      </c>
      <c r="L29" t="n">
        <v>7.75</v>
      </c>
      <c r="M29" t="n">
        <v>9</v>
      </c>
      <c r="N29" t="n">
        <v>20.84</v>
      </c>
      <c r="O29" t="n">
        <v>16709.71</v>
      </c>
      <c r="P29" t="n">
        <v>102.42</v>
      </c>
      <c r="Q29" t="n">
        <v>460.72</v>
      </c>
      <c r="R29" t="n">
        <v>49.38</v>
      </c>
      <c r="S29" t="n">
        <v>32.19</v>
      </c>
      <c r="T29" t="n">
        <v>4677.96</v>
      </c>
      <c r="U29" t="n">
        <v>0.65</v>
      </c>
      <c r="V29" t="n">
        <v>0.76</v>
      </c>
      <c r="W29" t="n">
        <v>1.47</v>
      </c>
      <c r="X29" t="n">
        <v>0.28</v>
      </c>
      <c r="Y29" t="n">
        <v>1</v>
      </c>
      <c r="Z29" t="n">
        <v>10</v>
      </c>
      <c r="AA29" t="n">
        <v>82.34453492910221</v>
      </c>
      <c r="AB29" t="n">
        <v>112.6674254744444</v>
      </c>
      <c r="AC29" t="n">
        <v>101.9146045169172</v>
      </c>
      <c r="AD29" t="n">
        <v>82344.53492910221</v>
      </c>
      <c r="AE29" t="n">
        <v>112667.4254744444</v>
      </c>
      <c r="AF29" t="n">
        <v>5.319153057670107e-06</v>
      </c>
      <c r="AG29" t="n">
        <v>5</v>
      </c>
      <c r="AH29" t="n">
        <v>101914.6045169172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7.0565</v>
      </c>
      <c r="E30" t="n">
        <v>14.17</v>
      </c>
      <c r="F30" t="n">
        <v>11.78</v>
      </c>
      <c r="G30" t="n">
        <v>70.7</v>
      </c>
      <c r="H30" t="n">
        <v>1.06</v>
      </c>
      <c r="I30" t="n">
        <v>10</v>
      </c>
      <c r="J30" t="n">
        <v>133.92</v>
      </c>
      <c r="K30" t="n">
        <v>45</v>
      </c>
      <c r="L30" t="n">
        <v>8</v>
      </c>
      <c r="M30" t="n">
        <v>8</v>
      </c>
      <c r="N30" t="n">
        <v>20.93</v>
      </c>
      <c r="O30" t="n">
        <v>16751.02</v>
      </c>
      <c r="P30" t="n">
        <v>100.4</v>
      </c>
      <c r="Q30" t="n">
        <v>460.71</v>
      </c>
      <c r="R30" t="n">
        <v>48.64</v>
      </c>
      <c r="S30" t="n">
        <v>32.19</v>
      </c>
      <c r="T30" t="n">
        <v>4311.88</v>
      </c>
      <c r="U30" t="n">
        <v>0.66</v>
      </c>
      <c r="V30" t="n">
        <v>0.76</v>
      </c>
      <c r="W30" t="n">
        <v>1.46</v>
      </c>
      <c r="X30" t="n">
        <v>0.25</v>
      </c>
      <c r="Y30" t="n">
        <v>1</v>
      </c>
      <c r="Z30" t="n">
        <v>10</v>
      </c>
      <c r="AA30" t="n">
        <v>81.4976978563173</v>
      </c>
      <c r="AB30" t="n">
        <v>111.5087456316457</v>
      </c>
      <c r="AC30" t="n">
        <v>100.8665074520975</v>
      </c>
      <c r="AD30" t="n">
        <v>81497.6978563173</v>
      </c>
      <c r="AE30" t="n">
        <v>111508.7456316457</v>
      </c>
      <c r="AF30" t="n">
        <v>5.338748264934588e-06</v>
      </c>
      <c r="AG30" t="n">
        <v>5</v>
      </c>
      <c r="AH30" t="n">
        <v>100866.5074520975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7.0504</v>
      </c>
      <c r="E31" t="n">
        <v>14.18</v>
      </c>
      <c r="F31" t="n">
        <v>11.8</v>
      </c>
      <c r="G31" t="n">
        <v>70.78</v>
      </c>
      <c r="H31" t="n">
        <v>1.09</v>
      </c>
      <c r="I31" t="n">
        <v>10</v>
      </c>
      <c r="J31" t="n">
        <v>134.26</v>
      </c>
      <c r="K31" t="n">
        <v>45</v>
      </c>
      <c r="L31" t="n">
        <v>8.25</v>
      </c>
      <c r="M31" t="n">
        <v>7</v>
      </c>
      <c r="N31" t="n">
        <v>21.01</v>
      </c>
      <c r="O31" t="n">
        <v>16792.37</v>
      </c>
      <c r="P31" t="n">
        <v>99.61</v>
      </c>
      <c r="Q31" t="n">
        <v>460.69</v>
      </c>
      <c r="R31" t="n">
        <v>49.01</v>
      </c>
      <c r="S31" t="n">
        <v>32.19</v>
      </c>
      <c r="T31" t="n">
        <v>4497.78</v>
      </c>
      <c r="U31" t="n">
        <v>0.66</v>
      </c>
      <c r="V31" t="n">
        <v>0.76</v>
      </c>
      <c r="W31" t="n">
        <v>1.46</v>
      </c>
      <c r="X31" t="n">
        <v>0.26</v>
      </c>
      <c r="Y31" t="n">
        <v>1</v>
      </c>
      <c r="Z31" t="n">
        <v>10</v>
      </c>
      <c r="AA31" t="n">
        <v>81.26679699938258</v>
      </c>
      <c r="AB31" t="n">
        <v>111.1928168925609</v>
      </c>
      <c r="AC31" t="n">
        <v>100.5807305084621</v>
      </c>
      <c r="AD31" t="n">
        <v>81266.79699938258</v>
      </c>
      <c r="AE31" t="n">
        <v>111192.8168925609</v>
      </c>
      <c r="AF31" t="n">
        <v>5.334133177509363e-06</v>
      </c>
      <c r="AG31" t="n">
        <v>5</v>
      </c>
      <c r="AH31" t="n">
        <v>100580.7305084621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7.0461</v>
      </c>
      <c r="E32" t="n">
        <v>14.19</v>
      </c>
      <c r="F32" t="n">
        <v>11.8</v>
      </c>
      <c r="G32" t="n">
        <v>70.83</v>
      </c>
      <c r="H32" t="n">
        <v>1.12</v>
      </c>
      <c r="I32" t="n">
        <v>10</v>
      </c>
      <c r="J32" t="n">
        <v>134.59</v>
      </c>
      <c r="K32" t="n">
        <v>45</v>
      </c>
      <c r="L32" t="n">
        <v>8.5</v>
      </c>
      <c r="M32" t="n">
        <v>6</v>
      </c>
      <c r="N32" t="n">
        <v>21.1</v>
      </c>
      <c r="O32" t="n">
        <v>16833.86</v>
      </c>
      <c r="P32" t="n">
        <v>99.5</v>
      </c>
      <c r="Q32" t="n">
        <v>460.69</v>
      </c>
      <c r="R32" t="n">
        <v>49.22</v>
      </c>
      <c r="S32" t="n">
        <v>32.19</v>
      </c>
      <c r="T32" t="n">
        <v>4600.05</v>
      </c>
      <c r="U32" t="n">
        <v>0.65</v>
      </c>
      <c r="V32" t="n">
        <v>0.76</v>
      </c>
      <c r="W32" t="n">
        <v>1.47</v>
      </c>
      <c r="X32" t="n">
        <v>0.27</v>
      </c>
      <c r="Y32" t="n">
        <v>1</v>
      </c>
      <c r="Z32" t="n">
        <v>10</v>
      </c>
      <c r="AA32" t="n">
        <v>81.25235790546536</v>
      </c>
      <c r="AB32" t="n">
        <v>111.1730606872555</v>
      </c>
      <c r="AC32" t="n">
        <v>100.562859807663</v>
      </c>
      <c r="AD32" t="n">
        <v>81252.35790546535</v>
      </c>
      <c r="AE32" t="n">
        <v>111173.0606872555</v>
      </c>
      <c r="AF32" t="n">
        <v>5.330879919160434e-06</v>
      </c>
      <c r="AG32" t="n">
        <v>5</v>
      </c>
      <c r="AH32" t="n">
        <v>100562.859807663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7.0512</v>
      </c>
      <c r="E33" t="n">
        <v>14.18</v>
      </c>
      <c r="F33" t="n">
        <v>11.79</v>
      </c>
      <c r="G33" t="n">
        <v>70.77</v>
      </c>
      <c r="H33" t="n">
        <v>1.15</v>
      </c>
      <c r="I33" t="n">
        <v>10</v>
      </c>
      <c r="J33" t="n">
        <v>134.93</v>
      </c>
      <c r="K33" t="n">
        <v>45</v>
      </c>
      <c r="L33" t="n">
        <v>8.75</v>
      </c>
      <c r="M33" t="n">
        <v>5</v>
      </c>
      <c r="N33" t="n">
        <v>21.18</v>
      </c>
      <c r="O33" t="n">
        <v>16875.27</v>
      </c>
      <c r="P33" t="n">
        <v>97.31999999999999</v>
      </c>
      <c r="Q33" t="n">
        <v>460.74</v>
      </c>
      <c r="R33" t="n">
        <v>48.81</v>
      </c>
      <c r="S33" t="n">
        <v>32.19</v>
      </c>
      <c r="T33" t="n">
        <v>4398.87</v>
      </c>
      <c r="U33" t="n">
        <v>0.66</v>
      </c>
      <c r="V33" t="n">
        <v>0.76</v>
      </c>
      <c r="W33" t="n">
        <v>1.47</v>
      </c>
      <c r="X33" t="n">
        <v>0.26</v>
      </c>
      <c r="Y33" t="n">
        <v>1</v>
      </c>
      <c r="Z33" t="n">
        <v>10</v>
      </c>
      <c r="AA33" t="n">
        <v>80.47353948370201</v>
      </c>
      <c r="AB33" t="n">
        <v>110.1074469635556</v>
      </c>
      <c r="AC33" t="n">
        <v>99.59894676215441</v>
      </c>
      <c r="AD33" t="n">
        <v>80473.53948370201</v>
      </c>
      <c r="AE33" t="n">
        <v>110107.4469635556</v>
      </c>
      <c r="AF33" t="n">
        <v>5.334738434876606e-06</v>
      </c>
      <c r="AG33" t="n">
        <v>5</v>
      </c>
      <c r="AH33" t="n">
        <v>99598.94676215442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7.082</v>
      </c>
      <c r="E34" t="n">
        <v>14.12</v>
      </c>
      <c r="F34" t="n">
        <v>11.76</v>
      </c>
      <c r="G34" t="n">
        <v>78.39</v>
      </c>
      <c r="H34" t="n">
        <v>1.18</v>
      </c>
      <c r="I34" t="n">
        <v>9</v>
      </c>
      <c r="J34" t="n">
        <v>135.27</v>
      </c>
      <c r="K34" t="n">
        <v>45</v>
      </c>
      <c r="L34" t="n">
        <v>9</v>
      </c>
      <c r="M34" t="n">
        <v>2</v>
      </c>
      <c r="N34" t="n">
        <v>21.27</v>
      </c>
      <c r="O34" t="n">
        <v>16916.71</v>
      </c>
      <c r="P34" t="n">
        <v>96.93000000000001</v>
      </c>
      <c r="Q34" t="n">
        <v>460.69</v>
      </c>
      <c r="R34" t="n">
        <v>47.62</v>
      </c>
      <c r="S34" t="n">
        <v>32.19</v>
      </c>
      <c r="T34" t="n">
        <v>3808.9</v>
      </c>
      <c r="U34" t="n">
        <v>0.68</v>
      </c>
      <c r="V34" t="n">
        <v>0.76</v>
      </c>
      <c r="W34" t="n">
        <v>1.47</v>
      </c>
      <c r="X34" t="n">
        <v>0.22</v>
      </c>
      <c r="Y34" t="n">
        <v>1</v>
      </c>
      <c r="Z34" t="n">
        <v>10</v>
      </c>
      <c r="AA34" t="n">
        <v>80.16738265307204</v>
      </c>
      <c r="AB34" t="n">
        <v>109.6885496812017</v>
      </c>
      <c r="AC34" t="n">
        <v>99.22002844850228</v>
      </c>
      <c r="AD34" t="n">
        <v>80167.38265307204</v>
      </c>
      <c r="AE34" t="n">
        <v>109688.5496812018</v>
      </c>
      <c r="AF34" t="n">
        <v>5.358040843515447e-06</v>
      </c>
      <c r="AG34" t="n">
        <v>5</v>
      </c>
      <c r="AH34" t="n">
        <v>99220.02844850227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7.0783</v>
      </c>
      <c r="E35" t="n">
        <v>14.13</v>
      </c>
      <c r="F35" t="n">
        <v>11.77</v>
      </c>
      <c r="G35" t="n">
        <v>78.44</v>
      </c>
      <c r="H35" t="n">
        <v>1.21</v>
      </c>
      <c r="I35" t="n">
        <v>9</v>
      </c>
      <c r="J35" t="n">
        <v>135.6</v>
      </c>
      <c r="K35" t="n">
        <v>45</v>
      </c>
      <c r="L35" t="n">
        <v>9.25</v>
      </c>
      <c r="M35" t="n">
        <v>0</v>
      </c>
      <c r="N35" t="n">
        <v>21.35</v>
      </c>
      <c r="O35" t="n">
        <v>16958.17</v>
      </c>
      <c r="P35" t="n">
        <v>97.23999999999999</v>
      </c>
      <c r="Q35" t="n">
        <v>460.73</v>
      </c>
      <c r="R35" t="n">
        <v>47.68</v>
      </c>
      <c r="S35" t="n">
        <v>32.19</v>
      </c>
      <c r="T35" t="n">
        <v>3839.33</v>
      </c>
      <c r="U35" t="n">
        <v>0.68</v>
      </c>
      <c r="V35" t="n">
        <v>0.76</v>
      </c>
      <c r="W35" t="n">
        <v>1.47</v>
      </c>
      <c r="X35" t="n">
        <v>0.23</v>
      </c>
      <c r="Y35" t="n">
        <v>1</v>
      </c>
      <c r="Z35" t="n">
        <v>10</v>
      </c>
      <c r="AA35" t="n">
        <v>80.2961199343077</v>
      </c>
      <c r="AB35" t="n">
        <v>109.8646937088763</v>
      </c>
      <c r="AC35" t="n">
        <v>99.37936153739533</v>
      </c>
      <c r="AD35" t="n">
        <v>80296.1199343077</v>
      </c>
      <c r="AE35" t="n">
        <v>109864.6937088763</v>
      </c>
      <c r="AF35" t="n">
        <v>5.355241528191949e-06</v>
      </c>
      <c r="AG35" t="n">
        <v>5</v>
      </c>
      <c r="AH35" t="n">
        <v>99379.36153739532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3.061</v>
      </c>
      <c r="E2" t="n">
        <v>32.67</v>
      </c>
      <c r="F2" t="n">
        <v>18.39</v>
      </c>
      <c r="G2" t="n">
        <v>4.88</v>
      </c>
      <c r="H2" t="n">
        <v>0.07000000000000001</v>
      </c>
      <c r="I2" t="n">
        <v>226</v>
      </c>
      <c r="J2" t="n">
        <v>263.32</v>
      </c>
      <c r="K2" t="n">
        <v>59.89</v>
      </c>
      <c r="L2" t="n">
        <v>1</v>
      </c>
      <c r="M2" t="n">
        <v>224</v>
      </c>
      <c r="N2" t="n">
        <v>67.43000000000001</v>
      </c>
      <c r="O2" t="n">
        <v>32710.1</v>
      </c>
      <c r="P2" t="n">
        <v>310.55</v>
      </c>
      <c r="Q2" t="n">
        <v>460.9</v>
      </c>
      <c r="R2" t="n">
        <v>264.5</v>
      </c>
      <c r="S2" t="n">
        <v>32.19</v>
      </c>
      <c r="T2" t="n">
        <v>111161.12</v>
      </c>
      <c r="U2" t="n">
        <v>0.12</v>
      </c>
      <c r="V2" t="n">
        <v>0.49</v>
      </c>
      <c r="W2" t="n">
        <v>1.83</v>
      </c>
      <c r="X2" t="n">
        <v>6.85</v>
      </c>
      <c r="Y2" t="n">
        <v>1</v>
      </c>
      <c r="Z2" t="n">
        <v>10</v>
      </c>
      <c r="AA2" t="n">
        <v>354.2295629445841</v>
      </c>
      <c r="AB2" t="n">
        <v>484.6725155261642</v>
      </c>
      <c r="AC2" t="n">
        <v>438.4160508864941</v>
      </c>
      <c r="AD2" t="n">
        <v>354229.5629445841</v>
      </c>
      <c r="AE2" t="n">
        <v>484672.5155261642</v>
      </c>
      <c r="AF2" t="n">
        <v>2.215279862265771e-06</v>
      </c>
      <c r="AG2" t="n">
        <v>10</v>
      </c>
      <c r="AH2" t="n">
        <v>438416.0508864941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3.6704</v>
      </c>
      <c r="E3" t="n">
        <v>27.24</v>
      </c>
      <c r="F3" t="n">
        <v>16.3</v>
      </c>
      <c r="G3" t="n">
        <v>6.11</v>
      </c>
      <c r="H3" t="n">
        <v>0.08</v>
      </c>
      <c r="I3" t="n">
        <v>160</v>
      </c>
      <c r="J3" t="n">
        <v>263.79</v>
      </c>
      <c r="K3" t="n">
        <v>59.89</v>
      </c>
      <c r="L3" t="n">
        <v>1.25</v>
      </c>
      <c r="M3" t="n">
        <v>158</v>
      </c>
      <c r="N3" t="n">
        <v>67.65000000000001</v>
      </c>
      <c r="O3" t="n">
        <v>32767.75</v>
      </c>
      <c r="P3" t="n">
        <v>274.97</v>
      </c>
      <c r="Q3" t="n">
        <v>461.03</v>
      </c>
      <c r="R3" t="n">
        <v>195.88</v>
      </c>
      <c r="S3" t="n">
        <v>32.19</v>
      </c>
      <c r="T3" t="n">
        <v>77182.31</v>
      </c>
      <c r="U3" t="n">
        <v>0.16</v>
      </c>
      <c r="V3" t="n">
        <v>0.55</v>
      </c>
      <c r="W3" t="n">
        <v>1.72</v>
      </c>
      <c r="X3" t="n">
        <v>4.76</v>
      </c>
      <c r="Y3" t="n">
        <v>1</v>
      </c>
      <c r="Z3" t="n">
        <v>10</v>
      </c>
      <c r="AA3" t="n">
        <v>267.3422593399824</v>
      </c>
      <c r="AB3" t="n">
        <v>365.7894735370466</v>
      </c>
      <c r="AC3" t="n">
        <v>330.8790395714206</v>
      </c>
      <c r="AD3" t="n">
        <v>267342.2593399824</v>
      </c>
      <c r="AE3" t="n">
        <v>365789.4735370466</v>
      </c>
      <c r="AF3" t="n">
        <v>2.656309443469548e-06</v>
      </c>
      <c r="AG3" t="n">
        <v>8</v>
      </c>
      <c r="AH3" t="n">
        <v>330879.0395714206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4.1146</v>
      </c>
      <c r="E4" t="n">
        <v>24.3</v>
      </c>
      <c r="F4" t="n">
        <v>15.18</v>
      </c>
      <c r="G4" t="n">
        <v>7.35</v>
      </c>
      <c r="H4" t="n">
        <v>0.1</v>
      </c>
      <c r="I4" t="n">
        <v>124</v>
      </c>
      <c r="J4" t="n">
        <v>264.25</v>
      </c>
      <c r="K4" t="n">
        <v>59.89</v>
      </c>
      <c r="L4" t="n">
        <v>1.5</v>
      </c>
      <c r="M4" t="n">
        <v>122</v>
      </c>
      <c r="N4" t="n">
        <v>67.87</v>
      </c>
      <c r="O4" t="n">
        <v>32825.49</v>
      </c>
      <c r="P4" t="n">
        <v>255.76</v>
      </c>
      <c r="Q4" t="n">
        <v>460.92</v>
      </c>
      <c r="R4" t="n">
        <v>159.52</v>
      </c>
      <c r="S4" t="n">
        <v>32.19</v>
      </c>
      <c r="T4" t="n">
        <v>59182.51</v>
      </c>
      <c r="U4" t="n">
        <v>0.2</v>
      </c>
      <c r="V4" t="n">
        <v>0.59</v>
      </c>
      <c r="W4" t="n">
        <v>1.65</v>
      </c>
      <c r="X4" t="n">
        <v>3.64</v>
      </c>
      <c r="Y4" t="n">
        <v>1</v>
      </c>
      <c r="Z4" t="n">
        <v>10</v>
      </c>
      <c r="AA4" t="n">
        <v>233.9720884445398</v>
      </c>
      <c r="AB4" t="n">
        <v>320.1309335297136</v>
      </c>
      <c r="AC4" t="n">
        <v>289.5780865403198</v>
      </c>
      <c r="AD4" t="n">
        <v>233972.0884445398</v>
      </c>
      <c r="AE4" t="n">
        <v>320130.9335297135</v>
      </c>
      <c r="AF4" t="n">
        <v>2.97778194096006e-06</v>
      </c>
      <c r="AG4" t="n">
        <v>8</v>
      </c>
      <c r="AH4" t="n">
        <v>289578.0865403198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4.4416</v>
      </c>
      <c r="E5" t="n">
        <v>22.51</v>
      </c>
      <c r="F5" t="n">
        <v>14.5</v>
      </c>
      <c r="G5" t="n">
        <v>8.529999999999999</v>
      </c>
      <c r="H5" t="n">
        <v>0.12</v>
      </c>
      <c r="I5" t="n">
        <v>102</v>
      </c>
      <c r="J5" t="n">
        <v>264.72</v>
      </c>
      <c r="K5" t="n">
        <v>59.89</v>
      </c>
      <c r="L5" t="n">
        <v>1.75</v>
      </c>
      <c r="M5" t="n">
        <v>100</v>
      </c>
      <c r="N5" t="n">
        <v>68.09</v>
      </c>
      <c r="O5" t="n">
        <v>32883.31</v>
      </c>
      <c r="P5" t="n">
        <v>244.07</v>
      </c>
      <c r="Q5" t="n">
        <v>460.8</v>
      </c>
      <c r="R5" t="n">
        <v>137.19</v>
      </c>
      <c r="S5" t="n">
        <v>32.19</v>
      </c>
      <c r="T5" t="n">
        <v>48126.31</v>
      </c>
      <c r="U5" t="n">
        <v>0.23</v>
      </c>
      <c r="V5" t="n">
        <v>0.62</v>
      </c>
      <c r="W5" t="n">
        <v>1.62</v>
      </c>
      <c r="X5" t="n">
        <v>2.97</v>
      </c>
      <c r="Y5" t="n">
        <v>1</v>
      </c>
      <c r="Z5" t="n">
        <v>10</v>
      </c>
      <c r="AA5" t="n">
        <v>206.3888970873778</v>
      </c>
      <c r="AB5" t="n">
        <v>282.390394230344</v>
      </c>
      <c r="AC5" t="n">
        <v>255.4394513424905</v>
      </c>
      <c r="AD5" t="n">
        <v>206388.8970873778</v>
      </c>
      <c r="AE5" t="n">
        <v>282390.394230344</v>
      </c>
      <c r="AF5" t="n">
        <v>3.214435490440918e-06</v>
      </c>
      <c r="AG5" t="n">
        <v>7</v>
      </c>
      <c r="AH5" t="n">
        <v>255439.4513424905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4.7112</v>
      </c>
      <c r="E6" t="n">
        <v>21.23</v>
      </c>
      <c r="F6" t="n">
        <v>14.03</v>
      </c>
      <c r="G6" t="n">
        <v>9.779999999999999</v>
      </c>
      <c r="H6" t="n">
        <v>0.13</v>
      </c>
      <c r="I6" t="n">
        <v>86</v>
      </c>
      <c r="J6" t="n">
        <v>265.19</v>
      </c>
      <c r="K6" t="n">
        <v>59.89</v>
      </c>
      <c r="L6" t="n">
        <v>2</v>
      </c>
      <c r="M6" t="n">
        <v>84</v>
      </c>
      <c r="N6" t="n">
        <v>68.31</v>
      </c>
      <c r="O6" t="n">
        <v>32941.21</v>
      </c>
      <c r="P6" t="n">
        <v>235.72</v>
      </c>
      <c r="Q6" t="n">
        <v>460.75</v>
      </c>
      <c r="R6" t="n">
        <v>121.37</v>
      </c>
      <c r="S6" t="n">
        <v>32.19</v>
      </c>
      <c r="T6" t="n">
        <v>40297.32</v>
      </c>
      <c r="U6" t="n">
        <v>0.27</v>
      </c>
      <c r="V6" t="n">
        <v>0.64</v>
      </c>
      <c r="W6" t="n">
        <v>1.6</v>
      </c>
      <c r="X6" t="n">
        <v>2.49</v>
      </c>
      <c r="Y6" t="n">
        <v>1</v>
      </c>
      <c r="Z6" t="n">
        <v>10</v>
      </c>
      <c r="AA6" t="n">
        <v>193.5368623960783</v>
      </c>
      <c r="AB6" t="n">
        <v>264.8056733739626</v>
      </c>
      <c r="AC6" t="n">
        <v>239.5329915643259</v>
      </c>
      <c r="AD6" t="n">
        <v>193536.8623960783</v>
      </c>
      <c r="AE6" t="n">
        <v>264805.6733739626</v>
      </c>
      <c r="AF6" t="n">
        <v>3.40954801930954e-06</v>
      </c>
      <c r="AG6" t="n">
        <v>7</v>
      </c>
      <c r="AH6" t="n">
        <v>239532.9915643259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4.9203</v>
      </c>
      <c r="E7" t="n">
        <v>20.32</v>
      </c>
      <c r="F7" t="n">
        <v>13.68</v>
      </c>
      <c r="G7" t="n">
        <v>10.94</v>
      </c>
      <c r="H7" t="n">
        <v>0.15</v>
      </c>
      <c r="I7" t="n">
        <v>75</v>
      </c>
      <c r="J7" t="n">
        <v>265.66</v>
      </c>
      <c r="K7" t="n">
        <v>59.89</v>
      </c>
      <c r="L7" t="n">
        <v>2.25</v>
      </c>
      <c r="M7" t="n">
        <v>73</v>
      </c>
      <c r="N7" t="n">
        <v>68.53</v>
      </c>
      <c r="O7" t="n">
        <v>32999.19</v>
      </c>
      <c r="P7" t="n">
        <v>229.64</v>
      </c>
      <c r="Q7" t="n">
        <v>460.77</v>
      </c>
      <c r="R7" t="n">
        <v>110.46</v>
      </c>
      <c r="S7" t="n">
        <v>32.19</v>
      </c>
      <c r="T7" t="n">
        <v>34898.81</v>
      </c>
      <c r="U7" t="n">
        <v>0.29</v>
      </c>
      <c r="V7" t="n">
        <v>0.65</v>
      </c>
      <c r="W7" t="n">
        <v>1.56</v>
      </c>
      <c r="X7" t="n">
        <v>2.14</v>
      </c>
      <c r="Y7" t="n">
        <v>1</v>
      </c>
      <c r="Z7" t="n">
        <v>10</v>
      </c>
      <c r="AA7" t="n">
        <v>176.0165086299333</v>
      </c>
      <c r="AB7" t="n">
        <v>240.8335524076785</v>
      </c>
      <c r="AC7" t="n">
        <v>217.8487361779732</v>
      </c>
      <c r="AD7" t="n">
        <v>176016.5086299333</v>
      </c>
      <c r="AE7" t="n">
        <v>240833.5524076785</v>
      </c>
      <c r="AF7" t="n">
        <v>3.5608760229684e-06</v>
      </c>
      <c r="AG7" t="n">
        <v>6</v>
      </c>
      <c r="AH7" t="n">
        <v>217848.7361779732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5.0929</v>
      </c>
      <c r="E8" t="n">
        <v>19.64</v>
      </c>
      <c r="F8" t="n">
        <v>13.45</v>
      </c>
      <c r="G8" t="n">
        <v>12.22</v>
      </c>
      <c r="H8" t="n">
        <v>0.17</v>
      </c>
      <c r="I8" t="n">
        <v>66</v>
      </c>
      <c r="J8" t="n">
        <v>266.13</v>
      </c>
      <c r="K8" t="n">
        <v>59.89</v>
      </c>
      <c r="L8" t="n">
        <v>2.5</v>
      </c>
      <c r="M8" t="n">
        <v>64</v>
      </c>
      <c r="N8" t="n">
        <v>68.75</v>
      </c>
      <c r="O8" t="n">
        <v>33057.26</v>
      </c>
      <c r="P8" t="n">
        <v>225.42</v>
      </c>
      <c r="Q8" t="n">
        <v>460.74</v>
      </c>
      <c r="R8" t="n">
        <v>102.76</v>
      </c>
      <c r="S8" t="n">
        <v>32.19</v>
      </c>
      <c r="T8" t="n">
        <v>31094.08</v>
      </c>
      <c r="U8" t="n">
        <v>0.31</v>
      </c>
      <c r="V8" t="n">
        <v>0.66</v>
      </c>
      <c r="W8" t="n">
        <v>1.56</v>
      </c>
      <c r="X8" t="n">
        <v>1.91</v>
      </c>
      <c r="Y8" t="n">
        <v>1</v>
      </c>
      <c r="Z8" t="n">
        <v>10</v>
      </c>
      <c r="AA8" t="n">
        <v>169.7200107562326</v>
      </c>
      <c r="AB8" t="n">
        <v>232.2184062350041</v>
      </c>
      <c r="AC8" t="n">
        <v>210.0558074645825</v>
      </c>
      <c r="AD8" t="n">
        <v>169720.0107562326</v>
      </c>
      <c r="AE8" t="n">
        <v>232218.4062350041</v>
      </c>
      <c r="AF8" t="n">
        <v>3.685788569269306e-06</v>
      </c>
      <c r="AG8" t="n">
        <v>6</v>
      </c>
      <c r="AH8" t="n">
        <v>210055.8074645825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5.2438</v>
      </c>
      <c r="E9" t="n">
        <v>19.07</v>
      </c>
      <c r="F9" t="n">
        <v>13.23</v>
      </c>
      <c r="G9" t="n">
        <v>13.46</v>
      </c>
      <c r="H9" t="n">
        <v>0.18</v>
      </c>
      <c r="I9" t="n">
        <v>59</v>
      </c>
      <c r="J9" t="n">
        <v>266.6</v>
      </c>
      <c r="K9" t="n">
        <v>59.89</v>
      </c>
      <c r="L9" t="n">
        <v>2.75</v>
      </c>
      <c r="M9" t="n">
        <v>57</v>
      </c>
      <c r="N9" t="n">
        <v>68.97</v>
      </c>
      <c r="O9" t="n">
        <v>33115.41</v>
      </c>
      <c r="P9" t="n">
        <v>221.62</v>
      </c>
      <c r="Q9" t="n">
        <v>460.73</v>
      </c>
      <c r="R9" t="n">
        <v>95.94</v>
      </c>
      <c r="S9" t="n">
        <v>32.19</v>
      </c>
      <c r="T9" t="n">
        <v>27716.49</v>
      </c>
      <c r="U9" t="n">
        <v>0.34</v>
      </c>
      <c r="V9" t="n">
        <v>0.68</v>
      </c>
      <c r="W9" t="n">
        <v>1.54</v>
      </c>
      <c r="X9" t="n">
        <v>1.7</v>
      </c>
      <c r="Y9" t="n">
        <v>1</v>
      </c>
      <c r="Z9" t="n">
        <v>10</v>
      </c>
      <c r="AA9" t="n">
        <v>164.4916686450526</v>
      </c>
      <c r="AB9" t="n">
        <v>225.0647579003164</v>
      </c>
      <c r="AC9" t="n">
        <v>203.5848932867465</v>
      </c>
      <c r="AD9" t="n">
        <v>164491.6686450526</v>
      </c>
      <c r="AE9" t="n">
        <v>225064.7579003164</v>
      </c>
      <c r="AF9" t="n">
        <v>3.794996583387537e-06</v>
      </c>
      <c r="AG9" t="n">
        <v>6</v>
      </c>
      <c r="AH9" t="n">
        <v>203584.8932867465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5.3626</v>
      </c>
      <c r="E10" t="n">
        <v>18.65</v>
      </c>
      <c r="F10" t="n">
        <v>13.06</v>
      </c>
      <c r="G10" t="n">
        <v>14.52</v>
      </c>
      <c r="H10" t="n">
        <v>0.2</v>
      </c>
      <c r="I10" t="n">
        <v>54</v>
      </c>
      <c r="J10" t="n">
        <v>267.08</v>
      </c>
      <c r="K10" t="n">
        <v>59.89</v>
      </c>
      <c r="L10" t="n">
        <v>3</v>
      </c>
      <c r="M10" t="n">
        <v>52</v>
      </c>
      <c r="N10" t="n">
        <v>69.19</v>
      </c>
      <c r="O10" t="n">
        <v>33173.65</v>
      </c>
      <c r="P10" t="n">
        <v>218.53</v>
      </c>
      <c r="Q10" t="n">
        <v>460.75</v>
      </c>
      <c r="R10" t="n">
        <v>90.38</v>
      </c>
      <c r="S10" t="n">
        <v>32.19</v>
      </c>
      <c r="T10" t="n">
        <v>24960.05</v>
      </c>
      <c r="U10" t="n">
        <v>0.36</v>
      </c>
      <c r="V10" t="n">
        <v>0.68</v>
      </c>
      <c r="W10" t="n">
        <v>1.54</v>
      </c>
      <c r="X10" t="n">
        <v>1.53</v>
      </c>
      <c r="Y10" t="n">
        <v>1</v>
      </c>
      <c r="Z10" t="n">
        <v>10</v>
      </c>
      <c r="AA10" t="n">
        <v>160.5401719508829</v>
      </c>
      <c r="AB10" t="n">
        <v>219.6581457956255</v>
      </c>
      <c r="AC10" t="n">
        <v>198.6942806530979</v>
      </c>
      <c r="AD10" t="n">
        <v>160540.1719508829</v>
      </c>
      <c r="AE10" t="n">
        <v>219658.1457956255</v>
      </c>
      <c r="AF10" t="n">
        <v>3.880973469253977e-06</v>
      </c>
      <c r="AG10" t="n">
        <v>6</v>
      </c>
      <c r="AH10" t="n">
        <v>198694.2806530979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5.4742</v>
      </c>
      <c r="E11" t="n">
        <v>18.27</v>
      </c>
      <c r="F11" t="n">
        <v>12.94</v>
      </c>
      <c r="G11" t="n">
        <v>15.84</v>
      </c>
      <c r="H11" t="n">
        <v>0.22</v>
      </c>
      <c r="I11" t="n">
        <v>49</v>
      </c>
      <c r="J11" t="n">
        <v>267.55</v>
      </c>
      <c r="K11" t="n">
        <v>59.89</v>
      </c>
      <c r="L11" t="n">
        <v>3.25</v>
      </c>
      <c r="M11" t="n">
        <v>47</v>
      </c>
      <c r="N11" t="n">
        <v>69.41</v>
      </c>
      <c r="O11" t="n">
        <v>33231.97</v>
      </c>
      <c r="P11" t="n">
        <v>216.23</v>
      </c>
      <c r="Q11" t="n">
        <v>460.76</v>
      </c>
      <c r="R11" t="n">
        <v>86.12</v>
      </c>
      <c r="S11" t="n">
        <v>32.19</v>
      </c>
      <c r="T11" t="n">
        <v>22856.9</v>
      </c>
      <c r="U11" t="n">
        <v>0.37</v>
      </c>
      <c r="V11" t="n">
        <v>0.6899999999999999</v>
      </c>
      <c r="W11" t="n">
        <v>1.53</v>
      </c>
      <c r="X11" t="n">
        <v>1.4</v>
      </c>
      <c r="Y11" t="n">
        <v>1</v>
      </c>
      <c r="Z11" t="n">
        <v>10</v>
      </c>
      <c r="AA11" t="n">
        <v>157.2749763967319</v>
      </c>
      <c r="AB11" t="n">
        <v>215.190561188177</v>
      </c>
      <c r="AC11" t="n">
        <v>194.6530760502885</v>
      </c>
      <c r="AD11" t="n">
        <v>157274.9763967319</v>
      </c>
      <c r="AE11" t="n">
        <v>215190.561188177</v>
      </c>
      <c r="AF11" t="n">
        <v>3.961739634764875e-06</v>
      </c>
      <c r="AG11" t="n">
        <v>6</v>
      </c>
      <c r="AH11" t="n">
        <v>194653.0760502885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5.5727</v>
      </c>
      <c r="E12" t="n">
        <v>17.94</v>
      </c>
      <c r="F12" t="n">
        <v>12.82</v>
      </c>
      <c r="G12" t="n">
        <v>17.09</v>
      </c>
      <c r="H12" t="n">
        <v>0.23</v>
      </c>
      <c r="I12" t="n">
        <v>45</v>
      </c>
      <c r="J12" t="n">
        <v>268.02</v>
      </c>
      <c r="K12" t="n">
        <v>59.89</v>
      </c>
      <c r="L12" t="n">
        <v>3.5</v>
      </c>
      <c r="M12" t="n">
        <v>43</v>
      </c>
      <c r="N12" t="n">
        <v>69.64</v>
      </c>
      <c r="O12" t="n">
        <v>33290.38</v>
      </c>
      <c r="P12" t="n">
        <v>213.99</v>
      </c>
      <c r="Q12" t="n">
        <v>460.73</v>
      </c>
      <c r="R12" t="n">
        <v>82.15000000000001</v>
      </c>
      <c r="S12" t="n">
        <v>32.19</v>
      </c>
      <c r="T12" t="n">
        <v>20893.93</v>
      </c>
      <c r="U12" t="n">
        <v>0.39</v>
      </c>
      <c r="V12" t="n">
        <v>0.7</v>
      </c>
      <c r="W12" t="n">
        <v>1.52</v>
      </c>
      <c r="X12" t="n">
        <v>1.28</v>
      </c>
      <c r="Y12" t="n">
        <v>1</v>
      </c>
      <c r="Z12" t="n">
        <v>10</v>
      </c>
      <c r="AA12" t="n">
        <v>154.4021138369091</v>
      </c>
      <c r="AB12" t="n">
        <v>211.2597838920782</v>
      </c>
      <c r="AC12" t="n">
        <v>191.0974466224475</v>
      </c>
      <c r="AD12" t="n">
        <v>154402.1138369091</v>
      </c>
      <c r="AE12" t="n">
        <v>211259.7838920782</v>
      </c>
      <c r="AF12" t="n">
        <v>4.033025184073329e-06</v>
      </c>
      <c r="AG12" t="n">
        <v>6</v>
      </c>
      <c r="AH12" t="n">
        <v>191097.4466224475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5.6548</v>
      </c>
      <c r="E13" t="n">
        <v>17.68</v>
      </c>
      <c r="F13" t="n">
        <v>12.71</v>
      </c>
      <c r="G13" t="n">
        <v>18.15</v>
      </c>
      <c r="H13" t="n">
        <v>0.25</v>
      </c>
      <c r="I13" t="n">
        <v>42</v>
      </c>
      <c r="J13" t="n">
        <v>268.5</v>
      </c>
      <c r="K13" t="n">
        <v>59.89</v>
      </c>
      <c r="L13" t="n">
        <v>3.75</v>
      </c>
      <c r="M13" t="n">
        <v>40</v>
      </c>
      <c r="N13" t="n">
        <v>69.86</v>
      </c>
      <c r="O13" t="n">
        <v>33348.87</v>
      </c>
      <c r="P13" t="n">
        <v>211.99</v>
      </c>
      <c r="Q13" t="n">
        <v>460.73</v>
      </c>
      <c r="R13" t="n">
        <v>78.64</v>
      </c>
      <c r="S13" t="n">
        <v>32.19</v>
      </c>
      <c r="T13" t="n">
        <v>19152.03</v>
      </c>
      <c r="U13" t="n">
        <v>0.41</v>
      </c>
      <c r="V13" t="n">
        <v>0.7</v>
      </c>
      <c r="W13" t="n">
        <v>1.51</v>
      </c>
      <c r="X13" t="n">
        <v>1.17</v>
      </c>
      <c r="Y13" t="n">
        <v>1</v>
      </c>
      <c r="Z13" t="n">
        <v>10</v>
      </c>
      <c r="AA13" t="n">
        <v>152.0212747057938</v>
      </c>
      <c r="AB13" t="n">
        <v>208.0022147576785</v>
      </c>
      <c r="AC13" t="n">
        <v>188.150775314207</v>
      </c>
      <c r="AD13" t="n">
        <v>152021.2747057938</v>
      </c>
      <c r="AE13" t="n">
        <v>208002.2147576785</v>
      </c>
      <c r="AF13" t="n">
        <v>4.092441870349716e-06</v>
      </c>
      <c r="AG13" t="n">
        <v>6</v>
      </c>
      <c r="AH13" t="n">
        <v>188150.775314207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5.7236</v>
      </c>
      <c r="E14" t="n">
        <v>17.47</v>
      </c>
      <c r="F14" t="n">
        <v>12.65</v>
      </c>
      <c r="G14" t="n">
        <v>19.46</v>
      </c>
      <c r="H14" t="n">
        <v>0.26</v>
      </c>
      <c r="I14" t="n">
        <v>39</v>
      </c>
      <c r="J14" t="n">
        <v>268.97</v>
      </c>
      <c r="K14" t="n">
        <v>59.89</v>
      </c>
      <c r="L14" t="n">
        <v>4</v>
      </c>
      <c r="M14" t="n">
        <v>37</v>
      </c>
      <c r="N14" t="n">
        <v>70.09</v>
      </c>
      <c r="O14" t="n">
        <v>33407.45</v>
      </c>
      <c r="P14" t="n">
        <v>210.72</v>
      </c>
      <c r="Q14" t="n">
        <v>460.8</v>
      </c>
      <c r="R14" t="n">
        <v>76.75</v>
      </c>
      <c r="S14" t="n">
        <v>32.19</v>
      </c>
      <c r="T14" t="n">
        <v>18223.54</v>
      </c>
      <c r="U14" t="n">
        <v>0.42</v>
      </c>
      <c r="V14" t="n">
        <v>0.71</v>
      </c>
      <c r="W14" t="n">
        <v>1.51</v>
      </c>
      <c r="X14" t="n">
        <v>1.11</v>
      </c>
      <c r="Y14" t="n">
        <v>1</v>
      </c>
      <c r="Z14" t="n">
        <v>10</v>
      </c>
      <c r="AA14" t="n">
        <v>150.2691214495912</v>
      </c>
      <c r="AB14" t="n">
        <v>205.6048413729972</v>
      </c>
      <c r="AC14" t="n">
        <v>185.9822038806241</v>
      </c>
      <c r="AD14" t="n">
        <v>150269.1214495912</v>
      </c>
      <c r="AE14" t="n">
        <v>205604.8413729972</v>
      </c>
      <c r="AF14" t="n">
        <v>4.142233198191561e-06</v>
      </c>
      <c r="AG14" t="n">
        <v>6</v>
      </c>
      <c r="AH14" t="n">
        <v>185982.2038806241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5.7866</v>
      </c>
      <c r="E15" t="n">
        <v>17.28</v>
      </c>
      <c r="F15" t="n">
        <v>12.56</v>
      </c>
      <c r="G15" t="n">
        <v>20.36</v>
      </c>
      <c r="H15" t="n">
        <v>0.28</v>
      </c>
      <c r="I15" t="n">
        <v>37</v>
      </c>
      <c r="J15" t="n">
        <v>269.45</v>
      </c>
      <c r="K15" t="n">
        <v>59.89</v>
      </c>
      <c r="L15" t="n">
        <v>4.25</v>
      </c>
      <c r="M15" t="n">
        <v>35</v>
      </c>
      <c r="N15" t="n">
        <v>70.31</v>
      </c>
      <c r="O15" t="n">
        <v>33466.11</v>
      </c>
      <c r="P15" t="n">
        <v>208.79</v>
      </c>
      <c r="Q15" t="n">
        <v>460.69</v>
      </c>
      <c r="R15" t="n">
        <v>73.86</v>
      </c>
      <c r="S15" t="n">
        <v>32.19</v>
      </c>
      <c r="T15" t="n">
        <v>16786.59</v>
      </c>
      <c r="U15" t="n">
        <v>0.44</v>
      </c>
      <c r="V15" t="n">
        <v>0.71</v>
      </c>
      <c r="W15" t="n">
        <v>1.5</v>
      </c>
      <c r="X15" t="n">
        <v>1.02</v>
      </c>
      <c r="Y15" t="n">
        <v>1</v>
      </c>
      <c r="Z15" t="n">
        <v>10</v>
      </c>
      <c r="AA15" t="n">
        <v>148.3603223995155</v>
      </c>
      <c r="AB15" t="n">
        <v>202.993138302414</v>
      </c>
      <c r="AC15" t="n">
        <v>183.6197580855483</v>
      </c>
      <c r="AD15" t="n">
        <v>148360.3223995155</v>
      </c>
      <c r="AE15" t="n">
        <v>202993.138302414</v>
      </c>
      <c r="AF15" t="n">
        <v>4.187827001302552e-06</v>
      </c>
      <c r="AG15" t="n">
        <v>6</v>
      </c>
      <c r="AH15" t="n">
        <v>183619.7580855483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5.8335</v>
      </c>
      <c r="E16" t="n">
        <v>17.14</v>
      </c>
      <c r="F16" t="n">
        <v>12.52</v>
      </c>
      <c r="G16" t="n">
        <v>21.46</v>
      </c>
      <c r="H16" t="n">
        <v>0.3</v>
      </c>
      <c r="I16" t="n">
        <v>35</v>
      </c>
      <c r="J16" t="n">
        <v>269.92</v>
      </c>
      <c r="K16" t="n">
        <v>59.89</v>
      </c>
      <c r="L16" t="n">
        <v>4.5</v>
      </c>
      <c r="M16" t="n">
        <v>33</v>
      </c>
      <c r="N16" t="n">
        <v>70.54000000000001</v>
      </c>
      <c r="O16" t="n">
        <v>33524.86</v>
      </c>
      <c r="P16" t="n">
        <v>208.06</v>
      </c>
      <c r="Q16" t="n">
        <v>460.69</v>
      </c>
      <c r="R16" t="n">
        <v>72.47</v>
      </c>
      <c r="S16" t="n">
        <v>32.19</v>
      </c>
      <c r="T16" t="n">
        <v>16103.56</v>
      </c>
      <c r="U16" t="n">
        <v>0.44</v>
      </c>
      <c r="V16" t="n">
        <v>0.71</v>
      </c>
      <c r="W16" t="n">
        <v>1.51</v>
      </c>
      <c r="X16" t="n">
        <v>0.99</v>
      </c>
      <c r="Y16" t="n">
        <v>1</v>
      </c>
      <c r="Z16" t="n">
        <v>10</v>
      </c>
      <c r="AA16" t="n">
        <v>138.5477980928813</v>
      </c>
      <c r="AB16" t="n">
        <v>189.5672096480639</v>
      </c>
      <c r="AC16" t="n">
        <v>171.4751812185559</v>
      </c>
      <c r="AD16" t="n">
        <v>138547.7980928813</v>
      </c>
      <c r="AE16" t="n">
        <v>189567.2096480639</v>
      </c>
      <c r="AF16" t="n">
        <v>4.221769054729623e-06</v>
      </c>
      <c r="AG16" t="n">
        <v>5</v>
      </c>
      <c r="AH16" t="n">
        <v>171475.1812185559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5.8945</v>
      </c>
      <c r="E17" t="n">
        <v>16.96</v>
      </c>
      <c r="F17" t="n">
        <v>12.44</v>
      </c>
      <c r="G17" t="n">
        <v>22.62</v>
      </c>
      <c r="H17" t="n">
        <v>0.31</v>
      </c>
      <c r="I17" t="n">
        <v>33</v>
      </c>
      <c r="J17" t="n">
        <v>270.4</v>
      </c>
      <c r="K17" t="n">
        <v>59.89</v>
      </c>
      <c r="L17" t="n">
        <v>4.75</v>
      </c>
      <c r="M17" t="n">
        <v>31</v>
      </c>
      <c r="N17" t="n">
        <v>70.76000000000001</v>
      </c>
      <c r="O17" t="n">
        <v>33583.7</v>
      </c>
      <c r="P17" t="n">
        <v>206.63</v>
      </c>
      <c r="Q17" t="n">
        <v>460.69</v>
      </c>
      <c r="R17" t="n">
        <v>70.06</v>
      </c>
      <c r="S17" t="n">
        <v>32.19</v>
      </c>
      <c r="T17" t="n">
        <v>14908.02</v>
      </c>
      <c r="U17" t="n">
        <v>0.46</v>
      </c>
      <c r="V17" t="n">
        <v>0.72</v>
      </c>
      <c r="W17" t="n">
        <v>1.5</v>
      </c>
      <c r="X17" t="n">
        <v>0.91</v>
      </c>
      <c r="Y17" t="n">
        <v>1</v>
      </c>
      <c r="Z17" t="n">
        <v>10</v>
      </c>
      <c r="AA17" t="n">
        <v>136.9484951877637</v>
      </c>
      <c r="AB17" t="n">
        <v>187.3789728570185</v>
      </c>
      <c r="AC17" t="n">
        <v>169.4957866756375</v>
      </c>
      <c r="AD17" t="n">
        <v>136948.4951877637</v>
      </c>
      <c r="AE17" t="n">
        <v>187378.9728570185</v>
      </c>
      <c r="AF17" t="n">
        <v>4.26591543551963e-06</v>
      </c>
      <c r="AG17" t="n">
        <v>5</v>
      </c>
      <c r="AH17" t="n">
        <v>169495.7866756375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5.941</v>
      </c>
      <c r="E18" t="n">
        <v>16.83</v>
      </c>
      <c r="F18" t="n">
        <v>12.41</v>
      </c>
      <c r="G18" t="n">
        <v>24.02</v>
      </c>
      <c r="H18" t="n">
        <v>0.33</v>
      </c>
      <c r="I18" t="n">
        <v>31</v>
      </c>
      <c r="J18" t="n">
        <v>270.88</v>
      </c>
      <c r="K18" t="n">
        <v>59.89</v>
      </c>
      <c r="L18" t="n">
        <v>5</v>
      </c>
      <c r="M18" t="n">
        <v>29</v>
      </c>
      <c r="N18" t="n">
        <v>70.98999999999999</v>
      </c>
      <c r="O18" t="n">
        <v>33642.62</v>
      </c>
      <c r="P18" t="n">
        <v>205.75</v>
      </c>
      <c r="Q18" t="n">
        <v>460.75</v>
      </c>
      <c r="R18" t="n">
        <v>68.95</v>
      </c>
      <c r="S18" t="n">
        <v>32.19</v>
      </c>
      <c r="T18" t="n">
        <v>14364.58</v>
      </c>
      <c r="U18" t="n">
        <v>0.47</v>
      </c>
      <c r="V18" t="n">
        <v>0.72</v>
      </c>
      <c r="W18" t="n">
        <v>1.5</v>
      </c>
      <c r="X18" t="n">
        <v>0.88</v>
      </c>
      <c r="Y18" t="n">
        <v>1</v>
      </c>
      <c r="Z18" t="n">
        <v>10</v>
      </c>
      <c r="AA18" t="n">
        <v>135.8544048247641</v>
      </c>
      <c r="AB18" t="n">
        <v>185.8819901545031</v>
      </c>
      <c r="AC18" t="n">
        <v>168.1416739012213</v>
      </c>
      <c r="AD18" t="n">
        <v>135854.4048247641</v>
      </c>
      <c r="AE18" t="n">
        <v>185881.9901545031</v>
      </c>
      <c r="AF18" t="n">
        <v>4.299568004482505e-06</v>
      </c>
      <c r="AG18" t="n">
        <v>5</v>
      </c>
      <c r="AH18" t="n">
        <v>168141.6739012212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6.0057</v>
      </c>
      <c r="E19" t="n">
        <v>16.65</v>
      </c>
      <c r="F19" t="n">
        <v>12.33</v>
      </c>
      <c r="G19" t="n">
        <v>25.51</v>
      </c>
      <c r="H19" t="n">
        <v>0.34</v>
      </c>
      <c r="I19" t="n">
        <v>29</v>
      </c>
      <c r="J19" t="n">
        <v>271.36</v>
      </c>
      <c r="K19" t="n">
        <v>59.89</v>
      </c>
      <c r="L19" t="n">
        <v>5.25</v>
      </c>
      <c r="M19" t="n">
        <v>27</v>
      </c>
      <c r="N19" t="n">
        <v>71.22</v>
      </c>
      <c r="O19" t="n">
        <v>33701.64</v>
      </c>
      <c r="P19" t="n">
        <v>204.17</v>
      </c>
      <c r="Q19" t="n">
        <v>460.71</v>
      </c>
      <c r="R19" t="n">
        <v>66.47</v>
      </c>
      <c r="S19" t="n">
        <v>32.19</v>
      </c>
      <c r="T19" t="n">
        <v>13130.32</v>
      </c>
      <c r="U19" t="n">
        <v>0.48</v>
      </c>
      <c r="V19" t="n">
        <v>0.72</v>
      </c>
      <c r="W19" t="n">
        <v>1.49</v>
      </c>
      <c r="X19" t="n">
        <v>0.8</v>
      </c>
      <c r="Y19" t="n">
        <v>1</v>
      </c>
      <c r="Z19" t="n">
        <v>10</v>
      </c>
      <c r="AA19" t="n">
        <v>134.1957479165786</v>
      </c>
      <c r="AB19" t="n">
        <v>183.6125425979463</v>
      </c>
      <c r="AC19" t="n">
        <v>166.0888192342719</v>
      </c>
      <c r="AD19" t="n">
        <v>134195.7479165786</v>
      </c>
      <c r="AE19" t="n">
        <v>183612.5425979463</v>
      </c>
      <c r="AF19" t="n">
        <v>4.346392116566332e-06</v>
      </c>
      <c r="AG19" t="n">
        <v>5</v>
      </c>
      <c r="AH19" t="n">
        <v>166088.8192342719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6.0365</v>
      </c>
      <c r="E20" t="n">
        <v>16.57</v>
      </c>
      <c r="F20" t="n">
        <v>12.3</v>
      </c>
      <c r="G20" t="n">
        <v>26.35</v>
      </c>
      <c r="H20" t="n">
        <v>0.36</v>
      </c>
      <c r="I20" t="n">
        <v>28</v>
      </c>
      <c r="J20" t="n">
        <v>271.84</v>
      </c>
      <c r="K20" t="n">
        <v>59.89</v>
      </c>
      <c r="L20" t="n">
        <v>5.5</v>
      </c>
      <c r="M20" t="n">
        <v>26</v>
      </c>
      <c r="N20" t="n">
        <v>71.45</v>
      </c>
      <c r="O20" t="n">
        <v>33760.74</v>
      </c>
      <c r="P20" t="n">
        <v>203.43</v>
      </c>
      <c r="Q20" t="n">
        <v>460.7</v>
      </c>
      <c r="R20" t="n">
        <v>65.38</v>
      </c>
      <c r="S20" t="n">
        <v>32.19</v>
      </c>
      <c r="T20" t="n">
        <v>12592.06</v>
      </c>
      <c r="U20" t="n">
        <v>0.49</v>
      </c>
      <c r="V20" t="n">
        <v>0.73</v>
      </c>
      <c r="W20" t="n">
        <v>1.49</v>
      </c>
      <c r="X20" t="n">
        <v>0.76</v>
      </c>
      <c r="Y20" t="n">
        <v>1</v>
      </c>
      <c r="Z20" t="n">
        <v>10</v>
      </c>
      <c r="AA20" t="n">
        <v>133.4279987605416</v>
      </c>
      <c r="AB20" t="n">
        <v>182.5620743319547</v>
      </c>
      <c r="AC20" t="n">
        <v>165.1386061852448</v>
      </c>
      <c r="AD20" t="n">
        <v>133427.9987605416</v>
      </c>
      <c r="AE20" t="n">
        <v>182562.0743319547</v>
      </c>
      <c r="AF20" t="n">
        <v>4.368682420309483e-06</v>
      </c>
      <c r="AG20" t="n">
        <v>5</v>
      </c>
      <c r="AH20" t="n">
        <v>165138.6061852447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6.0623</v>
      </c>
      <c r="E21" t="n">
        <v>16.5</v>
      </c>
      <c r="F21" t="n">
        <v>12.28</v>
      </c>
      <c r="G21" t="n">
        <v>27.28</v>
      </c>
      <c r="H21" t="n">
        <v>0.38</v>
      </c>
      <c r="I21" t="n">
        <v>27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203.04</v>
      </c>
      <c r="Q21" t="n">
        <v>460.69</v>
      </c>
      <c r="R21" t="n">
        <v>64.73</v>
      </c>
      <c r="S21" t="n">
        <v>32.19</v>
      </c>
      <c r="T21" t="n">
        <v>12271.71</v>
      </c>
      <c r="U21" t="n">
        <v>0.5</v>
      </c>
      <c r="V21" t="n">
        <v>0.73</v>
      </c>
      <c r="W21" t="n">
        <v>1.49</v>
      </c>
      <c r="X21" t="n">
        <v>0.74</v>
      </c>
      <c r="Y21" t="n">
        <v>1</v>
      </c>
      <c r="Z21" t="n">
        <v>10</v>
      </c>
      <c r="AA21" t="n">
        <v>132.8854323905533</v>
      </c>
      <c r="AB21" t="n">
        <v>181.8197110881982</v>
      </c>
      <c r="AC21" t="n">
        <v>164.4670930475588</v>
      </c>
      <c r="AD21" t="n">
        <v>132885.4323905533</v>
      </c>
      <c r="AE21" t="n">
        <v>181819.7110881982</v>
      </c>
      <c r="AF21" t="n">
        <v>4.387354168250174e-06</v>
      </c>
      <c r="AG21" t="n">
        <v>5</v>
      </c>
      <c r="AH21" t="n">
        <v>164467.0930475588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6.0912</v>
      </c>
      <c r="E22" t="n">
        <v>16.42</v>
      </c>
      <c r="F22" t="n">
        <v>12.25</v>
      </c>
      <c r="G22" t="n">
        <v>28.27</v>
      </c>
      <c r="H22" t="n">
        <v>0.39</v>
      </c>
      <c r="I22" t="n">
        <v>26</v>
      </c>
      <c r="J22" t="n">
        <v>272.8</v>
      </c>
      <c r="K22" t="n">
        <v>59.89</v>
      </c>
      <c r="L22" t="n">
        <v>6</v>
      </c>
      <c r="M22" t="n">
        <v>24</v>
      </c>
      <c r="N22" t="n">
        <v>71.91</v>
      </c>
      <c r="O22" t="n">
        <v>33879.33</v>
      </c>
      <c r="P22" t="n">
        <v>202.16</v>
      </c>
      <c r="Q22" t="n">
        <v>460.74</v>
      </c>
      <c r="R22" t="n">
        <v>63.98</v>
      </c>
      <c r="S22" t="n">
        <v>32.19</v>
      </c>
      <c r="T22" t="n">
        <v>11902.9</v>
      </c>
      <c r="U22" t="n">
        <v>0.5</v>
      </c>
      <c r="V22" t="n">
        <v>0.73</v>
      </c>
      <c r="W22" t="n">
        <v>1.48</v>
      </c>
      <c r="X22" t="n">
        <v>0.72</v>
      </c>
      <c r="Y22" t="n">
        <v>1</v>
      </c>
      <c r="Z22" t="n">
        <v>10</v>
      </c>
      <c r="AA22" t="n">
        <v>132.1029967982076</v>
      </c>
      <c r="AB22" t="n">
        <v>180.7491481921292</v>
      </c>
      <c r="AC22" t="n">
        <v>163.4987031717457</v>
      </c>
      <c r="AD22" t="n">
        <v>132102.9967982076</v>
      </c>
      <c r="AE22" t="n">
        <v>180749.1481921292</v>
      </c>
      <c r="AF22" t="n">
        <v>4.408269420788391e-06</v>
      </c>
      <c r="AG22" t="n">
        <v>5</v>
      </c>
      <c r="AH22" t="n">
        <v>163498.7031717458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6.1178</v>
      </c>
      <c r="E23" t="n">
        <v>16.35</v>
      </c>
      <c r="F23" t="n">
        <v>12.23</v>
      </c>
      <c r="G23" t="n">
        <v>29.35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201.5</v>
      </c>
      <c r="Q23" t="n">
        <v>460.69</v>
      </c>
      <c r="R23" t="n">
        <v>63.04</v>
      </c>
      <c r="S23" t="n">
        <v>32.19</v>
      </c>
      <c r="T23" t="n">
        <v>11438.81</v>
      </c>
      <c r="U23" t="n">
        <v>0.51</v>
      </c>
      <c r="V23" t="n">
        <v>0.73</v>
      </c>
      <c r="W23" t="n">
        <v>1.49</v>
      </c>
      <c r="X23" t="n">
        <v>0.6899999999999999</v>
      </c>
      <c r="Y23" t="n">
        <v>1</v>
      </c>
      <c r="Z23" t="n">
        <v>10</v>
      </c>
      <c r="AA23" t="n">
        <v>131.4528193897505</v>
      </c>
      <c r="AB23" t="n">
        <v>179.8595467780758</v>
      </c>
      <c r="AC23" t="n">
        <v>162.6940040680859</v>
      </c>
      <c r="AD23" t="n">
        <v>131452.8193897505</v>
      </c>
      <c r="AE23" t="n">
        <v>179859.5467780758</v>
      </c>
      <c r="AF23" t="n">
        <v>4.427520137657476e-06</v>
      </c>
      <c r="AG23" t="n">
        <v>5</v>
      </c>
      <c r="AH23" t="n">
        <v>162694.0040680859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6.153</v>
      </c>
      <c r="E24" t="n">
        <v>16.25</v>
      </c>
      <c r="F24" t="n">
        <v>12.19</v>
      </c>
      <c r="G24" t="n">
        <v>30.46</v>
      </c>
      <c r="H24" t="n">
        <v>0.42</v>
      </c>
      <c r="I24" t="n">
        <v>24</v>
      </c>
      <c r="J24" t="n">
        <v>273.76</v>
      </c>
      <c r="K24" t="n">
        <v>59.89</v>
      </c>
      <c r="L24" t="n">
        <v>6.5</v>
      </c>
      <c r="M24" t="n">
        <v>22</v>
      </c>
      <c r="N24" t="n">
        <v>72.37</v>
      </c>
      <c r="O24" t="n">
        <v>33998.16</v>
      </c>
      <c r="P24" t="n">
        <v>200.81</v>
      </c>
      <c r="Q24" t="n">
        <v>460.71</v>
      </c>
      <c r="R24" t="n">
        <v>61.73</v>
      </c>
      <c r="S24" t="n">
        <v>32.19</v>
      </c>
      <c r="T24" t="n">
        <v>10788.33</v>
      </c>
      <c r="U24" t="n">
        <v>0.52</v>
      </c>
      <c r="V24" t="n">
        <v>0.73</v>
      </c>
      <c r="W24" t="n">
        <v>1.48</v>
      </c>
      <c r="X24" t="n">
        <v>0.65</v>
      </c>
      <c r="Y24" t="n">
        <v>1</v>
      </c>
      <c r="Z24" t="n">
        <v>10</v>
      </c>
      <c r="AA24" t="n">
        <v>130.6657955734385</v>
      </c>
      <c r="AB24" t="n">
        <v>178.782706071558</v>
      </c>
      <c r="AC24" t="n">
        <v>161.7199355272425</v>
      </c>
      <c r="AD24" t="n">
        <v>130665.7955734385</v>
      </c>
      <c r="AE24" t="n">
        <v>178782.706071558</v>
      </c>
      <c r="AF24" t="n">
        <v>4.452994770506792e-06</v>
      </c>
      <c r="AG24" t="n">
        <v>5</v>
      </c>
      <c r="AH24" t="n">
        <v>161719.9355272425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6.1751</v>
      </c>
      <c r="E25" t="n">
        <v>16.19</v>
      </c>
      <c r="F25" t="n">
        <v>12.18</v>
      </c>
      <c r="G25" t="n">
        <v>31.77</v>
      </c>
      <c r="H25" t="n">
        <v>0.44</v>
      </c>
      <c r="I25" t="n">
        <v>23</v>
      </c>
      <c r="J25" t="n">
        <v>274.24</v>
      </c>
      <c r="K25" t="n">
        <v>59.89</v>
      </c>
      <c r="L25" t="n">
        <v>6.75</v>
      </c>
      <c r="M25" t="n">
        <v>21</v>
      </c>
      <c r="N25" t="n">
        <v>72.61</v>
      </c>
      <c r="O25" t="n">
        <v>34057.71</v>
      </c>
      <c r="P25" t="n">
        <v>200.48</v>
      </c>
      <c r="Q25" t="n">
        <v>460.73</v>
      </c>
      <c r="R25" t="n">
        <v>61.43</v>
      </c>
      <c r="S25" t="n">
        <v>32.19</v>
      </c>
      <c r="T25" t="n">
        <v>10640.98</v>
      </c>
      <c r="U25" t="n">
        <v>0.52</v>
      </c>
      <c r="V25" t="n">
        <v>0.73</v>
      </c>
      <c r="W25" t="n">
        <v>1.49</v>
      </c>
      <c r="X25" t="n">
        <v>0.64</v>
      </c>
      <c r="Y25" t="n">
        <v>1</v>
      </c>
      <c r="Z25" t="n">
        <v>10</v>
      </c>
      <c r="AA25" t="n">
        <v>130.2248758364859</v>
      </c>
      <c r="AB25" t="n">
        <v>178.1794202354538</v>
      </c>
      <c r="AC25" t="n">
        <v>161.1742264446189</v>
      </c>
      <c r="AD25" t="n">
        <v>130224.8758364859</v>
      </c>
      <c r="AE25" t="n">
        <v>178179.4202354538</v>
      </c>
      <c r="AF25" t="n">
        <v>4.468988787153663e-06</v>
      </c>
      <c r="AG25" t="n">
        <v>5</v>
      </c>
      <c r="AH25" t="n">
        <v>161174.2264446189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6.2094</v>
      </c>
      <c r="E26" t="n">
        <v>16.1</v>
      </c>
      <c r="F26" t="n">
        <v>12.14</v>
      </c>
      <c r="G26" t="n">
        <v>33.11</v>
      </c>
      <c r="H26" t="n">
        <v>0.45</v>
      </c>
      <c r="I26" t="n">
        <v>22</v>
      </c>
      <c r="J26" t="n">
        <v>274.73</v>
      </c>
      <c r="K26" t="n">
        <v>59.89</v>
      </c>
      <c r="L26" t="n">
        <v>7</v>
      </c>
      <c r="M26" t="n">
        <v>20</v>
      </c>
      <c r="N26" t="n">
        <v>72.84</v>
      </c>
      <c r="O26" t="n">
        <v>34117.35</v>
      </c>
      <c r="P26" t="n">
        <v>199.2</v>
      </c>
      <c r="Q26" t="n">
        <v>460.7</v>
      </c>
      <c r="R26" t="n">
        <v>60.23</v>
      </c>
      <c r="S26" t="n">
        <v>32.19</v>
      </c>
      <c r="T26" t="n">
        <v>10049.36</v>
      </c>
      <c r="U26" t="n">
        <v>0.53</v>
      </c>
      <c r="V26" t="n">
        <v>0.74</v>
      </c>
      <c r="W26" t="n">
        <v>1.48</v>
      </c>
      <c r="X26" t="n">
        <v>0.61</v>
      </c>
      <c r="Y26" t="n">
        <v>1</v>
      </c>
      <c r="Z26" t="n">
        <v>10</v>
      </c>
      <c r="AA26" t="n">
        <v>129.2344869453618</v>
      </c>
      <c r="AB26" t="n">
        <v>176.8243264617443</v>
      </c>
      <c r="AC26" t="n">
        <v>159.9484609187857</v>
      </c>
      <c r="AD26" t="n">
        <v>129234.4869453618</v>
      </c>
      <c r="AE26" t="n">
        <v>176824.3264617443</v>
      </c>
      <c r="AF26" t="n">
        <v>4.493812079958536e-06</v>
      </c>
      <c r="AG26" t="n">
        <v>5</v>
      </c>
      <c r="AH26" t="n">
        <v>159948.4609187857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6.2378</v>
      </c>
      <c r="E27" t="n">
        <v>16.03</v>
      </c>
      <c r="F27" t="n">
        <v>12.12</v>
      </c>
      <c r="G27" t="n">
        <v>34.62</v>
      </c>
      <c r="H27" t="n">
        <v>0.47</v>
      </c>
      <c r="I27" t="n">
        <v>21</v>
      </c>
      <c r="J27" t="n">
        <v>275.21</v>
      </c>
      <c r="K27" t="n">
        <v>59.89</v>
      </c>
      <c r="L27" t="n">
        <v>7.25</v>
      </c>
      <c r="M27" t="n">
        <v>19</v>
      </c>
      <c r="N27" t="n">
        <v>73.08</v>
      </c>
      <c r="O27" t="n">
        <v>34177.09</v>
      </c>
      <c r="P27" t="n">
        <v>198.65</v>
      </c>
      <c r="Q27" t="n">
        <v>460.69</v>
      </c>
      <c r="R27" t="n">
        <v>59.41</v>
      </c>
      <c r="S27" t="n">
        <v>32.19</v>
      </c>
      <c r="T27" t="n">
        <v>9642.450000000001</v>
      </c>
      <c r="U27" t="n">
        <v>0.54</v>
      </c>
      <c r="V27" t="n">
        <v>0.74</v>
      </c>
      <c r="W27" t="n">
        <v>1.48</v>
      </c>
      <c r="X27" t="n">
        <v>0.58</v>
      </c>
      <c r="Y27" t="n">
        <v>1</v>
      </c>
      <c r="Z27" t="n">
        <v>10</v>
      </c>
      <c r="AA27" t="n">
        <v>128.6274219203077</v>
      </c>
      <c r="AB27" t="n">
        <v>175.993713312647</v>
      </c>
      <c r="AC27" t="n">
        <v>159.1971203228651</v>
      </c>
      <c r="AD27" t="n">
        <v>128627.4219203077</v>
      </c>
      <c r="AE27" t="n">
        <v>175993.713312647</v>
      </c>
      <c r="AF27" t="n">
        <v>4.514365476916507e-06</v>
      </c>
      <c r="AG27" t="n">
        <v>5</v>
      </c>
      <c r="AH27" t="n">
        <v>159197.1203228651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6.2724</v>
      </c>
      <c r="E28" t="n">
        <v>15.94</v>
      </c>
      <c r="F28" t="n">
        <v>12.08</v>
      </c>
      <c r="G28" t="n">
        <v>36.24</v>
      </c>
      <c r="H28" t="n">
        <v>0.48</v>
      </c>
      <c r="I28" t="n">
        <v>20</v>
      </c>
      <c r="J28" t="n">
        <v>275.7</v>
      </c>
      <c r="K28" t="n">
        <v>59.89</v>
      </c>
      <c r="L28" t="n">
        <v>7.5</v>
      </c>
      <c r="M28" t="n">
        <v>18</v>
      </c>
      <c r="N28" t="n">
        <v>73.31</v>
      </c>
      <c r="O28" t="n">
        <v>34236.91</v>
      </c>
      <c r="P28" t="n">
        <v>198.05</v>
      </c>
      <c r="Q28" t="n">
        <v>460.78</v>
      </c>
      <c r="R28" t="n">
        <v>58.11</v>
      </c>
      <c r="S28" t="n">
        <v>32.19</v>
      </c>
      <c r="T28" t="n">
        <v>8996.26</v>
      </c>
      <c r="U28" t="n">
        <v>0.55</v>
      </c>
      <c r="V28" t="n">
        <v>0.74</v>
      </c>
      <c r="W28" t="n">
        <v>1.48</v>
      </c>
      <c r="X28" t="n">
        <v>0.54</v>
      </c>
      <c r="Y28" t="n">
        <v>1</v>
      </c>
      <c r="Z28" t="n">
        <v>10</v>
      </c>
      <c r="AA28" t="n">
        <v>127.9139300188606</v>
      </c>
      <c r="AB28" t="n">
        <v>175.0174822160464</v>
      </c>
      <c r="AC28" t="n">
        <v>158.3140593519747</v>
      </c>
      <c r="AD28" t="n">
        <v>127913.9300188606</v>
      </c>
      <c r="AE28" t="n">
        <v>175017.4822160464</v>
      </c>
      <c r="AF28" t="n">
        <v>4.539405883069527e-06</v>
      </c>
      <c r="AG28" t="n">
        <v>5</v>
      </c>
      <c r="AH28" t="n">
        <v>158314.0593519747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6.2699</v>
      </c>
      <c r="E29" t="n">
        <v>15.95</v>
      </c>
      <c r="F29" t="n">
        <v>12.09</v>
      </c>
      <c r="G29" t="n">
        <v>36.26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197.86</v>
      </c>
      <c r="Q29" t="n">
        <v>460.69</v>
      </c>
      <c r="R29" t="n">
        <v>58.43</v>
      </c>
      <c r="S29" t="n">
        <v>32.19</v>
      </c>
      <c r="T29" t="n">
        <v>9159.08</v>
      </c>
      <c r="U29" t="n">
        <v>0.55</v>
      </c>
      <c r="V29" t="n">
        <v>0.74</v>
      </c>
      <c r="W29" t="n">
        <v>1.48</v>
      </c>
      <c r="X29" t="n">
        <v>0.55</v>
      </c>
      <c r="Y29" t="n">
        <v>1</v>
      </c>
      <c r="Z29" t="n">
        <v>10</v>
      </c>
      <c r="AA29" t="n">
        <v>127.8789991281887</v>
      </c>
      <c r="AB29" t="n">
        <v>174.9696882303869</v>
      </c>
      <c r="AC29" t="n">
        <v>158.2708267572274</v>
      </c>
      <c r="AD29" t="n">
        <v>127878.9991281886</v>
      </c>
      <c r="AE29" t="n">
        <v>174969.6882303869</v>
      </c>
      <c r="AF29" t="n">
        <v>4.537596605168298e-06</v>
      </c>
      <c r="AG29" t="n">
        <v>5</v>
      </c>
      <c r="AH29" t="n">
        <v>158270.8267572274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6.3072</v>
      </c>
      <c r="E30" t="n">
        <v>15.86</v>
      </c>
      <c r="F30" t="n">
        <v>12.04</v>
      </c>
      <c r="G30" t="n">
        <v>38.03</v>
      </c>
      <c r="H30" t="n">
        <v>0.51</v>
      </c>
      <c r="I30" t="n">
        <v>19</v>
      </c>
      <c r="J30" t="n">
        <v>276.67</v>
      </c>
      <c r="K30" t="n">
        <v>59.89</v>
      </c>
      <c r="L30" t="n">
        <v>8</v>
      </c>
      <c r="M30" t="n">
        <v>17</v>
      </c>
      <c r="N30" t="n">
        <v>73.78</v>
      </c>
      <c r="O30" t="n">
        <v>34356.83</v>
      </c>
      <c r="P30" t="n">
        <v>197.05</v>
      </c>
      <c r="Q30" t="n">
        <v>460.69</v>
      </c>
      <c r="R30" t="n">
        <v>56.95</v>
      </c>
      <c r="S30" t="n">
        <v>32.19</v>
      </c>
      <c r="T30" t="n">
        <v>8421.34</v>
      </c>
      <c r="U30" t="n">
        <v>0.57</v>
      </c>
      <c r="V30" t="n">
        <v>0.74</v>
      </c>
      <c r="W30" t="n">
        <v>1.48</v>
      </c>
      <c r="X30" t="n">
        <v>0.51</v>
      </c>
      <c r="Y30" t="n">
        <v>1</v>
      </c>
      <c r="Z30" t="n">
        <v>10</v>
      </c>
      <c r="AA30" t="n">
        <v>127.052273089145</v>
      </c>
      <c r="AB30" t="n">
        <v>173.8385251911893</v>
      </c>
      <c r="AC30" t="n">
        <v>157.247620330893</v>
      </c>
      <c r="AD30" t="n">
        <v>127052.273089145</v>
      </c>
      <c r="AE30" t="n">
        <v>173838.5251911893</v>
      </c>
      <c r="AF30" t="n">
        <v>4.564591031454645e-06</v>
      </c>
      <c r="AG30" t="n">
        <v>5</v>
      </c>
      <c r="AH30" t="n">
        <v>157247.620330893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6.3112</v>
      </c>
      <c r="E31" t="n">
        <v>15.84</v>
      </c>
      <c r="F31" t="n">
        <v>12.03</v>
      </c>
      <c r="G31" t="n">
        <v>37.99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196.46</v>
      </c>
      <c r="Q31" t="n">
        <v>460.72</v>
      </c>
      <c r="R31" t="n">
        <v>56.82</v>
      </c>
      <c r="S31" t="n">
        <v>32.19</v>
      </c>
      <c r="T31" t="n">
        <v>8358.23</v>
      </c>
      <c r="U31" t="n">
        <v>0.57</v>
      </c>
      <c r="V31" t="n">
        <v>0.74</v>
      </c>
      <c r="W31" t="n">
        <v>1.47</v>
      </c>
      <c r="X31" t="n">
        <v>0.5</v>
      </c>
      <c r="Y31" t="n">
        <v>1</v>
      </c>
      <c r="Z31" t="n">
        <v>10</v>
      </c>
      <c r="AA31" t="n">
        <v>126.768917769496</v>
      </c>
      <c r="AB31" t="n">
        <v>173.4508259420911</v>
      </c>
      <c r="AC31" t="n">
        <v>156.8969225539894</v>
      </c>
      <c r="AD31" t="n">
        <v>126768.917769496</v>
      </c>
      <c r="AE31" t="n">
        <v>173450.8259420911</v>
      </c>
      <c r="AF31" t="n">
        <v>4.567485876096613e-06</v>
      </c>
      <c r="AG31" t="n">
        <v>5</v>
      </c>
      <c r="AH31" t="n">
        <v>156896.9225539894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6.3352</v>
      </c>
      <c r="E32" t="n">
        <v>15.78</v>
      </c>
      <c r="F32" t="n">
        <v>12.02</v>
      </c>
      <c r="G32" t="n">
        <v>40.07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196.3</v>
      </c>
      <c r="Q32" t="n">
        <v>460.7</v>
      </c>
      <c r="R32" t="n">
        <v>56.52</v>
      </c>
      <c r="S32" t="n">
        <v>32.19</v>
      </c>
      <c r="T32" t="n">
        <v>8210.08</v>
      </c>
      <c r="U32" t="n">
        <v>0.57</v>
      </c>
      <c r="V32" t="n">
        <v>0.74</v>
      </c>
      <c r="W32" t="n">
        <v>1.47</v>
      </c>
      <c r="X32" t="n">
        <v>0.49</v>
      </c>
      <c r="Y32" t="n">
        <v>1</v>
      </c>
      <c r="Z32" t="n">
        <v>10</v>
      </c>
      <c r="AA32" t="n">
        <v>126.3931427308281</v>
      </c>
      <c r="AB32" t="n">
        <v>172.9366739561613</v>
      </c>
      <c r="AC32" t="n">
        <v>156.4318405119797</v>
      </c>
      <c r="AD32" t="n">
        <v>126393.1427308281</v>
      </c>
      <c r="AE32" t="n">
        <v>172936.6739561613</v>
      </c>
      <c r="AF32" t="n">
        <v>4.58485494394842e-06</v>
      </c>
      <c r="AG32" t="n">
        <v>5</v>
      </c>
      <c r="AH32" t="n">
        <v>156431.8405119797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6.3698</v>
      </c>
      <c r="E33" t="n">
        <v>15.7</v>
      </c>
      <c r="F33" t="n">
        <v>11.99</v>
      </c>
      <c r="G33" t="n">
        <v>42.31</v>
      </c>
      <c r="H33" t="n">
        <v>0.5600000000000001</v>
      </c>
      <c r="I33" t="n">
        <v>17</v>
      </c>
      <c r="J33" t="n">
        <v>278.13</v>
      </c>
      <c r="K33" t="n">
        <v>59.89</v>
      </c>
      <c r="L33" t="n">
        <v>8.75</v>
      </c>
      <c r="M33" t="n">
        <v>15</v>
      </c>
      <c r="N33" t="n">
        <v>74.5</v>
      </c>
      <c r="O33" t="n">
        <v>34537.41</v>
      </c>
      <c r="P33" t="n">
        <v>194.92</v>
      </c>
      <c r="Q33" t="n">
        <v>460.69</v>
      </c>
      <c r="R33" t="n">
        <v>55.24</v>
      </c>
      <c r="S33" t="n">
        <v>32.19</v>
      </c>
      <c r="T33" t="n">
        <v>7578.82</v>
      </c>
      <c r="U33" t="n">
        <v>0.58</v>
      </c>
      <c r="V33" t="n">
        <v>0.75</v>
      </c>
      <c r="W33" t="n">
        <v>1.47</v>
      </c>
      <c r="X33" t="n">
        <v>0.45</v>
      </c>
      <c r="Y33" t="n">
        <v>1</v>
      </c>
      <c r="Z33" t="n">
        <v>10</v>
      </c>
      <c r="AA33" t="n">
        <v>125.4117838190802</v>
      </c>
      <c r="AB33" t="n">
        <v>171.5939353986089</v>
      </c>
      <c r="AC33" t="n">
        <v>155.2172510378143</v>
      </c>
      <c r="AD33" t="n">
        <v>125411.7838190802</v>
      </c>
      <c r="AE33" t="n">
        <v>171593.9353986089</v>
      </c>
      <c r="AF33" t="n">
        <v>4.60989535010144e-06</v>
      </c>
      <c r="AG33" t="n">
        <v>5</v>
      </c>
      <c r="AH33" t="n">
        <v>155217.2510378143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6.3722</v>
      </c>
      <c r="E34" t="n">
        <v>15.69</v>
      </c>
      <c r="F34" t="n">
        <v>11.98</v>
      </c>
      <c r="G34" t="n">
        <v>42.28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195.12</v>
      </c>
      <c r="Q34" t="n">
        <v>460.7</v>
      </c>
      <c r="R34" t="n">
        <v>54.93</v>
      </c>
      <c r="S34" t="n">
        <v>32.19</v>
      </c>
      <c r="T34" t="n">
        <v>7421.84</v>
      </c>
      <c r="U34" t="n">
        <v>0.59</v>
      </c>
      <c r="V34" t="n">
        <v>0.75</v>
      </c>
      <c r="W34" t="n">
        <v>1.48</v>
      </c>
      <c r="X34" t="n">
        <v>0.45</v>
      </c>
      <c r="Y34" t="n">
        <v>1</v>
      </c>
      <c r="Z34" t="n">
        <v>10</v>
      </c>
      <c r="AA34" t="n">
        <v>125.4521916180436</v>
      </c>
      <c r="AB34" t="n">
        <v>171.6492231318168</v>
      </c>
      <c r="AC34" t="n">
        <v>155.2672621873617</v>
      </c>
      <c r="AD34" t="n">
        <v>125452.1916180436</v>
      </c>
      <c r="AE34" t="n">
        <v>171649.2231318168</v>
      </c>
      <c r="AF34" t="n">
        <v>4.611632256886621e-06</v>
      </c>
      <c r="AG34" t="n">
        <v>5</v>
      </c>
      <c r="AH34" t="n">
        <v>155267.2621873617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6.3596</v>
      </c>
      <c r="E35" t="n">
        <v>15.72</v>
      </c>
      <c r="F35" t="n">
        <v>12.01</v>
      </c>
      <c r="G35" t="n">
        <v>42.39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195.18</v>
      </c>
      <c r="Q35" t="n">
        <v>460.75</v>
      </c>
      <c r="R35" t="n">
        <v>55.99</v>
      </c>
      <c r="S35" t="n">
        <v>32.19</v>
      </c>
      <c r="T35" t="n">
        <v>7952.14</v>
      </c>
      <c r="U35" t="n">
        <v>0.57</v>
      </c>
      <c r="V35" t="n">
        <v>0.74</v>
      </c>
      <c r="W35" t="n">
        <v>1.48</v>
      </c>
      <c r="X35" t="n">
        <v>0.48</v>
      </c>
      <c r="Y35" t="n">
        <v>1</v>
      </c>
      <c r="Z35" t="n">
        <v>10</v>
      </c>
      <c r="AA35" t="n">
        <v>125.6500122764044</v>
      </c>
      <c r="AB35" t="n">
        <v>171.9198900838176</v>
      </c>
      <c r="AC35" t="n">
        <v>155.512097065347</v>
      </c>
      <c r="AD35" t="n">
        <v>125650.0122764044</v>
      </c>
      <c r="AE35" t="n">
        <v>171919.8900838176</v>
      </c>
      <c r="AF35" t="n">
        <v>4.602513496264423e-06</v>
      </c>
      <c r="AG35" t="n">
        <v>5</v>
      </c>
      <c r="AH35" t="n">
        <v>155512.097065347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6.4026</v>
      </c>
      <c r="E36" t="n">
        <v>15.62</v>
      </c>
      <c r="F36" t="n">
        <v>11.96</v>
      </c>
      <c r="G36" t="n">
        <v>44.84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194.01</v>
      </c>
      <c r="Q36" t="n">
        <v>460.69</v>
      </c>
      <c r="R36" t="n">
        <v>54.4</v>
      </c>
      <c r="S36" t="n">
        <v>32.19</v>
      </c>
      <c r="T36" t="n">
        <v>7163.29</v>
      </c>
      <c r="U36" t="n">
        <v>0.59</v>
      </c>
      <c r="V36" t="n">
        <v>0.75</v>
      </c>
      <c r="W36" t="n">
        <v>1.47</v>
      </c>
      <c r="X36" t="n">
        <v>0.42</v>
      </c>
      <c r="Y36" t="n">
        <v>1</v>
      </c>
      <c r="Z36" t="n">
        <v>10</v>
      </c>
      <c r="AA36" t="n">
        <v>124.6408825240948</v>
      </c>
      <c r="AB36" t="n">
        <v>170.5391542370456</v>
      </c>
      <c r="AC36" t="n">
        <v>154.2631367099156</v>
      </c>
      <c r="AD36" t="n">
        <v>124640.8825240948</v>
      </c>
      <c r="AE36" t="n">
        <v>170539.1542370456</v>
      </c>
      <c r="AF36" t="n">
        <v>4.633633076165575e-06</v>
      </c>
      <c r="AG36" t="n">
        <v>5</v>
      </c>
      <c r="AH36" t="n">
        <v>154263.1367099156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6.4001</v>
      </c>
      <c r="E37" t="n">
        <v>15.62</v>
      </c>
      <c r="F37" t="n">
        <v>11.96</v>
      </c>
      <c r="G37" t="n">
        <v>44.86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194.17</v>
      </c>
      <c r="Q37" t="n">
        <v>460.76</v>
      </c>
      <c r="R37" t="n">
        <v>54.54</v>
      </c>
      <c r="S37" t="n">
        <v>32.19</v>
      </c>
      <c r="T37" t="n">
        <v>7232.42</v>
      </c>
      <c r="U37" t="n">
        <v>0.59</v>
      </c>
      <c r="V37" t="n">
        <v>0.75</v>
      </c>
      <c r="W37" t="n">
        <v>1.47</v>
      </c>
      <c r="X37" t="n">
        <v>0.43</v>
      </c>
      <c r="Y37" t="n">
        <v>1</v>
      </c>
      <c r="Z37" t="n">
        <v>10</v>
      </c>
      <c r="AA37" t="n">
        <v>124.7324193586532</v>
      </c>
      <c r="AB37" t="n">
        <v>170.6643989724085</v>
      </c>
      <c r="AC37" t="n">
        <v>154.3764282635176</v>
      </c>
      <c r="AD37" t="n">
        <v>124732.4193586532</v>
      </c>
      <c r="AE37" t="n">
        <v>170664.3989724085</v>
      </c>
      <c r="AF37" t="n">
        <v>4.631823798264346e-06</v>
      </c>
      <c r="AG37" t="n">
        <v>5</v>
      </c>
      <c r="AH37" t="n">
        <v>154376.4282635176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6.4306</v>
      </c>
      <c r="E38" t="n">
        <v>15.55</v>
      </c>
      <c r="F38" t="n">
        <v>11.94</v>
      </c>
      <c r="G38" t="n">
        <v>47.76</v>
      </c>
      <c r="H38" t="n">
        <v>0.63</v>
      </c>
      <c r="I38" t="n">
        <v>15</v>
      </c>
      <c r="J38" t="n">
        <v>280.59</v>
      </c>
      <c r="K38" t="n">
        <v>59.89</v>
      </c>
      <c r="L38" t="n">
        <v>10</v>
      </c>
      <c r="M38" t="n">
        <v>13</v>
      </c>
      <c r="N38" t="n">
        <v>75.7</v>
      </c>
      <c r="O38" t="n">
        <v>34840.27</v>
      </c>
      <c r="P38" t="n">
        <v>193.27</v>
      </c>
      <c r="Q38" t="n">
        <v>460.71</v>
      </c>
      <c r="R38" t="n">
        <v>53.66</v>
      </c>
      <c r="S38" t="n">
        <v>32.19</v>
      </c>
      <c r="T38" t="n">
        <v>6798.59</v>
      </c>
      <c r="U38" t="n">
        <v>0.6</v>
      </c>
      <c r="V38" t="n">
        <v>0.75</v>
      </c>
      <c r="W38" t="n">
        <v>1.47</v>
      </c>
      <c r="X38" t="n">
        <v>0.41</v>
      </c>
      <c r="Y38" t="n">
        <v>1</v>
      </c>
      <c r="Z38" t="n">
        <v>10</v>
      </c>
      <c r="AA38" t="n">
        <v>124.0057913618909</v>
      </c>
      <c r="AB38" t="n">
        <v>169.670194490674</v>
      </c>
      <c r="AC38" t="n">
        <v>153.4771092621448</v>
      </c>
      <c r="AD38" t="n">
        <v>124005.7913618909</v>
      </c>
      <c r="AE38" t="n">
        <v>169670.194490674</v>
      </c>
      <c r="AF38" t="n">
        <v>4.653896988659349e-06</v>
      </c>
      <c r="AG38" t="n">
        <v>5</v>
      </c>
      <c r="AH38" t="n">
        <v>153477.1092621447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6.4336</v>
      </c>
      <c r="E39" t="n">
        <v>15.54</v>
      </c>
      <c r="F39" t="n">
        <v>11.93</v>
      </c>
      <c r="G39" t="n">
        <v>47.73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193.3</v>
      </c>
      <c r="Q39" t="n">
        <v>460.69</v>
      </c>
      <c r="R39" t="n">
        <v>53.34</v>
      </c>
      <c r="S39" t="n">
        <v>32.19</v>
      </c>
      <c r="T39" t="n">
        <v>6637.39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123.9750690801858</v>
      </c>
      <c r="AB39" t="n">
        <v>169.6281589094737</v>
      </c>
      <c r="AC39" t="n">
        <v>153.4390854978169</v>
      </c>
      <c r="AD39" t="n">
        <v>123975.0690801858</v>
      </c>
      <c r="AE39" t="n">
        <v>169628.1589094737</v>
      </c>
      <c r="AF39" t="n">
        <v>4.656068122140825e-06</v>
      </c>
      <c r="AG39" t="n">
        <v>5</v>
      </c>
      <c r="AH39" t="n">
        <v>153439.0854978169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6.4332</v>
      </c>
      <c r="E40" t="n">
        <v>15.54</v>
      </c>
      <c r="F40" t="n">
        <v>11.93</v>
      </c>
      <c r="G40" t="n">
        <v>47.73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192.96</v>
      </c>
      <c r="Q40" t="n">
        <v>460.69</v>
      </c>
      <c r="R40" t="n">
        <v>53.43</v>
      </c>
      <c r="S40" t="n">
        <v>32.19</v>
      </c>
      <c r="T40" t="n">
        <v>6683.2</v>
      </c>
      <c r="U40" t="n">
        <v>0.6</v>
      </c>
      <c r="V40" t="n">
        <v>0.75</v>
      </c>
      <c r="W40" t="n">
        <v>1.47</v>
      </c>
      <c r="X40" t="n">
        <v>0.4</v>
      </c>
      <c r="Y40" t="n">
        <v>1</v>
      </c>
      <c r="Z40" t="n">
        <v>10</v>
      </c>
      <c r="AA40" t="n">
        <v>123.8521459714491</v>
      </c>
      <c r="AB40" t="n">
        <v>169.4599700891155</v>
      </c>
      <c r="AC40" t="n">
        <v>153.2869483824191</v>
      </c>
      <c r="AD40" t="n">
        <v>123852.1459714491</v>
      </c>
      <c r="AE40" t="n">
        <v>169459.9700891155</v>
      </c>
      <c r="AF40" t="n">
        <v>4.655778637676628e-06</v>
      </c>
      <c r="AG40" t="n">
        <v>5</v>
      </c>
      <c r="AH40" t="n">
        <v>153286.9483824191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6.4731</v>
      </c>
      <c r="E41" t="n">
        <v>15.45</v>
      </c>
      <c r="F41" t="n">
        <v>11.89</v>
      </c>
      <c r="G41" t="n">
        <v>50.95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192.21</v>
      </c>
      <c r="Q41" t="n">
        <v>460.69</v>
      </c>
      <c r="R41" t="n">
        <v>52.09</v>
      </c>
      <c r="S41" t="n">
        <v>32.19</v>
      </c>
      <c r="T41" t="n">
        <v>6015.23</v>
      </c>
      <c r="U41" t="n">
        <v>0.62</v>
      </c>
      <c r="V41" t="n">
        <v>0.75</v>
      </c>
      <c r="W41" t="n">
        <v>1.47</v>
      </c>
      <c r="X41" t="n">
        <v>0.35</v>
      </c>
      <c r="Y41" t="n">
        <v>1</v>
      </c>
      <c r="Z41" t="n">
        <v>10</v>
      </c>
      <c r="AA41" t="n">
        <v>123.0657708684999</v>
      </c>
      <c r="AB41" t="n">
        <v>168.3840169808398</v>
      </c>
      <c r="AC41" t="n">
        <v>152.3136827286873</v>
      </c>
      <c r="AD41" t="n">
        <v>123065.7708684999</v>
      </c>
      <c r="AE41" t="n">
        <v>168384.0169808398</v>
      </c>
      <c r="AF41" t="n">
        <v>4.684654712980255e-06</v>
      </c>
      <c r="AG41" t="n">
        <v>5</v>
      </c>
      <c r="AH41" t="n">
        <v>152313.6827286873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6.4711</v>
      </c>
      <c r="E42" t="n">
        <v>15.45</v>
      </c>
      <c r="F42" t="n">
        <v>11.89</v>
      </c>
      <c r="G42" t="n">
        <v>50.97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192.24</v>
      </c>
      <c r="Q42" t="n">
        <v>460.69</v>
      </c>
      <c r="R42" t="n">
        <v>52.14</v>
      </c>
      <c r="S42" t="n">
        <v>32.19</v>
      </c>
      <c r="T42" t="n">
        <v>6044.48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123.1010814283554</v>
      </c>
      <c r="AB42" t="n">
        <v>168.432330446626</v>
      </c>
      <c r="AC42" t="n">
        <v>152.3573852251072</v>
      </c>
      <c r="AD42" t="n">
        <v>123101.0814283554</v>
      </c>
      <c r="AE42" t="n">
        <v>168432.330446626</v>
      </c>
      <c r="AF42" t="n">
        <v>4.683207290659272e-06</v>
      </c>
      <c r="AG42" t="n">
        <v>5</v>
      </c>
      <c r="AH42" t="n">
        <v>152357.3852251072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6.467</v>
      </c>
      <c r="E43" t="n">
        <v>15.46</v>
      </c>
      <c r="F43" t="n">
        <v>11.9</v>
      </c>
      <c r="G43" t="n">
        <v>51.01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191.72</v>
      </c>
      <c r="Q43" t="n">
        <v>460.69</v>
      </c>
      <c r="R43" t="n">
        <v>52.63</v>
      </c>
      <c r="S43" t="n">
        <v>32.19</v>
      </c>
      <c r="T43" t="n">
        <v>6289.87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122.9612342401535</v>
      </c>
      <c r="AB43" t="n">
        <v>168.2409853541058</v>
      </c>
      <c r="AC43" t="n">
        <v>152.1843018396625</v>
      </c>
      <c r="AD43" t="n">
        <v>122961.2342401535</v>
      </c>
      <c r="AE43" t="n">
        <v>168240.9853541058</v>
      </c>
      <c r="AF43" t="n">
        <v>4.680240074901255e-06</v>
      </c>
      <c r="AG43" t="n">
        <v>5</v>
      </c>
      <c r="AH43" t="n">
        <v>152184.3018396625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6.499</v>
      </c>
      <c r="E44" t="n">
        <v>15.39</v>
      </c>
      <c r="F44" t="n">
        <v>11.88</v>
      </c>
      <c r="G44" t="n">
        <v>54.82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191.34</v>
      </c>
      <c r="Q44" t="n">
        <v>460.69</v>
      </c>
      <c r="R44" t="n">
        <v>51.85</v>
      </c>
      <c r="S44" t="n">
        <v>32.19</v>
      </c>
      <c r="T44" t="n">
        <v>5901.56</v>
      </c>
      <c r="U44" t="n">
        <v>0.62</v>
      </c>
      <c r="V44" t="n">
        <v>0.75</v>
      </c>
      <c r="W44" t="n">
        <v>1.46</v>
      </c>
      <c r="X44" t="n">
        <v>0.34</v>
      </c>
      <c r="Y44" t="n">
        <v>1</v>
      </c>
      <c r="Z44" t="n">
        <v>10</v>
      </c>
      <c r="AA44" t="n">
        <v>122.4261160694913</v>
      </c>
      <c r="AB44" t="n">
        <v>167.5088130652586</v>
      </c>
      <c r="AC44" t="n">
        <v>151.5220070464525</v>
      </c>
      <c r="AD44" t="n">
        <v>122426.1160694913</v>
      </c>
      <c r="AE44" t="n">
        <v>167508.8130652586</v>
      </c>
      <c r="AF44" t="n">
        <v>4.703398832036996e-06</v>
      </c>
      <c r="AG44" t="n">
        <v>5</v>
      </c>
      <c r="AH44" t="n">
        <v>151522.0070464525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6.4977</v>
      </c>
      <c r="E45" t="n">
        <v>15.39</v>
      </c>
      <c r="F45" t="n">
        <v>11.88</v>
      </c>
      <c r="G45" t="n">
        <v>54.83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191.38</v>
      </c>
      <c r="Q45" t="n">
        <v>460.69</v>
      </c>
      <c r="R45" t="n">
        <v>51.68</v>
      </c>
      <c r="S45" t="n">
        <v>32.19</v>
      </c>
      <c r="T45" t="n">
        <v>5819.18</v>
      </c>
      <c r="U45" t="n">
        <v>0.62</v>
      </c>
      <c r="V45" t="n">
        <v>0.75</v>
      </c>
      <c r="W45" t="n">
        <v>1.47</v>
      </c>
      <c r="X45" t="n">
        <v>0.35</v>
      </c>
      <c r="Y45" t="n">
        <v>1</v>
      </c>
      <c r="Z45" t="n">
        <v>10</v>
      </c>
      <c r="AA45" t="n">
        <v>122.4564767424139</v>
      </c>
      <c r="AB45" t="n">
        <v>167.5503538773696</v>
      </c>
      <c r="AC45" t="n">
        <v>151.5595832617585</v>
      </c>
      <c r="AD45" t="n">
        <v>122456.4767424139</v>
      </c>
      <c r="AE45" t="n">
        <v>167550.3538773696</v>
      </c>
      <c r="AF45" t="n">
        <v>4.702458007528357e-06</v>
      </c>
      <c r="AG45" t="n">
        <v>5</v>
      </c>
      <c r="AH45" t="n">
        <v>151559.5832617585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6.5012</v>
      </c>
      <c r="E46" t="n">
        <v>15.38</v>
      </c>
      <c r="F46" t="n">
        <v>11.87</v>
      </c>
      <c r="G46" t="n">
        <v>54.79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191.21</v>
      </c>
      <c r="Q46" t="n">
        <v>460.69</v>
      </c>
      <c r="R46" t="n">
        <v>51.42</v>
      </c>
      <c r="S46" t="n">
        <v>32.19</v>
      </c>
      <c r="T46" t="n">
        <v>5686.25</v>
      </c>
      <c r="U46" t="n">
        <v>0.63</v>
      </c>
      <c r="V46" t="n">
        <v>0.75</v>
      </c>
      <c r="W46" t="n">
        <v>1.47</v>
      </c>
      <c r="X46" t="n">
        <v>0.34</v>
      </c>
      <c r="Y46" t="n">
        <v>1</v>
      </c>
      <c r="Z46" t="n">
        <v>10</v>
      </c>
      <c r="AA46" t="n">
        <v>122.3464329643218</v>
      </c>
      <c r="AB46" t="n">
        <v>167.3997871253952</v>
      </c>
      <c r="AC46" t="n">
        <v>151.4233863892707</v>
      </c>
      <c r="AD46" t="n">
        <v>122346.4329643218</v>
      </c>
      <c r="AE46" t="n">
        <v>167399.7871253952</v>
      </c>
      <c r="AF46" t="n">
        <v>4.704990996590079e-06</v>
      </c>
      <c r="AG46" t="n">
        <v>5</v>
      </c>
      <c r="AH46" t="n">
        <v>151423.3863892707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6.4955</v>
      </c>
      <c r="E47" t="n">
        <v>15.4</v>
      </c>
      <c r="F47" t="n">
        <v>11.88</v>
      </c>
      <c r="G47" t="n">
        <v>54.85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191</v>
      </c>
      <c r="Q47" t="n">
        <v>460.71</v>
      </c>
      <c r="R47" t="n">
        <v>51.86</v>
      </c>
      <c r="S47" t="n">
        <v>32.19</v>
      </c>
      <c r="T47" t="n">
        <v>5905.07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122.3411824317562</v>
      </c>
      <c r="AB47" t="n">
        <v>167.3926031151018</v>
      </c>
      <c r="AC47" t="n">
        <v>151.4168880108369</v>
      </c>
      <c r="AD47" t="n">
        <v>122341.1824317562</v>
      </c>
      <c r="AE47" t="n">
        <v>167392.6031151018</v>
      </c>
      <c r="AF47" t="n">
        <v>4.700865842975274e-06</v>
      </c>
      <c r="AG47" t="n">
        <v>5</v>
      </c>
      <c r="AH47" t="n">
        <v>151416.8880108369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6.5326</v>
      </c>
      <c r="E48" t="n">
        <v>15.31</v>
      </c>
      <c r="F48" t="n">
        <v>11.85</v>
      </c>
      <c r="G48" t="n">
        <v>59.24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189.71</v>
      </c>
      <c r="Q48" t="n">
        <v>460.69</v>
      </c>
      <c r="R48" t="n">
        <v>50.61</v>
      </c>
      <c r="S48" t="n">
        <v>32.19</v>
      </c>
      <c r="T48" t="n">
        <v>5289.32</v>
      </c>
      <c r="U48" t="n">
        <v>0.64</v>
      </c>
      <c r="V48" t="n">
        <v>0.75</v>
      </c>
      <c r="W48" t="n">
        <v>1.47</v>
      </c>
      <c r="X48" t="n">
        <v>0.31</v>
      </c>
      <c r="Y48" t="n">
        <v>1</v>
      </c>
      <c r="Z48" t="n">
        <v>10</v>
      </c>
      <c r="AA48" t="n">
        <v>121.4095019750721</v>
      </c>
      <c r="AB48" t="n">
        <v>166.1178368114264</v>
      </c>
      <c r="AC48" t="n">
        <v>150.2637836140381</v>
      </c>
      <c r="AD48" t="n">
        <v>121409.5019750721</v>
      </c>
      <c r="AE48" t="n">
        <v>166117.8368114264</v>
      </c>
      <c r="AF48" t="n">
        <v>4.727715527029526e-06</v>
      </c>
      <c r="AG48" t="n">
        <v>5</v>
      </c>
      <c r="AH48" t="n">
        <v>150263.7836140381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6.534</v>
      </c>
      <c r="E49" t="n">
        <v>15.3</v>
      </c>
      <c r="F49" t="n">
        <v>11.84</v>
      </c>
      <c r="G49" t="n">
        <v>59.22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189.95</v>
      </c>
      <c r="Q49" t="n">
        <v>460.71</v>
      </c>
      <c r="R49" t="n">
        <v>50.64</v>
      </c>
      <c r="S49" t="n">
        <v>32.19</v>
      </c>
      <c r="T49" t="n">
        <v>5301.84</v>
      </c>
      <c r="U49" t="n">
        <v>0.64</v>
      </c>
      <c r="V49" t="n">
        <v>0.75</v>
      </c>
      <c r="W49" t="n">
        <v>1.47</v>
      </c>
      <c r="X49" t="n">
        <v>0.31</v>
      </c>
      <c r="Y49" t="n">
        <v>1</v>
      </c>
      <c r="Z49" t="n">
        <v>10</v>
      </c>
      <c r="AA49" t="n">
        <v>121.4768651633681</v>
      </c>
      <c r="AB49" t="n">
        <v>166.2100060975071</v>
      </c>
      <c r="AC49" t="n">
        <v>150.3471563928157</v>
      </c>
      <c r="AD49" t="n">
        <v>121476.8651633681</v>
      </c>
      <c r="AE49" t="n">
        <v>166210.0060975071</v>
      </c>
      <c r="AF49" t="n">
        <v>4.728728722654213e-06</v>
      </c>
      <c r="AG49" t="n">
        <v>5</v>
      </c>
      <c r="AH49" t="n">
        <v>150347.1563928157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6.5344</v>
      </c>
      <c r="E50" t="n">
        <v>15.3</v>
      </c>
      <c r="F50" t="n">
        <v>11.84</v>
      </c>
      <c r="G50" t="n">
        <v>59.22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189.77</v>
      </c>
      <c r="Q50" t="n">
        <v>460.69</v>
      </c>
      <c r="R50" t="n">
        <v>50.42</v>
      </c>
      <c r="S50" t="n">
        <v>32.19</v>
      </c>
      <c r="T50" t="n">
        <v>5191.25</v>
      </c>
      <c r="U50" t="n">
        <v>0.64</v>
      </c>
      <c r="V50" t="n">
        <v>0.75</v>
      </c>
      <c r="W50" t="n">
        <v>1.47</v>
      </c>
      <c r="X50" t="n">
        <v>0.31</v>
      </c>
      <c r="Y50" t="n">
        <v>1</v>
      </c>
      <c r="Z50" t="n">
        <v>10</v>
      </c>
      <c r="AA50" t="n">
        <v>121.4055642227555</v>
      </c>
      <c r="AB50" t="n">
        <v>166.1124490049855</v>
      </c>
      <c r="AC50" t="n">
        <v>150.2589100122821</v>
      </c>
      <c r="AD50" t="n">
        <v>121405.5642227556</v>
      </c>
      <c r="AE50" t="n">
        <v>166112.4490049855</v>
      </c>
      <c r="AF50" t="n">
        <v>4.729018207118411e-06</v>
      </c>
      <c r="AG50" t="n">
        <v>5</v>
      </c>
      <c r="AH50" t="n">
        <v>150258.9100122821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6.5288</v>
      </c>
      <c r="E51" t="n">
        <v>15.32</v>
      </c>
      <c r="F51" t="n">
        <v>11.86</v>
      </c>
      <c r="G51" t="n">
        <v>59.28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189.18</v>
      </c>
      <c r="Q51" t="n">
        <v>460.7</v>
      </c>
      <c r="R51" t="n">
        <v>50.86</v>
      </c>
      <c r="S51" t="n">
        <v>32.19</v>
      </c>
      <c r="T51" t="n">
        <v>5411.36</v>
      </c>
      <c r="U51" t="n">
        <v>0.63</v>
      </c>
      <c r="V51" t="n">
        <v>0.75</v>
      </c>
      <c r="W51" t="n">
        <v>1.47</v>
      </c>
      <c r="X51" t="n">
        <v>0.32</v>
      </c>
      <c r="Y51" t="n">
        <v>1</v>
      </c>
      <c r="Z51" t="n">
        <v>10</v>
      </c>
      <c r="AA51" t="n">
        <v>121.2627050673463</v>
      </c>
      <c r="AB51" t="n">
        <v>165.9169828060536</v>
      </c>
      <c r="AC51" t="n">
        <v>150.0820988330377</v>
      </c>
      <c r="AD51" t="n">
        <v>121262.7050673463</v>
      </c>
      <c r="AE51" t="n">
        <v>165916.9828060536</v>
      </c>
      <c r="AF51" t="n">
        <v>4.724965424619656e-06</v>
      </c>
      <c r="AG51" t="n">
        <v>5</v>
      </c>
      <c r="AH51" t="n">
        <v>150082.0988330377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6.5674</v>
      </c>
      <c r="E52" t="n">
        <v>15.23</v>
      </c>
      <c r="F52" t="n">
        <v>11.82</v>
      </c>
      <c r="G52" t="n">
        <v>64.45999999999999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188.33</v>
      </c>
      <c r="Q52" t="n">
        <v>460.75</v>
      </c>
      <c r="R52" t="n">
        <v>49.67</v>
      </c>
      <c r="S52" t="n">
        <v>32.19</v>
      </c>
      <c r="T52" t="n">
        <v>4822.1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120.4816022516266</v>
      </c>
      <c r="AB52" t="n">
        <v>164.8482434737623</v>
      </c>
      <c r="AC52" t="n">
        <v>149.1153584826348</v>
      </c>
      <c r="AD52" t="n">
        <v>120481.6022516266</v>
      </c>
      <c r="AE52" t="n">
        <v>164848.2434737623</v>
      </c>
      <c r="AF52" t="n">
        <v>4.752900675414644e-06</v>
      </c>
      <c r="AG52" t="n">
        <v>5</v>
      </c>
      <c r="AH52" t="n">
        <v>149115.3584826348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6.5686</v>
      </c>
      <c r="E53" t="n">
        <v>15.22</v>
      </c>
      <c r="F53" t="n">
        <v>11.81</v>
      </c>
      <c r="G53" t="n">
        <v>64.44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187.8</v>
      </c>
      <c r="Q53" t="n">
        <v>460.7</v>
      </c>
      <c r="R53" t="n">
        <v>49.61</v>
      </c>
      <c r="S53" t="n">
        <v>32.19</v>
      </c>
      <c r="T53" t="n">
        <v>4789.98</v>
      </c>
      <c r="U53" t="n">
        <v>0.65</v>
      </c>
      <c r="V53" t="n">
        <v>0.76</v>
      </c>
      <c r="W53" t="n">
        <v>1.47</v>
      </c>
      <c r="X53" t="n">
        <v>0.28</v>
      </c>
      <c r="Y53" t="n">
        <v>1</v>
      </c>
      <c r="Z53" t="n">
        <v>10</v>
      </c>
      <c r="AA53" t="n">
        <v>120.267579174536</v>
      </c>
      <c r="AB53" t="n">
        <v>164.5554076576552</v>
      </c>
      <c r="AC53" t="n">
        <v>148.8504705058193</v>
      </c>
      <c r="AD53" t="n">
        <v>120267.579174536</v>
      </c>
      <c r="AE53" t="n">
        <v>164555.4076576552</v>
      </c>
      <c r="AF53" t="n">
        <v>4.753769128807234e-06</v>
      </c>
      <c r="AG53" t="n">
        <v>5</v>
      </c>
      <c r="AH53" t="n">
        <v>148850.4705058192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6.5687</v>
      </c>
      <c r="E54" t="n">
        <v>15.22</v>
      </c>
      <c r="F54" t="n">
        <v>11.81</v>
      </c>
      <c r="G54" t="n">
        <v>64.44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188.18</v>
      </c>
      <c r="Q54" t="n">
        <v>460.7</v>
      </c>
      <c r="R54" t="n">
        <v>49.61</v>
      </c>
      <c r="S54" t="n">
        <v>32.19</v>
      </c>
      <c r="T54" t="n">
        <v>4790.4</v>
      </c>
      <c r="U54" t="n">
        <v>0.65</v>
      </c>
      <c r="V54" t="n">
        <v>0.76</v>
      </c>
      <c r="W54" t="n">
        <v>1.46</v>
      </c>
      <c r="X54" t="n">
        <v>0.28</v>
      </c>
      <c r="Y54" t="n">
        <v>1</v>
      </c>
      <c r="Z54" t="n">
        <v>10</v>
      </c>
      <c r="AA54" t="n">
        <v>120.4063538512766</v>
      </c>
      <c r="AB54" t="n">
        <v>164.7452852926783</v>
      </c>
      <c r="AC54" t="n">
        <v>149.0222264858507</v>
      </c>
      <c r="AD54" t="n">
        <v>120406.3538512766</v>
      </c>
      <c r="AE54" t="n">
        <v>164745.2852926783</v>
      </c>
      <c r="AF54" t="n">
        <v>4.753841499923283e-06</v>
      </c>
      <c r="AG54" t="n">
        <v>5</v>
      </c>
      <c r="AH54" t="n">
        <v>149022.2264858507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6.5685</v>
      </c>
      <c r="E55" t="n">
        <v>15.22</v>
      </c>
      <c r="F55" t="n">
        <v>11.81</v>
      </c>
      <c r="G55" t="n">
        <v>64.45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188.38</v>
      </c>
      <c r="Q55" t="n">
        <v>460.69</v>
      </c>
      <c r="R55" t="n">
        <v>49.44</v>
      </c>
      <c r="S55" t="n">
        <v>32.19</v>
      </c>
      <c r="T55" t="n">
        <v>4707.67</v>
      </c>
      <c r="U55" t="n">
        <v>0.65</v>
      </c>
      <c r="V55" t="n">
        <v>0.76</v>
      </c>
      <c r="W55" t="n">
        <v>1.47</v>
      </c>
      <c r="X55" t="n">
        <v>0.28</v>
      </c>
      <c r="Y55" t="n">
        <v>1</v>
      </c>
      <c r="Z55" t="n">
        <v>10</v>
      </c>
      <c r="AA55" t="n">
        <v>120.4822907681716</v>
      </c>
      <c r="AB55" t="n">
        <v>164.8491855324743</v>
      </c>
      <c r="AC55" t="n">
        <v>149.1162106325856</v>
      </c>
      <c r="AD55" t="n">
        <v>120482.2907681716</v>
      </c>
      <c r="AE55" t="n">
        <v>164849.1855324743</v>
      </c>
      <c r="AF55" t="n">
        <v>4.753696757691186e-06</v>
      </c>
      <c r="AG55" t="n">
        <v>5</v>
      </c>
      <c r="AH55" t="n">
        <v>149116.2106325856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6.5719</v>
      </c>
      <c r="E56" t="n">
        <v>15.22</v>
      </c>
      <c r="F56" t="n">
        <v>11.81</v>
      </c>
      <c r="G56" t="n">
        <v>64.40000000000001</v>
      </c>
      <c r="H56" t="n">
        <v>0.89</v>
      </c>
      <c r="I56" t="n">
        <v>11</v>
      </c>
      <c r="J56" t="n">
        <v>289.6</v>
      </c>
      <c r="K56" t="n">
        <v>59.89</v>
      </c>
      <c r="L56" t="n">
        <v>14.5</v>
      </c>
      <c r="M56" t="n">
        <v>9</v>
      </c>
      <c r="N56" t="n">
        <v>80.20999999999999</v>
      </c>
      <c r="O56" t="n">
        <v>35951.04</v>
      </c>
      <c r="P56" t="n">
        <v>187.97</v>
      </c>
      <c r="Q56" t="n">
        <v>460.7</v>
      </c>
      <c r="R56" t="n">
        <v>49.58</v>
      </c>
      <c r="S56" t="n">
        <v>32.19</v>
      </c>
      <c r="T56" t="n">
        <v>4776.02</v>
      </c>
      <c r="U56" t="n">
        <v>0.65</v>
      </c>
      <c r="V56" t="n">
        <v>0.76</v>
      </c>
      <c r="W56" t="n">
        <v>1.46</v>
      </c>
      <c r="X56" t="n">
        <v>0.27</v>
      </c>
      <c r="Y56" t="n">
        <v>1</v>
      </c>
      <c r="Z56" t="n">
        <v>10</v>
      </c>
      <c r="AA56" t="n">
        <v>120.2923977739512</v>
      </c>
      <c r="AB56" t="n">
        <v>164.5893655602944</v>
      </c>
      <c r="AC56" t="n">
        <v>148.8811875138908</v>
      </c>
      <c r="AD56" t="n">
        <v>120292.3977739512</v>
      </c>
      <c r="AE56" t="n">
        <v>164589.3655602944</v>
      </c>
      <c r="AF56" t="n">
        <v>4.756157375636857e-06</v>
      </c>
      <c r="AG56" t="n">
        <v>5</v>
      </c>
      <c r="AH56" t="n">
        <v>148881.1875138908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6.5684</v>
      </c>
      <c r="E57" t="n">
        <v>15.22</v>
      </c>
      <c r="F57" t="n">
        <v>11.82</v>
      </c>
      <c r="G57" t="n">
        <v>64.45</v>
      </c>
      <c r="H57" t="n">
        <v>0.91</v>
      </c>
      <c r="I57" t="n">
        <v>11</v>
      </c>
      <c r="J57" t="n">
        <v>290.1</v>
      </c>
      <c r="K57" t="n">
        <v>59.89</v>
      </c>
      <c r="L57" t="n">
        <v>14.75</v>
      </c>
      <c r="M57" t="n">
        <v>9</v>
      </c>
      <c r="N57" t="n">
        <v>80.47</v>
      </c>
      <c r="O57" t="n">
        <v>36013.72</v>
      </c>
      <c r="P57" t="n">
        <v>187.38</v>
      </c>
      <c r="Q57" t="n">
        <v>460.7</v>
      </c>
      <c r="R57" t="n">
        <v>49.71</v>
      </c>
      <c r="S57" t="n">
        <v>32.19</v>
      </c>
      <c r="T57" t="n">
        <v>4840.89</v>
      </c>
      <c r="U57" t="n">
        <v>0.65</v>
      </c>
      <c r="V57" t="n">
        <v>0.76</v>
      </c>
      <c r="W57" t="n">
        <v>1.46</v>
      </c>
      <c r="X57" t="n">
        <v>0.28</v>
      </c>
      <c r="Y57" t="n">
        <v>1</v>
      </c>
      <c r="Z57" t="n">
        <v>10</v>
      </c>
      <c r="AA57" t="n">
        <v>120.1203116741761</v>
      </c>
      <c r="AB57" t="n">
        <v>164.3539097666794</v>
      </c>
      <c r="AC57" t="n">
        <v>148.668203290754</v>
      </c>
      <c r="AD57" t="n">
        <v>120120.3116741761</v>
      </c>
      <c r="AE57" t="n">
        <v>164353.9097666794</v>
      </c>
      <c r="AF57" t="n">
        <v>4.753624386575135e-06</v>
      </c>
      <c r="AG57" t="n">
        <v>5</v>
      </c>
      <c r="AH57" t="n">
        <v>148668.203290754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6.6032</v>
      </c>
      <c r="E58" t="n">
        <v>15.14</v>
      </c>
      <c r="F58" t="n">
        <v>11.79</v>
      </c>
      <c r="G58" t="n">
        <v>70.70999999999999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186.98</v>
      </c>
      <c r="Q58" t="n">
        <v>460.69</v>
      </c>
      <c r="R58" t="n">
        <v>48.72</v>
      </c>
      <c r="S58" t="n">
        <v>32.19</v>
      </c>
      <c r="T58" t="n">
        <v>4351.73</v>
      </c>
      <c r="U58" t="n">
        <v>0.66</v>
      </c>
      <c r="V58" t="n">
        <v>0.76</v>
      </c>
      <c r="W58" t="n">
        <v>1.46</v>
      </c>
      <c r="X58" t="n">
        <v>0.25</v>
      </c>
      <c r="Y58" t="n">
        <v>1</v>
      </c>
      <c r="Z58" t="n">
        <v>10</v>
      </c>
      <c r="AA58" t="n">
        <v>119.5631954980278</v>
      </c>
      <c r="AB58" t="n">
        <v>163.5916388362425</v>
      </c>
      <c r="AC58" t="n">
        <v>147.9786824280639</v>
      </c>
      <c r="AD58" t="n">
        <v>119563.1954980278</v>
      </c>
      <c r="AE58" t="n">
        <v>163591.6388362425</v>
      </c>
      <c r="AF58" t="n">
        <v>4.778809534960255e-06</v>
      </c>
      <c r="AG58" t="n">
        <v>5</v>
      </c>
      <c r="AH58" t="n">
        <v>147978.6824280639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6.6025</v>
      </c>
      <c r="E59" t="n">
        <v>15.15</v>
      </c>
      <c r="F59" t="n">
        <v>11.79</v>
      </c>
      <c r="G59" t="n">
        <v>70.72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186.48</v>
      </c>
      <c r="Q59" t="n">
        <v>460.71</v>
      </c>
      <c r="R59" t="n">
        <v>48.62</v>
      </c>
      <c r="S59" t="n">
        <v>32.19</v>
      </c>
      <c r="T59" t="n">
        <v>4303.29</v>
      </c>
      <c r="U59" t="n">
        <v>0.66</v>
      </c>
      <c r="V59" t="n">
        <v>0.76</v>
      </c>
      <c r="W59" t="n">
        <v>1.47</v>
      </c>
      <c r="X59" t="n">
        <v>0.25</v>
      </c>
      <c r="Y59" t="n">
        <v>1</v>
      </c>
      <c r="Z59" t="n">
        <v>10</v>
      </c>
      <c r="AA59" t="n">
        <v>119.3879289508051</v>
      </c>
      <c r="AB59" t="n">
        <v>163.3518314141182</v>
      </c>
      <c r="AC59" t="n">
        <v>147.7617618897352</v>
      </c>
      <c r="AD59" t="n">
        <v>119387.9289508051</v>
      </c>
      <c r="AE59" t="n">
        <v>163351.8314141182</v>
      </c>
      <c r="AF59" t="n">
        <v>4.77830293714791e-06</v>
      </c>
      <c r="AG59" t="n">
        <v>5</v>
      </c>
      <c r="AH59" t="n">
        <v>147761.7618897352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6.6009</v>
      </c>
      <c r="E60" t="n">
        <v>15.15</v>
      </c>
      <c r="F60" t="n">
        <v>11.79</v>
      </c>
      <c r="G60" t="n">
        <v>70.73999999999999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186.42</v>
      </c>
      <c r="Q60" t="n">
        <v>460.69</v>
      </c>
      <c r="R60" t="n">
        <v>49.06</v>
      </c>
      <c r="S60" t="n">
        <v>32.19</v>
      </c>
      <c r="T60" t="n">
        <v>4522.73</v>
      </c>
      <c r="U60" t="n">
        <v>0.66</v>
      </c>
      <c r="V60" t="n">
        <v>0.76</v>
      </c>
      <c r="W60" t="n">
        <v>1.46</v>
      </c>
      <c r="X60" t="n">
        <v>0.26</v>
      </c>
      <c r="Y60" t="n">
        <v>1</v>
      </c>
      <c r="Z60" t="n">
        <v>10</v>
      </c>
      <c r="AA60" t="n">
        <v>119.3839518462996</v>
      </c>
      <c r="AB60" t="n">
        <v>163.3463897642764</v>
      </c>
      <c r="AC60" t="n">
        <v>147.7568395833169</v>
      </c>
      <c r="AD60" t="n">
        <v>119383.9518462996</v>
      </c>
      <c r="AE60" t="n">
        <v>163346.3897642764</v>
      </c>
      <c r="AF60" t="n">
        <v>4.777144999291123e-06</v>
      </c>
      <c r="AG60" t="n">
        <v>5</v>
      </c>
      <c r="AH60" t="n">
        <v>147756.8395833168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6.5973</v>
      </c>
      <c r="E61" t="n">
        <v>15.16</v>
      </c>
      <c r="F61" t="n">
        <v>11.8</v>
      </c>
      <c r="G61" t="n">
        <v>70.8</v>
      </c>
      <c r="H61" t="n">
        <v>0.96</v>
      </c>
      <c r="I61" t="n">
        <v>10</v>
      </c>
      <c r="J61" t="n">
        <v>292.15</v>
      </c>
      <c r="K61" t="n">
        <v>59.89</v>
      </c>
      <c r="L61" t="n">
        <v>15.75</v>
      </c>
      <c r="M61" t="n">
        <v>8</v>
      </c>
      <c r="N61" t="n">
        <v>81.51000000000001</v>
      </c>
      <c r="O61" t="n">
        <v>36265.48</v>
      </c>
      <c r="P61" t="n">
        <v>186.67</v>
      </c>
      <c r="Q61" t="n">
        <v>460.69</v>
      </c>
      <c r="R61" t="n">
        <v>49.01</v>
      </c>
      <c r="S61" t="n">
        <v>32.19</v>
      </c>
      <c r="T61" t="n">
        <v>4497.45</v>
      </c>
      <c r="U61" t="n">
        <v>0.66</v>
      </c>
      <c r="V61" t="n">
        <v>0.76</v>
      </c>
      <c r="W61" t="n">
        <v>1.47</v>
      </c>
      <c r="X61" t="n">
        <v>0.27</v>
      </c>
      <c r="Y61" t="n">
        <v>1</v>
      </c>
      <c r="Z61" t="n">
        <v>10</v>
      </c>
      <c r="AA61" t="n">
        <v>119.5212176045748</v>
      </c>
      <c r="AB61" t="n">
        <v>163.5342028304862</v>
      </c>
      <c r="AC61" t="n">
        <v>147.926728034085</v>
      </c>
      <c r="AD61" t="n">
        <v>119521.2176045748</v>
      </c>
      <c r="AE61" t="n">
        <v>163534.2028304862</v>
      </c>
      <c r="AF61" t="n">
        <v>4.774539639113353e-06</v>
      </c>
      <c r="AG61" t="n">
        <v>5</v>
      </c>
      <c r="AH61" t="n">
        <v>147926.728034085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6.6003</v>
      </c>
      <c r="E62" t="n">
        <v>15.15</v>
      </c>
      <c r="F62" t="n">
        <v>11.79</v>
      </c>
      <c r="G62" t="n">
        <v>70.75</v>
      </c>
      <c r="H62" t="n">
        <v>0.97</v>
      </c>
      <c r="I62" t="n">
        <v>10</v>
      </c>
      <c r="J62" t="n">
        <v>292.66</v>
      </c>
      <c r="K62" t="n">
        <v>59.89</v>
      </c>
      <c r="L62" t="n">
        <v>16</v>
      </c>
      <c r="M62" t="n">
        <v>8</v>
      </c>
      <c r="N62" t="n">
        <v>81.77</v>
      </c>
      <c r="O62" t="n">
        <v>36328.69</v>
      </c>
      <c r="P62" t="n">
        <v>186.05</v>
      </c>
      <c r="Q62" t="n">
        <v>460.73</v>
      </c>
      <c r="R62" t="n">
        <v>48.92</v>
      </c>
      <c r="S62" t="n">
        <v>32.19</v>
      </c>
      <c r="T62" t="n">
        <v>4454.76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119.2551202280777</v>
      </c>
      <c r="AB62" t="n">
        <v>163.1701166605754</v>
      </c>
      <c r="AC62" t="n">
        <v>147.5973897372322</v>
      </c>
      <c r="AD62" t="n">
        <v>119255.1202280777</v>
      </c>
      <c r="AE62" t="n">
        <v>163170.1166605754</v>
      </c>
      <c r="AF62" t="n">
        <v>4.776710772594828e-06</v>
      </c>
      <c r="AG62" t="n">
        <v>5</v>
      </c>
      <c r="AH62" t="n">
        <v>147597.3897372322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6.5959</v>
      </c>
      <c r="E63" t="n">
        <v>15.16</v>
      </c>
      <c r="F63" t="n">
        <v>11.8</v>
      </c>
      <c r="G63" t="n">
        <v>70.81</v>
      </c>
      <c r="H63" t="n">
        <v>0.99</v>
      </c>
      <c r="I63" t="n">
        <v>10</v>
      </c>
      <c r="J63" t="n">
        <v>293.17</v>
      </c>
      <c r="K63" t="n">
        <v>59.89</v>
      </c>
      <c r="L63" t="n">
        <v>16.25</v>
      </c>
      <c r="M63" t="n">
        <v>8</v>
      </c>
      <c r="N63" t="n">
        <v>82.03</v>
      </c>
      <c r="O63" t="n">
        <v>36392.01</v>
      </c>
      <c r="P63" t="n">
        <v>185.52</v>
      </c>
      <c r="Q63" t="n">
        <v>460.69</v>
      </c>
      <c r="R63" t="n">
        <v>49.18</v>
      </c>
      <c r="S63" t="n">
        <v>32.19</v>
      </c>
      <c r="T63" t="n">
        <v>4583.97</v>
      </c>
      <c r="U63" t="n">
        <v>0.65</v>
      </c>
      <c r="V63" t="n">
        <v>0.76</v>
      </c>
      <c r="W63" t="n">
        <v>1.47</v>
      </c>
      <c r="X63" t="n">
        <v>0.27</v>
      </c>
      <c r="Y63" t="n">
        <v>1</v>
      </c>
      <c r="Z63" t="n">
        <v>10</v>
      </c>
      <c r="AA63" t="n">
        <v>119.1153214019453</v>
      </c>
      <c r="AB63" t="n">
        <v>162.9788377391722</v>
      </c>
      <c r="AC63" t="n">
        <v>147.424366207626</v>
      </c>
      <c r="AD63" t="n">
        <v>119115.3214019453</v>
      </c>
      <c r="AE63" t="n">
        <v>162978.8377391722</v>
      </c>
      <c r="AF63" t="n">
        <v>4.773526443488664e-06</v>
      </c>
      <c r="AG63" t="n">
        <v>5</v>
      </c>
      <c r="AH63" t="n">
        <v>147424.366207626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6.6406</v>
      </c>
      <c r="E64" t="n">
        <v>15.06</v>
      </c>
      <c r="F64" t="n">
        <v>11.75</v>
      </c>
      <c r="G64" t="n">
        <v>78.34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184.16</v>
      </c>
      <c r="Q64" t="n">
        <v>460.69</v>
      </c>
      <c r="R64" t="n">
        <v>47.67</v>
      </c>
      <c r="S64" t="n">
        <v>32.19</v>
      </c>
      <c r="T64" t="n">
        <v>3832.04</v>
      </c>
      <c r="U64" t="n">
        <v>0.68</v>
      </c>
      <c r="V64" t="n">
        <v>0.76</v>
      </c>
      <c r="W64" t="n">
        <v>1.46</v>
      </c>
      <c r="X64" t="n">
        <v>0.22</v>
      </c>
      <c r="Y64" t="n">
        <v>1</v>
      </c>
      <c r="Z64" t="n">
        <v>10</v>
      </c>
      <c r="AA64" t="n">
        <v>118.0965222336183</v>
      </c>
      <c r="AB64" t="n">
        <v>161.5848717708207</v>
      </c>
      <c r="AC64" t="n">
        <v>146.16343839485</v>
      </c>
      <c r="AD64" t="n">
        <v>118096.5222336183</v>
      </c>
      <c r="AE64" t="n">
        <v>161584.8717708207</v>
      </c>
      <c r="AF64" t="n">
        <v>4.805876332362653e-06</v>
      </c>
      <c r="AG64" t="n">
        <v>5</v>
      </c>
      <c r="AH64" t="n">
        <v>146163.43839485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6.6362</v>
      </c>
      <c r="E65" t="n">
        <v>15.07</v>
      </c>
      <c r="F65" t="n">
        <v>11.76</v>
      </c>
      <c r="G65" t="n">
        <v>78.41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7</v>
      </c>
      <c r="N65" t="n">
        <v>82.56</v>
      </c>
      <c r="O65" t="n">
        <v>36518.97</v>
      </c>
      <c r="P65" t="n">
        <v>184.4</v>
      </c>
      <c r="Q65" t="n">
        <v>460.69</v>
      </c>
      <c r="R65" t="n">
        <v>47.81</v>
      </c>
      <c r="S65" t="n">
        <v>32.19</v>
      </c>
      <c r="T65" t="n">
        <v>3901.43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118.2374405672376</v>
      </c>
      <c r="AB65" t="n">
        <v>161.7776824517566</v>
      </c>
      <c r="AC65" t="n">
        <v>146.3378474950089</v>
      </c>
      <c r="AD65" t="n">
        <v>118237.4405672376</v>
      </c>
      <c r="AE65" t="n">
        <v>161777.6824517566</v>
      </c>
      <c r="AF65" t="n">
        <v>4.802692003256488e-06</v>
      </c>
      <c r="AG65" t="n">
        <v>5</v>
      </c>
      <c r="AH65" t="n">
        <v>146337.8474950089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6.6394</v>
      </c>
      <c r="E66" t="n">
        <v>15.06</v>
      </c>
      <c r="F66" t="n">
        <v>11.75</v>
      </c>
      <c r="G66" t="n">
        <v>78.36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7</v>
      </c>
      <c r="N66" t="n">
        <v>82.83</v>
      </c>
      <c r="O66" t="n">
        <v>36582.62</v>
      </c>
      <c r="P66" t="n">
        <v>184.64</v>
      </c>
      <c r="Q66" t="n">
        <v>460.69</v>
      </c>
      <c r="R66" t="n">
        <v>47.58</v>
      </c>
      <c r="S66" t="n">
        <v>32.19</v>
      </c>
      <c r="T66" t="n">
        <v>3788.88</v>
      </c>
      <c r="U66" t="n">
        <v>0.68</v>
      </c>
      <c r="V66" t="n">
        <v>0.76</v>
      </c>
      <c r="W66" t="n">
        <v>1.46</v>
      </c>
      <c r="X66" t="n">
        <v>0.22</v>
      </c>
      <c r="Y66" t="n">
        <v>1</v>
      </c>
      <c r="Z66" t="n">
        <v>10</v>
      </c>
      <c r="AA66" t="n">
        <v>118.2845740594432</v>
      </c>
      <c r="AB66" t="n">
        <v>161.8421725751753</v>
      </c>
      <c r="AC66" t="n">
        <v>146.396182771561</v>
      </c>
      <c r="AD66" t="n">
        <v>118284.5740594432</v>
      </c>
      <c r="AE66" t="n">
        <v>161842.1725751753</v>
      </c>
      <c r="AF66" t="n">
        <v>4.805007878970063e-06</v>
      </c>
      <c r="AG66" t="n">
        <v>5</v>
      </c>
      <c r="AH66" t="n">
        <v>146396.182771561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6.6381</v>
      </c>
      <c r="E67" t="n">
        <v>15.06</v>
      </c>
      <c r="F67" t="n">
        <v>11.76</v>
      </c>
      <c r="G67" t="n">
        <v>78.38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7</v>
      </c>
      <c r="N67" t="n">
        <v>83.09999999999999</v>
      </c>
      <c r="O67" t="n">
        <v>36646.38</v>
      </c>
      <c r="P67" t="n">
        <v>184.63</v>
      </c>
      <c r="Q67" t="n">
        <v>460.69</v>
      </c>
      <c r="R67" t="n">
        <v>47.83</v>
      </c>
      <c r="S67" t="n">
        <v>32.19</v>
      </c>
      <c r="T67" t="n">
        <v>3914.2</v>
      </c>
      <c r="U67" t="n">
        <v>0.67</v>
      </c>
      <c r="V67" t="n">
        <v>0.76</v>
      </c>
      <c r="W67" t="n">
        <v>1.46</v>
      </c>
      <c r="X67" t="n">
        <v>0.22</v>
      </c>
      <c r="Y67" t="n">
        <v>1</v>
      </c>
      <c r="Z67" t="n">
        <v>10</v>
      </c>
      <c r="AA67" t="n">
        <v>118.3003081264824</v>
      </c>
      <c r="AB67" t="n">
        <v>161.8637006198363</v>
      </c>
      <c r="AC67" t="n">
        <v>146.4156562098544</v>
      </c>
      <c r="AD67" t="n">
        <v>118300.3081264824</v>
      </c>
      <c r="AE67" t="n">
        <v>161863.7006198363</v>
      </c>
      <c r="AF67" t="n">
        <v>4.804067054461422e-06</v>
      </c>
      <c r="AG67" t="n">
        <v>5</v>
      </c>
      <c r="AH67" t="n">
        <v>146415.6562098544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6.6313</v>
      </c>
      <c r="E68" t="n">
        <v>15.08</v>
      </c>
      <c r="F68" t="n">
        <v>11.77</v>
      </c>
      <c r="G68" t="n">
        <v>78.48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7</v>
      </c>
      <c r="N68" t="n">
        <v>83.36</v>
      </c>
      <c r="O68" t="n">
        <v>36710.24</v>
      </c>
      <c r="P68" t="n">
        <v>185.03</v>
      </c>
      <c r="Q68" t="n">
        <v>460.69</v>
      </c>
      <c r="R68" t="n">
        <v>48.27</v>
      </c>
      <c r="S68" t="n">
        <v>32.19</v>
      </c>
      <c r="T68" t="n">
        <v>4130.42</v>
      </c>
      <c r="U68" t="n">
        <v>0.67</v>
      </c>
      <c r="V68" t="n">
        <v>0.76</v>
      </c>
      <c r="W68" t="n">
        <v>1.46</v>
      </c>
      <c r="X68" t="n">
        <v>0.24</v>
      </c>
      <c r="Y68" t="n">
        <v>1</v>
      </c>
      <c r="Z68" t="n">
        <v>10</v>
      </c>
      <c r="AA68" t="n">
        <v>118.5263168989423</v>
      </c>
      <c r="AB68" t="n">
        <v>162.1729357931192</v>
      </c>
      <c r="AC68" t="n">
        <v>146.6953784122136</v>
      </c>
      <c r="AD68" t="n">
        <v>118526.3168989423</v>
      </c>
      <c r="AE68" t="n">
        <v>162172.9357931192</v>
      </c>
      <c r="AF68" t="n">
        <v>4.799145818570078e-06</v>
      </c>
      <c r="AG68" t="n">
        <v>5</v>
      </c>
      <c r="AH68" t="n">
        <v>146695.3784122136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6.6357</v>
      </c>
      <c r="E69" t="n">
        <v>15.07</v>
      </c>
      <c r="F69" t="n">
        <v>11.76</v>
      </c>
      <c r="G69" t="n">
        <v>78.41</v>
      </c>
      <c r="H69" t="n">
        <v>1.07</v>
      </c>
      <c r="I69" t="n">
        <v>9</v>
      </c>
      <c r="J69" t="n">
        <v>296.27</v>
      </c>
      <c r="K69" t="n">
        <v>59.89</v>
      </c>
      <c r="L69" t="n">
        <v>17.75</v>
      </c>
      <c r="M69" t="n">
        <v>7</v>
      </c>
      <c r="N69" t="n">
        <v>83.63</v>
      </c>
      <c r="O69" t="n">
        <v>36774.22</v>
      </c>
      <c r="P69" t="n">
        <v>184.82</v>
      </c>
      <c r="Q69" t="n">
        <v>460.69</v>
      </c>
      <c r="R69" t="n">
        <v>47.97</v>
      </c>
      <c r="S69" t="n">
        <v>32.19</v>
      </c>
      <c r="T69" t="n">
        <v>3980.07</v>
      </c>
      <c r="U69" t="n">
        <v>0.67</v>
      </c>
      <c r="V69" t="n">
        <v>0.76</v>
      </c>
      <c r="W69" t="n">
        <v>1.46</v>
      </c>
      <c r="X69" t="n">
        <v>0.23</v>
      </c>
      <c r="Y69" t="n">
        <v>1</v>
      </c>
      <c r="Z69" t="n">
        <v>10</v>
      </c>
      <c r="AA69" t="n">
        <v>118.3960376677336</v>
      </c>
      <c r="AB69" t="n">
        <v>161.9946820014655</v>
      </c>
      <c r="AC69" t="n">
        <v>146.5341369122544</v>
      </c>
      <c r="AD69" t="n">
        <v>118396.0376677336</v>
      </c>
      <c r="AE69" t="n">
        <v>161994.6820014655</v>
      </c>
      <c r="AF69" t="n">
        <v>4.802330147676242e-06</v>
      </c>
      <c r="AG69" t="n">
        <v>5</v>
      </c>
      <c r="AH69" t="n">
        <v>146534.1369122544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6.6329</v>
      </c>
      <c r="E70" t="n">
        <v>15.08</v>
      </c>
      <c r="F70" t="n">
        <v>11.77</v>
      </c>
      <c r="G70" t="n">
        <v>78.45999999999999</v>
      </c>
      <c r="H70" t="n">
        <v>1.08</v>
      </c>
      <c r="I70" t="n">
        <v>9</v>
      </c>
      <c r="J70" t="n">
        <v>296.79</v>
      </c>
      <c r="K70" t="n">
        <v>59.89</v>
      </c>
      <c r="L70" t="n">
        <v>18</v>
      </c>
      <c r="M70" t="n">
        <v>7</v>
      </c>
      <c r="N70" t="n">
        <v>83.90000000000001</v>
      </c>
      <c r="O70" t="n">
        <v>36838.32</v>
      </c>
      <c r="P70" t="n">
        <v>184.16</v>
      </c>
      <c r="Q70" t="n">
        <v>460.69</v>
      </c>
      <c r="R70" t="n">
        <v>47.96</v>
      </c>
      <c r="S70" t="n">
        <v>32.19</v>
      </c>
      <c r="T70" t="n">
        <v>3976.28</v>
      </c>
      <c r="U70" t="n">
        <v>0.67</v>
      </c>
      <c r="V70" t="n">
        <v>0.76</v>
      </c>
      <c r="W70" t="n">
        <v>1.47</v>
      </c>
      <c r="X70" t="n">
        <v>0.23</v>
      </c>
      <c r="Y70" t="n">
        <v>1</v>
      </c>
      <c r="Z70" t="n">
        <v>10</v>
      </c>
      <c r="AA70" t="n">
        <v>118.1913635865255</v>
      </c>
      <c r="AB70" t="n">
        <v>161.7146378939735</v>
      </c>
      <c r="AC70" t="n">
        <v>146.2808198213371</v>
      </c>
      <c r="AD70" t="n">
        <v>118191.3635865255</v>
      </c>
      <c r="AE70" t="n">
        <v>161714.6378939735</v>
      </c>
      <c r="AF70" t="n">
        <v>4.800303756426865e-06</v>
      </c>
      <c r="AG70" t="n">
        <v>5</v>
      </c>
      <c r="AH70" t="n">
        <v>146280.8198213371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6.6346</v>
      </c>
      <c r="E71" t="n">
        <v>15.07</v>
      </c>
      <c r="F71" t="n">
        <v>11.76</v>
      </c>
      <c r="G71" t="n">
        <v>78.43000000000001</v>
      </c>
      <c r="H71" t="n">
        <v>1.09</v>
      </c>
      <c r="I71" t="n">
        <v>9</v>
      </c>
      <c r="J71" t="n">
        <v>297.31</v>
      </c>
      <c r="K71" t="n">
        <v>59.89</v>
      </c>
      <c r="L71" t="n">
        <v>18.25</v>
      </c>
      <c r="M71" t="n">
        <v>7</v>
      </c>
      <c r="N71" t="n">
        <v>84.17</v>
      </c>
      <c r="O71" t="n">
        <v>36902.52</v>
      </c>
      <c r="P71" t="n">
        <v>183.67</v>
      </c>
      <c r="Q71" t="n">
        <v>460.69</v>
      </c>
      <c r="R71" t="n">
        <v>48.1</v>
      </c>
      <c r="S71" t="n">
        <v>32.19</v>
      </c>
      <c r="T71" t="n">
        <v>4047.91</v>
      </c>
      <c r="U71" t="n">
        <v>0.67</v>
      </c>
      <c r="V71" t="n">
        <v>0.76</v>
      </c>
      <c r="W71" t="n">
        <v>1.46</v>
      </c>
      <c r="X71" t="n">
        <v>0.23</v>
      </c>
      <c r="Y71" t="n">
        <v>1</v>
      </c>
      <c r="Z71" t="n">
        <v>10</v>
      </c>
      <c r="AA71" t="n">
        <v>117.9889572254578</v>
      </c>
      <c r="AB71" t="n">
        <v>161.4376965812224</v>
      </c>
      <c r="AC71" t="n">
        <v>146.0303093987852</v>
      </c>
      <c r="AD71" t="n">
        <v>117988.9572254578</v>
      </c>
      <c r="AE71" t="n">
        <v>161437.6965812224</v>
      </c>
      <c r="AF71" t="n">
        <v>4.8015340653997e-06</v>
      </c>
      <c r="AG71" t="n">
        <v>5</v>
      </c>
      <c r="AH71" t="n">
        <v>146030.3093987852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6.6352</v>
      </c>
      <c r="E72" t="n">
        <v>15.07</v>
      </c>
      <c r="F72" t="n">
        <v>11.76</v>
      </c>
      <c r="G72" t="n">
        <v>78.42</v>
      </c>
      <c r="H72" t="n">
        <v>1.11</v>
      </c>
      <c r="I72" t="n">
        <v>9</v>
      </c>
      <c r="J72" t="n">
        <v>297.83</v>
      </c>
      <c r="K72" t="n">
        <v>59.89</v>
      </c>
      <c r="L72" t="n">
        <v>18.5</v>
      </c>
      <c r="M72" t="n">
        <v>7</v>
      </c>
      <c r="N72" t="n">
        <v>84.45</v>
      </c>
      <c r="O72" t="n">
        <v>36966.84</v>
      </c>
      <c r="P72" t="n">
        <v>183.39</v>
      </c>
      <c r="Q72" t="n">
        <v>460.7</v>
      </c>
      <c r="R72" t="n">
        <v>48.1</v>
      </c>
      <c r="S72" t="n">
        <v>32.19</v>
      </c>
      <c r="T72" t="n">
        <v>4047.1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117.8803008115946</v>
      </c>
      <c r="AB72" t="n">
        <v>161.2890280821921</v>
      </c>
      <c r="AC72" t="n">
        <v>145.8958296126448</v>
      </c>
      <c r="AD72" t="n">
        <v>117880.3008115946</v>
      </c>
      <c r="AE72" t="n">
        <v>161289.0280821921</v>
      </c>
      <c r="AF72" t="n">
        <v>4.801968292095996e-06</v>
      </c>
      <c r="AG72" t="n">
        <v>5</v>
      </c>
      <c r="AH72" t="n">
        <v>145895.8296126448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6.674</v>
      </c>
      <c r="E73" t="n">
        <v>14.98</v>
      </c>
      <c r="F73" t="n">
        <v>11.73</v>
      </c>
      <c r="G73" t="n">
        <v>87.95</v>
      </c>
      <c r="H73" t="n">
        <v>1.12</v>
      </c>
      <c r="I73" t="n">
        <v>8</v>
      </c>
      <c r="J73" t="n">
        <v>298.35</v>
      </c>
      <c r="K73" t="n">
        <v>59.89</v>
      </c>
      <c r="L73" t="n">
        <v>18.75</v>
      </c>
      <c r="M73" t="n">
        <v>6</v>
      </c>
      <c r="N73" t="n">
        <v>84.72</v>
      </c>
      <c r="O73" t="n">
        <v>37031.27</v>
      </c>
      <c r="P73" t="n">
        <v>182.17</v>
      </c>
      <c r="Q73" t="n">
        <v>460.69</v>
      </c>
      <c r="R73" t="n">
        <v>46.66</v>
      </c>
      <c r="S73" t="n">
        <v>32.19</v>
      </c>
      <c r="T73" t="n">
        <v>3332.94</v>
      </c>
      <c r="U73" t="n">
        <v>0.6899999999999999</v>
      </c>
      <c r="V73" t="n">
        <v>0.76</v>
      </c>
      <c r="W73" t="n">
        <v>1.46</v>
      </c>
      <c r="X73" t="n">
        <v>0.19</v>
      </c>
      <c r="Y73" t="n">
        <v>1</v>
      </c>
      <c r="Z73" t="n">
        <v>10</v>
      </c>
      <c r="AA73" t="n">
        <v>116.9999855171139</v>
      </c>
      <c r="AB73" t="n">
        <v>160.0845418595144</v>
      </c>
      <c r="AC73" t="n">
        <v>144.806297864552</v>
      </c>
      <c r="AD73" t="n">
        <v>116999.9855171139</v>
      </c>
      <c r="AE73" t="n">
        <v>160084.5418595144</v>
      </c>
      <c r="AF73" t="n">
        <v>4.830048285123082e-06</v>
      </c>
      <c r="AG73" t="n">
        <v>5</v>
      </c>
      <c r="AH73" t="n">
        <v>144806.297864552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6.6684</v>
      </c>
      <c r="E74" t="n">
        <v>15</v>
      </c>
      <c r="F74" t="n">
        <v>11.74</v>
      </c>
      <c r="G74" t="n">
        <v>88.04000000000001</v>
      </c>
      <c r="H74" t="n">
        <v>1.13</v>
      </c>
      <c r="I74" t="n">
        <v>8</v>
      </c>
      <c r="J74" t="n">
        <v>298.88</v>
      </c>
      <c r="K74" t="n">
        <v>59.89</v>
      </c>
      <c r="L74" t="n">
        <v>19</v>
      </c>
      <c r="M74" t="n">
        <v>6</v>
      </c>
      <c r="N74" t="n">
        <v>84.98999999999999</v>
      </c>
      <c r="O74" t="n">
        <v>37095.82</v>
      </c>
      <c r="P74" t="n">
        <v>182.46</v>
      </c>
      <c r="Q74" t="n">
        <v>460.7</v>
      </c>
      <c r="R74" t="n">
        <v>47.2</v>
      </c>
      <c r="S74" t="n">
        <v>32.19</v>
      </c>
      <c r="T74" t="n">
        <v>3601.6</v>
      </c>
      <c r="U74" t="n">
        <v>0.68</v>
      </c>
      <c r="V74" t="n">
        <v>0.76</v>
      </c>
      <c r="W74" t="n">
        <v>1.46</v>
      </c>
      <c r="X74" t="n">
        <v>0.2</v>
      </c>
      <c r="Y74" t="n">
        <v>1</v>
      </c>
      <c r="Z74" t="n">
        <v>10</v>
      </c>
      <c r="AA74" t="n">
        <v>117.1705742916297</v>
      </c>
      <c r="AB74" t="n">
        <v>160.3179489466524</v>
      </c>
      <c r="AC74" t="n">
        <v>145.0174289068826</v>
      </c>
      <c r="AD74" t="n">
        <v>117170.5742916297</v>
      </c>
      <c r="AE74" t="n">
        <v>160317.9489466524</v>
      </c>
      <c r="AF74" t="n">
        <v>4.825995502624329e-06</v>
      </c>
      <c r="AG74" t="n">
        <v>5</v>
      </c>
      <c r="AH74" t="n">
        <v>145017.4289068826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6.6732</v>
      </c>
      <c r="E75" t="n">
        <v>14.99</v>
      </c>
      <c r="F75" t="n">
        <v>11.73</v>
      </c>
      <c r="G75" t="n">
        <v>87.95999999999999</v>
      </c>
      <c r="H75" t="n">
        <v>1.15</v>
      </c>
      <c r="I75" t="n">
        <v>8</v>
      </c>
      <c r="J75" t="n">
        <v>299.4</v>
      </c>
      <c r="K75" t="n">
        <v>59.89</v>
      </c>
      <c r="L75" t="n">
        <v>19.25</v>
      </c>
      <c r="M75" t="n">
        <v>6</v>
      </c>
      <c r="N75" t="n">
        <v>85.27</v>
      </c>
      <c r="O75" t="n">
        <v>37160.49</v>
      </c>
      <c r="P75" t="n">
        <v>182.29</v>
      </c>
      <c r="Q75" t="n">
        <v>460.69</v>
      </c>
      <c r="R75" t="n">
        <v>46.83</v>
      </c>
      <c r="S75" t="n">
        <v>32.19</v>
      </c>
      <c r="T75" t="n">
        <v>3418.81</v>
      </c>
      <c r="U75" t="n">
        <v>0.6899999999999999</v>
      </c>
      <c r="V75" t="n">
        <v>0.76</v>
      </c>
      <c r="W75" t="n">
        <v>1.46</v>
      </c>
      <c r="X75" t="n">
        <v>0.19</v>
      </c>
      <c r="Y75" t="n">
        <v>1</v>
      </c>
      <c r="Z75" t="n">
        <v>10</v>
      </c>
      <c r="AA75" t="n">
        <v>117.0520985436207</v>
      </c>
      <c r="AB75" t="n">
        <v>160.1558452014455</v>
      </c>
      <c r="AC75" t="n">
        <v>144.8707961156041</v>
      </c>
      <c r="AD75" t="n">
        <v>117052.0985436207</v>
      </c>
      <c r="AE75" t="n">
        <v>160155.8452014455</v>
      </c>
      <c r="AF75" t="n">
        <v>4.829469316194688e-06</v>
      </c>
      <c r="AG75" t="n">
        <v>5</v>
      </c>
      <c r="AH75" t="n">
        <v>144870.7961156041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6.6743</v>
      </c>
      <c r="E76" t="n">
        <v>14.98</v>
      </c>
      <c r="F76" t="n">
        <v>11.73</v>
      </c>
      <c r="G76" t="n">
        <v>87.94</v>
      </c>
      <c r="H76" t="n">
        <v>1.16</v>
      </c>
      <c r="I76" t="n">
        <v>8</v>
      </c>
      <c r="J76" t="n">
        <v>299.93</v>
      </c>
      <c r="K76" t="n">
        <v>59.89</v>
      </c>
      <c r="L76" t="n">
        <v>19.5</v>
      </c>
      <c r="M76" t="n">
        <v>6</v>
      </c>
      <c r="N76" t="n">
        <v>85.54000000000001</v>
      </c>
      <c r="O76" t="n">
        <v>37225.39</v>
      </c>
      <c r="P76" t="n">
        <v>182.23</v>
      </c>
      <c r="Q76" t="n">
        <v>460.69</v>
      </c>
      <c r="R76" t="n">
        <v>46.83</v>
      </c>
      <c r="S76" t="n">
        <v>32.19</v>
      </c>
      <c r="T76" t="n">
        <v>3416.54</v>
      </c>
      <c r="U76" t="n">
        <v>0.6899999999999999</v>
      </c>
      <c r="V76" t="n">
        <v>0.76</v>
      </c>
      <c r="W76" t="n">
        <v>1.46</v>
      </c>
      <c r="X76" t="n">
        <v>0.19</v>
      </c>
      <c r="Y76" t="n">
        <v>1</v>
      </c>
      <c r="Z76" t="n">
        <v>10</v>
      </c>
      <c r="AA76" t="n">
        <v>117.018496495535</v>
      </c>
      <c r="AB76" t="n">
        <v>160.1098693968369</v>
      </c>
      <c r="AC76" t="n">
        <v>144.8292081772599</v>
      </c>
      <c r="AD76" t="n">
        <v>117018.496495535</v>
      </c>
      <c r="AE76" t="n">
        <v>160109.8693968369</v>
      </c>
      <c r="AF76" t="n">
        <v>4.83026539847123e-06</v>
      </c>
      <c r="AG76" t="n">
        <v>5</v>
      </c>
      <c r="AH76" t="n">
        <v>144829.2081772599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6.6733</v>
      </c>
      <c r="E77" t="n">
        <v>14.98</v>
      </c>
      <c r="F77" t="n">
        <v>11.73</v>
      </c>
      <c r="G77" t="n">
        <v>87.95999999999999</v>
      </c>
      <c r="H77" t="n">
        <v>1.17</v>
      </c>
      <c r="I77" t="n">
        <v>8</v>
      </c>
      <c r="J77" t="n">
        <v>300.45</v>
      </c>
      <c r="K77" t="n">
        <v>59.89</v>
      </c>
      <c r="L77" t="n">
        <v>19.75</v>
      </c>
      <c r="M77" t="n">
        <v>6</v>
      </c>
      <c r="N77" t="n">
        <v>85.81999999999999</v>
      </c>
      <c r="O77" t="n">
        <v>37290.29</v>
      </c>
      <c r="P77" t="n">
        <v>181.97</v>
      </c>
      <c r="Q77" t="n">
        <v>460.69</v>
      </c>
      <c r="R77" t="n">
        <v>46.7</v>
      </c>
      <c r="S77" t="n">
        <v>32.19</v>
      </c>
      <c r="T77" t="n">
        <v>3353.31</v>
      </c>
      <c r="U77" t="n">
        <v>0.6899999999999999</v>
      </c>
      <c r="V77" t="n">
        <v>0.76</v>
      </c>
      <c r="W77" t="n">
        <v>1.46</v>
      </c>
      <c r="X77" t="n">
        <v>0.19</v>
      </c>
      <c r="Y77" t="n">
        <v>1</v>
      </c>
      <c r="Z77" t="n">
        <v>10</v>
      </c>
      <c r="AA77" t="n">
        <v>116.9350405649268</v>
      </c>
      <c r="AB77" t="n">
        <v>159.995681310763</v>
      </c>
      <c r="AC77" t="n">
        <v>144.7259180418569</v>
      </c>
      <c r="AD77" t="n">
        <v>116935.0405649268</v>
      </c>
      <c r="AE77" t="n">
        <v>159995.681310763</v>
      </c>
      <c r="AF77" t="n">
        <v>4.829541687310738e-06</v>
      </c>
      <c r="AG77" t="n">
        <v>5</v>
      </c>
      <c r="AH77" t="n">
        <v>144725.9180418569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6.6706</v>
      </c>
      <c r="E78" t="n">
        <v>14.99</v>
      </c>
      <c r="F78" t="n">
        <v>11.73</v>
      </c>
      <c r="G78" t="n">
        <v>88</v>
      </c>
      <c r="H78" t="n">
        <v>1.18</v>
      </c>
      <c r="I78" t="n">
        <v>8</v>
      </c>
      <c r="J78" t="n">
        <v>300.98</v>
      </c>
      <c r="K78" t="n">
        <v>59.89</v>
      </c>
      <c r="L78" t="n">
        <v>20</v>
      </c>
      <c r="M78" t="n">
        <v>6</v>
      </c>
      <c r="N78" t="n">
        <v>86.09</v>
      </c>
      <c r="O78" t="n">
        <v>37355.31</v>
      </c>
      <c r="P78" t="n">
        <v>182.07</v>
      </c>
      <c r="Q78" t="n">
        <v>460.69</v>
      </c>
      <c r="R78" t="n">
        <v>46.98</v>
      </c>
      <c r="S78" t="n">
        <v>32.19</v>
      </c>
      <c r="T78" t="n">
        <v>3492.16</v>
      </c>
      <c r="U78" t="n">
        <v>0.6899999999999999</v>
      </c>
      <c r="V78" t="n">
        <v>0.76</v>
      </c>
      <c r="W78" t="n">
        <v>1.46</v>
      </c>
      <c r="X78" t="n">
        <v>0.2</v>
      </c>
      <c r="Y78" t="n">
        <v>1</v>
      </c>
      <c r="Z78" t="n">
        <v>10</v>
      </c>
      <c r="AA78" t="n">
        <v>117.0003763848548</v>
      </c>
      <c r="AB78" t="n">
        <v>160.0850766620015</v>
      </c>
      <c r="AC78" t="n">
        <v>144.8067816262403</v>
      </c>
      <c r="AD78" t="n">
        <v>117000.3763848548</v>
      </c>
      <c r="AE78" t="n">
        <v>160085.0766620015</v>
      </c>
      <c r="AF78" t="n">
        <v>4.827587667177411e-06</v>
      </c>
      <c r="AG78" t="n">
        <v>5</v>
      </c>
      <c r="AH78" t="n">
        <v>144806.7816262403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6.6757</v>
      </c>
      <c r="E79" t="n">
        <v>14.98</v>
      </c>
      <c r="F79" t="n">
        <v>11.72</v>
      </c>
      <c r="G79" t="n">
        <v>87.92</v>
      </c>
      <c r="H79" t="n">
        <v>1.2</v>
      </c>
      <c r="I79" t="n">
        <v>8</v>
      </c>
      <c r="J79" t="n">
        <v>301.51</v>
      </c>
      <c r="K79" t="n">
        <v>59.89</v>
      </c>
      <c r="L79" t="n">
        <v>20.25</v>
      </c>
      <c r="M79" t="n">
        <v>6</v>
      </c>
      <c r="N79" t="n">
        <v>86.37</v>
      </c>
      <c r="O79" t="n">
        <v>37420.44</v>
      </c>
      <c r="P79" t="n">
        <v>181.71</v>
      </c>
      <c r="Q79" t="n">
        <v>460.69</v>
      </c>
      <c r="R79" t="n">
        <v>46.66</v>
      </c>
      <c r="S79" t="n">
        <v>32.19</v>
      </c>
      <c r="T79" t="n">
        <v>3330.95</v>
      </c>
      <c r="U79" t="n">
        <v>0.6899999999999999</v>
      </c>
      <c r="V79" t="n">
        <v>0.76</v>
      </c>
      <c r="W79" t="n">
        <v>1.46</v>
      </c>
      <c r="X79" t="n">
        <v>0.19</v>
      </c>
      <c r="Y79" t="n">
        <v>1</v>
      </c>
      <c r="Z79" t="n">
        <v>10</v>
      </c>
      <c r="AA79" t="n">
        <v>116.8099978824295</v>
      </c>
      <c r="AB79" t="n">
        <v>159.8245923960765</v>
      </c>
      <c r="AC79" t="n">
        <v>144.5711576130632</v>
      </c>
      <c r="AD79" t="n">
        <v>116809.9978824295</v>
      </c>
      <c r="AE79" t="n">
        <v>159824.5923960765</v>
      </c>
      <c r="AF79" t="n">
        <v>4.831278594095919e-06</v>
      </c>
      <c r="AG79" t="n">
        <v>5</v>
      </c>
      <c r="AH79" t="n">
        <v>144571.1576130632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6.6724</v>
      </c>
      <c r="E80" t="n">
        <v>14.99</v>
      </c>
      <c r="F80" t="n">
        <v>11.73</v>
      </c>
      <c r="G80" t="n">
        <v>87.97</v>
      </c>
      <c r="H80" t="n">
        <v>1.21</v>
      </c>
      <c r="I80" t="n">
        <v>8</v>
      </c>
      <c r="J80" t="n">
        <v>302.04</v>
      </c>
      <c r="K80" t="n">
        <v>59.89</v>
      </c>
      <c r="L80" t="n">
        <v>20.5</v>
      </c>
      <c r="M80" t="n">
        <v>6</v>
      </c>
      <c r="N80" t="n">
        <v>86.65000000000001</v>
      </c>
      <c r="O80" t="n">
        <v>37485.7</v>
      </c>
      <c r="P80" t="n">
        <v>181.33</v>
      </c>
      <c r="Q80" t="n">
        <v>460.7</v>
      </c>
      <c r="R80" t="n">
        <v>46.94</v>
      </c>
      <c r="S80" t="n">
        <v>32.19</v>
      </c>
      <c r="T80" t="n">
        <v>3471.1</v>
      </c>
      <c r="U80" t="n">
        <v>0.6899999999999999</v>
      </c>
      <c r="V80" t="n">
        <v>0.76</v>
      </c>
      <c r="W80" t="n">
        <v>1.46</v>
      </c>
      <c r="X80" t="n">
        <v>0.2</v>
      </c>
      <c r="Y80" t="n">
        <v>1</v>
      </c>
      <c r="Z80" t="n">
        <v>10</v>
      </c>
      <c r="AA80" t="n">
        <v>116.7127397262186</v>
      </c>
      <c r="AB80" t="n">
        <v>159.6915194960217</v>
      </c>
      <c r="AC80" t="n">
        <v>144.4507850038206</v>
      </c>
      <c r="AD80" t="n">
        <v>116712.7397262186</v>
      </c>
      <c r="AE80" t="n">
        <v>159691.5194960217</v>
      </c>
      <c r="AF80" t="n">
        <v>4.828890347266296e-06</v>
      </c>
      <c r="AG80" t="n">
        <v>5</v>
      </c>
      <c r="AH80" t="n">
        <v>144450.7850038206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6.6728</v>
      </c>
      <c r="E81" t="n">
        <v>14.99</v>
      </c>
      <c r="F81" t="n">
        <v>11.73</v>
      </c>
      <c r="G81" t="n">
        <v>87.95999999999999</v>
      </c>
      <c r="H81" t="n">
        <v>1.22</v>
      </c>
      <c r="I81" t="n">
        <v>8</v>
      </c>
      <c r="J81" t="n">
        <v>302.57</v>
      </c>
      <c r="K81" t="n">
        <v>59.89</v>
      </c>
      <c r="L81" t="n">
        <v>20.75</v>
      </c>
      <c r="M81" t="n">
        <v>6</v>
      </c>
      <c r="N81" t="n">
        <v>86.93000000000001</v>
      </c>
      <c r="O81" t="n">
        <v>37551.07</v>
      </c>
      <c r="P81" t="n">
        <v>180.97</v>
      </c>
      <c r="Q81" t="n">
        <v>460.69</v>
      </c>
      <c r="R81" t="n">
        <v>46.81</v>
      </c>
      <c r="S81" t="n">
        <v>32.19</v>
      </c>
      <c r="T81" t="n">
        <v>3409.86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116.5779597385791</v>
      </c>
      <c r="AB81" t="n">
        <v>159.5071075708601</v>
      </c>
      <c r="AC81" t="n">
        <v>144.2839730939726</v>
      </c>
      <c r="AD81" t="n">
        <v>116577.9597385791</v>
      </c>
      <c r="AE81" t="n">
        <v>159507.1075708601</v>
      </c>
      <c r="AF81" t="n">
        <v>4.829179831730493e-06</v>
      </c>
      <c r="AG81" t="n">
        <v>5</v>
      </c>
      <c r="AH81" t="n">
        <v>144283.9730939726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6.6714</v>
      </c>
      <c r="E82" t="n">
        <v>14.99</v>
      </c>
      <c r="F82" t="n">
        <v>11.73</v>
      </c>
      <c r="G82" t="n">
        <v>87.98999999999999</v>
      </c>
      <c r="H82" t="n">
        <v>1.23</v>
      </c>
      <c r="I82" t="n">
        <v>8</v>
      </c>
      <c r="J82" t="n">
        <v>303.1</v>
      </c>
      <c r="K82" t="n">
        <v>59.89</v>
      </c>
      <c r="L82" t="n">
        <v>21</v>
      </c>
      <c r="M82" t="n">
        <v>6</v>
      </c>
      <c r="N82" t="n">
        <v>87.20999999999999</v>
      </c>
      <c r="O82" t="n">
        <v>37616.56</v>
      </c>
      <c r="P82" t="n">
        <v>180.42</v>
      </c>
      <c r="Q82" t="n">
        <v>460.71</v>
      </c>
      <c r="R82" t="n">
        <v>46.97</v>
      </c>
      <c r="S82" t="n">
        <v>32.19</v>
      </c>
      <c r="T82" t="n">
        <v>3487.55</v>
      </c>
      <c r="U82" t="n">
        <v>0.6899999999999999</v>
      </c>
      <c r="V82" t="n">
        <v>0.76</v>
      </c>
      <c r="W82" t="n">
        <v>1.46</v>
      </c>
      <c r="X82" t="n">
        <v>0.2</v>
      </c>
      <c r="Y82" t="n">
        <v>1</v>
      </c>
      <c r="Z82" t="n">
        <v>10</v>
      </c>
      <c r="AA82" t="n">
        <v>116.3935633041355</v>
      </c>
      <c r="AB82" t="n">
        <v>159.254808234258</v>
      </c>
      <c r="AC82" t="n">
        <v>144.0557528519514</v>
      </c>
      <c r="AD82" t="n">
        <v>116393.5633041355</v>
      </c>
      <c r="AE82" t="n">
        <v>159254.808234258</v>
      </c>
      <c r="AF82" t="n">
        <v>4.828166636105804e-06</v>
      </c>
      <c r="AG82" t="n">
        <v>5</v>
      </c>
      <c r="AH82" t="n">
        <v>144055.7528519513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6.6646</v>
      </c>
      <c r="E83" t="n">
        <v>15</v>
      </c>
      <c r="F83" t="n">
        <v>11.75</v>
      </c>
      <c r="G83" t="n">
        <v>88.09999999999999</v>
      </c>
      <c r="H83" t="n">
        <v>1.25</v>
      </c>
      <c r="I83" t="n">
        <v>8</v>
      </c>
      <c r="J83" t="n">
        <v>303.63</v>
      </c>
      <c r="K83" t="n">
        <v>59.89</v>
      </c>
      <c r="L83" t="n">
        <v>21.25</v>
      </c>
      <c r="M83" t="n">
        <v>6</v>
      </c>
      <c r="N83" t="n">
        <v>87.48999999999999</v>
      </c>
      <c r="O83" t="n">
        <v>37682.17</v>
      </c>
      <c r="P83" t="n">
        <v>179.79</v>
      </c>
      <c r="Q83" t="n">
        <v>460.69</v>
      </c>
      <c r="R83" t="n">
        <v>47.35</v>
      </c>
      <c r="S83" t="n">
        <v>32.19</v>
      </c>
      <c r="T83" t="n">
        <v>3675.52</v>
      </c>
      <c r="U83" t="n">
        <v>0.68</v>
      </c>
      <c r="V83" t="n">
        <v>0.76</v>
      </c>
      <c r="W83" t="n">
        <v>1.46</v>
      </c>
      <c r="X83" t="n">
        <v>0.21</v>
      </c>
      <c r="Y83" t="n">
        <v>1</v>
      </c>
      <c r="Z83" t="n">
        <v>10</v>
      </c>
      <c r="AA83" t="n">
        <v>116.2477247829424</v>
      </c>
      <c r="AB83" t="n">
        <v>159.0552655356201</v>
      </c>
      <c r="AC83" t="n">
        <v>143.8752542284115</v>
      </c>
      <c r="AD83" t="n">
        <v>116247.7247829424</v>
      </c>
      <c r="AE83" t="n">
        <v>159055.2655356201</v>
      </c>
      <c r="AF83" t="n">
        <v>4.823245400214459e-06</v>
      </c>
      <c r="AG83" t="n">
        <v>5</v>
      </c>
      <c r="AH83" t="n">
        <v>143875.2542284115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6.701</v>
      </c>
      <c r="E84" t="n">
        <v>14.92</v>
      </c>
      <c r="F84" t="n">
        <v>11.72</v>
      </c>
      <c r="G84" t="n">
        <v>100.42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179.52</v>
      </c>
      <c r="Q84" t="n">
        <v>460.69</v>
      </c>
      <c r="R84" t="n">
        <v>46.54</v>
      </c>
      <c r="S84" t="n">
        <v>32.19</v>
      </c>
      <c r="T84" t="n">
        <v>3277.19</v>
      </c>
      <c r="U84" t="n">
        <v>0.6899999999999999</v>
      </c>
      <c r="V84" t="n">
        <v>0.76</v>
      </c>
      <c r="W84" t="n">
        <v>1.46</v>
      </c>
      <c r="X84" t="n">
        <v>0.18</v>
      </c>
      <c r="Y84" t="n">
        <v>1</v>
      </c>
      <c r="Z84" t="n">
        <v>10</v>
      </c>
      <c r="AA84" t="n">
        <v>115.7487841267582</v>
      </c>
      <c r="AB84" t="n">
        <v>158.3725929181211</v>
      </c>
      <c r="AC84" t="n">
        <v>143.2577349273893</v>
      </c>
      <c r="AD84" t="n">
        <v>115748.7841267582</v>
      </c>
      <c r="AE84" t="n">
        <v>158372.5929181211</v>
      </c>
      <c r="AF84" t="n">
        <v>4.849588486456364e-06</v>
      </c>
      <c r="AG84" t="n">
        <v>5</v>
      </c>
      <c r="AH84" t="n">
        <v>143257.7349273893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6.699</v>
      </c>
      <c r="E85" t="n">
        <v>14.93</v>
      </c>
      <c r="F85" t="n">
        <v>11.72</v>
      </c>
      <c r="G85" t="n">
        <v>100.46</v>
      </c>
      <c r="H85" t="n">
        <v>1.27</v>
      </c>
      <c r="I85" t="n">
        <v>7</v>
      </c>
      <c r="J85" t="n">
        <v>304.7</v>
      </c>
      <c r="K85" t="n">
        <v>59.89</v>
      </c>
      <c r="L85" t="n">
        <v>21.75</v>
      </c>
      <c r="M85" t="n">
        <v>5</v>
      </c>
      <c r="N85" t="n">
        <v>88.06</v>
      </c>
      <c r="O85" t="n">
        <v>37813.76</v>
      </c>
      <c r="P85" t="n">
        <v>179.8</v>
      </c>
      <c r="Q85" t="n">
        <v>460.69</v>
      </c>
      <c r="R85" t="n">
        <v>46.61</v>
      </c>
      <c r="S85" t="n">
        <v>32.19</v>
      </c>
      <c r="T85" t="n">
        <v>3310.94</v>
      </c>
      <c r="U85" t="n">
        <v>0.6899999999999999</v>
      </c>
      <c r="V85" t="n">
        <v>0.76</v>
      </c>
      <c r="W85" t="n">
        <v>1.46</v>
      </c>
      <c r="X85" t="n">
        <v>0.19</v>
      </c>
      <c r="Y85" t="n">
        <v>1</v>
      </c>
      <c r="Z85" t="n">
        <v>10</v>
      </c>
      <c r="AA85" t="n">
        <v>115.8709704610458</v>
      </c>
      <c r="AB85" t="n">
        <v>158.5397736511739</v>
      </c>
      <c r="AC85" t="n">
        <v>143.4089601659192</v>
      </c>
      <c r="AD85" t="n">
        <v>115870.9704610458</v>
      </c>
      <c r="AE85" t="n">
        <v>158539.7736511739</v>
      </c>
      <c r="AF85" t="n">
        <v>4.848141064135381e-06</v>
      </c>
      <c r="AG85" t="n">
        <v>5</v>
      </c>
      <c r="AH85" t="n">
        <v>143408.9601659192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6.704</v>
      </c>
      <c r="E86" t="n">
        <v>14.92</v>
      </c>
      <c r="F86" t="n">
        <v>11.71</v>
      </c>
      <c r="G86" t="n">
        <v>100.37</v>
      </c>
      <c r="H86" t="n">
        <v>1.28</v>
      </c>
      <c r="I86" t="n">
        <v>7</v>
      </c>
      <c r="J86" t="n">
        <v>305.23</v>
      </c>
      <c r="K86" t="n">
        <v>59.89</v>
      </c>
      <c r="L86" t="n">
        <v>22</v>
      </c>
      <c r="M86" t="n">
        <v>5</v>
      </c>
      <c r="N86" t="n">
        <v>88.34999999999999</v>
      </c>
      <c r="O86" t="n">
        <v>37879.74</v>
      </c>
      <c r="P86" t="n">
        <v>179.53</v>
      </c>
      <c r="Q86" t="n">
        <v>460.75</v>
      </c>
      <c r="R86" t="n">
        <v>46.09</v>
      </c>
      <c r="S86" t="n">
        <v>32.19</v>
      </c>
      <c r="T86" t="n">
        <v>3051.32</v>
      </c>
      <c r="U86" t="n">
        <v>0.7</v>
      </c>
      <c r="V86" t="n">
        <v>0.76</v>
      </c>
      <c r="W86" t="n">
        <v>1.46</v>
      </c>
      <c r="X86" t="n">
        <v>0.18</v>
      </c>
      <c r="Y86" t="n">
        <v>1</v>
      </c>
      <c r="Z86" t="n">
        <v>10</v>
      </c>
      <c r="AA86" t="n">
        <v>115.7157804252499</v>
      </c>
      <c r="AB86" t="n">
        <v>158.3274357976968</v>
      </c>
      <c r="AC86" t="n">
        <v>143.2168875391599</v>
      </c>
      <c r="AD86" t="n">
        <v>115715.7804252499</v>
      </c>
      <c r="AE86" t="n">
        <v>158327.4357976968</v>
      </c>
      <c r="AF86" t="n">
        <v>4.851759619937841e-06</v>
      </c>
      <c r="AG86" t="n">
        <v>5</v>
      </c>
      <c r="AH86" t="n">
        <v>143216.8875391599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6.7033</v>
      </c>
      <c r="E87" t="n">
        <v>14.92</v>
      </c>
      <c r="F87" t="n">
        <v>11.71</v>
      </c>
      <c r="G87" t="n">
        <v>100.38</v>
      </c>
      <c r="H87" t="n">
        <v>1.3</v>
      </c>
      <c r="I87" t="n">
        <v>7</v>
      </c>
      <c r="J87" t="n">
        <v>305.77</v>
      </c>
      <c r="K87" t="n">
        <v>59.89</v>
      </c>
      <c r="L87" t="n">
        <v>22.25</v>
      </c>
      <c r="M87" t="n">
        <v>5</v>
      </c>
      <c r="N87" t="n">
        <v>88.63</v>
      </c>
      <c r="O87" t="n">
        <v>37945.85</v>
      </c>
      <c r="P87" t="n">
        <v>179.96</v>
      </c>
      <c r="Q87" t="n">
        <v>460.69</v>
      </c>
      <c r="R87" t="n">
        <v>46.24</v>
      </c>
      <c r="S87" t="n">
        <v>32.19</v>
      </c>
      <c r="T87" t="n">
        <v>3126.9</v>
      </c>
      <c r="U87" t="n">
        <v>0.7</v>
      </c>
      <c r="V87" t="n">
        <v>0.76</v>
      </c>
      <c r="W87" t="n">
        <v>1.46</v>
      </c>
      <c r="X87" t="n">
        <v>0.18</v>
      </c>
      <c r="Y87" t="n">
        <v>1</v>
      </c>
      <c r="Z87" t="n">
        <v>10</v>
      </c>
      <c r="AA87" t="n">
        <v>115.8783051974896</v>
      </c>
      <c r="AB87" t="n">
        <v>158.5498093611619</v>
      </c>
      <c r="AC87" t="n">
        <v>143.4180380818313</v>
      </c>
      <c r="AD87" t="n">
        <v>115878.3051974896</v>
      </c>
      <c r="AE87" t="n">
        <v>158549.809361162</v>
      </c>
      <c r="AF87" t="n">
        <v>4.851253022125496e-06</v>
      </c>
      <c r="AG87" t="n">
        <v>5</v>
      </c>
      <c r="AH87" t="n">
        <v>143418.0380818313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6.7078</v>
      </c>
      <c r="E88" t="n">
        <v>14.91</v>
      </c>
      <c r="F88" t="n">
        <v>11.7</v>
      </c>
      <c r="G88" t="n">
        <v>100.3</v>
      </c>
      <c r="H88" t="n">
        <v>1.31</v>
      </c>
      <c r="I88" t="n">
        <v>7</v>
      </c>
      <c r="J88" t="n">
        <v>306.31</v>
      </c>
      <c r="K88" t="n">
        <v>59.89</v>
      </c>
      <c r="L88" t="n">
        <v>22.5</v>
      </c>
      <c r="M88" t="n">
        <v>5</v>
      </c>
      <c r="N88" t="n">
        <v>88.92</v>
      </c>
      <c r="O88" t="n">
        <v>38012.07</v>
      </c>
      <c r="P88" t="n">
        <v>179.87</v>
      </c>
      <c r="Q88" t="n">
        <v>460.69</v>
      </c>
      <c r="R88" t="n">
        <v>45.87</v>
      </c>
      <c r="S88" t="n">
        <v>32.19</v>
      </c>
      <c r="T88" t="n">
        <v>2941.72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115.7933767497039</v>
      </c>
      <c r="AB88" t="n">
        <v>158.433606512123</v>
      </c>
      <c r="AC88" t="n">
        <v>143.3129254696128</v>
      </c>
      <c r="AD88" t="n">
        <v>115793.3767497039</v>
      </c>
      <c r="AE88" t="n">
        <v>158433.606512123</v>
      </c>
      <c r="AF88" t="n">
        <v>4.85450972234771e-06</v>
      </c>
      <c r="AG88" t="n">
        <v>5</v>
      </c>
      <c r="AH88" t="n">
        <v>143312.9254696128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6.7082</v>
      </c>
      <c r="E89" t="n">
        <v>14.91</v>
      </c>
      <c r="F89" t="n">
        <v>11.7</v>
      </c>
      <c r="G89" t="n">
        <v>100.29</v>
      </c>
      <c r="H89" t="n">
        <v>1.32</v>
      </c>
      <c r="I89" t="n">
        <v>7</v>
      </c>
      <c r="J89" t="n">
        <v>306.84</v>
      </c>
      <c r="K89" t="n">
        <v>59.89</v>
      </c>
      <c r="L89" t="n">
        <v>22.75</v>
      </c>
      <c r="M89" t="n">
        <v>5</v>
      </c>
      <c r="N89" t="n">
        <v>89.20999999999999</v>
      </c>
      <c r="O89" t="n">
        <v>38078.42</v>
      </c>
      <c r="P89" t="n">
        <v>179.92</v>
      </c>
      <c r="Q89" t="n">
        <v>460.69</v>
      </c>
      <c r="R89" t="n">
        <v>45.98</v>
      </c>
      <c r="S89" t="n">
        <v>32.19</v>
      </c>
      <c r="T89" t="n">
        <v>2996.38</v>
      </c>
      <c r="U89" t="n">
        <v>0.7</v>
      </c>
      <c r="V89" t="n">
        <v>0.76</v>
      </c>
      <c r="W89" t="n">
        <v>1.46</v>
      </c>
      <c r="X89" t="n">
        <v>0.17</v>
      </c>
      <c r="Y89" t="n">
        <v>1</v>
      </c>
      <c r="Z89" t="n">
        <v>10</v>
      </c>
      <c r="AA89" t="n">
        <v>115.8071887450204</v>
      </c>
      <c r="AB89" t="n">
        <v>158.4525046934573</v>
      </c>
      <c r="AC89" t="n">
        <v>143.3300200350444</v>
      </c>
      <c r="AD89" t="n">
        <v>115807.1887450204</v>
      </c>
      <c r="AE89" t="n">
        <v>158452.5046934573</v>
      </c>
      <c r="AF89" t="n">
        <v>4.854799206811907e-06</v>
      </c>
      <c r="AG89" t="n">
        <v>5</v>
      </c>
      <c r="AH89" t="n">
        <v>143330.0200350443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6.707</v>
      </c>
      <c r="E90" t="n">
        <v>14.91</v>
      </c>
      <c r="F90" t="n">
        <v>11.7</v>
      </c>
      <c r="G90" t="n">
        <v>100.31</v>
      </c>
      <c r="H90" t="n">
        <v>1.33</v>
      </c>
      <c r="I90" t="n">
        <v>7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179.54</v>
      </c>
      <c r="Q90" t="n">
        <v>460.71</v>
      </c>
      <c r="R90" t="n">
        <v>45.97</v>
      </c>
      <c r="S90" t="n">
        <v>32.19</v>
      </c>
      <c r="T90" t="n">
        <v>2991.26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115.6828062484484</v>
      </c>
      <c r="AB90" t="n">
        <v>158.2823190742791</v>
      </c>
      <c r="AC90" t="n">
        <v>143.1760766925034</v>
      </c>
      <c r="AD90" t="n">
        <v>115682.8062484484</v>
      </c>
      <c r="AE90" t="n">
        <v>158282.319074279</v>
      </c>
      <c r="AF90" t="n">
        <v>4.853930753419316e-06</v>
      </c>
      <c r="AG90" t="n">
        <v>5</v>
      </c>
      <c r="AH90" t="n">
        <v>143176.0766925034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6.7072</v>
      </c>
      <c r="E91" t="n">
        <v>14.91</v>
      </c>
      <c r="F91" t="n">
        <v>11.7</v>
      </c>
      <c r="G91" t="n">
        <v>100.31</v>
      </c>
      <c r="H91" t="n">
        <v>1.35</v>
      </c>
      <c r="I91" t="n">
        <v>7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179.44</v>
      </c>
      <c r="Q91" t="n">
        <v>460.69</v>
      </c>
      <c r="R91" t="n">
        <v>46.04</v>
      </c>
      <c r="S91" t="n">
        <v>32.19</v>
      </c>
      <c r="T91" t="n">
        <v>3028.44</v>
      </c>
      <c r="U91" t="n">
        <v>0.7</v>
      </c>
      <c r="V91" t="n">
        <v>0.76</v>
      </c>
      <c r="W91" t="n">
        <v>1.46</v>
      </c>
      <c r="X91" t="n">
        <v>0.17</v>
      </c>
      <c r="Y91" t="n">
        <v>1</v>
      </c>
      <c r="Z91" t="n">
        <v>10</v>
      </c>
      <c r="AA91" t="n">
        <v>115.6446409777086</v>
      </c>
      <c r="AB91" t="n">
        <v>158.23009966712</v>
      </c>
      <c r="AC91" t="n">
        <v>143.1288410322732</v>
      </c>
      <c r="AD91" t="n">
        <v>115644.6409777086</v>
      </c>
      <c r="AE91" t="n">
        <v>158230.09966712</v>
      </c>
      <c r="AF91" t="n">
        <v>4.854075495651414e-06</v>
      </c>
      <c r="AG91" t="n">
        <v>5</v>
      </c>
      <c r="AH91" t="n">
        <v>143128.8410322732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6.7063</v>
      </c>
      <c r="E92" t="n">
        <v>14.91</v>
      </c>
      <c r="F92" t="n">
        <v>11.7</v>
      </c>
      <c r="G92" t="n">
        <v>100.32</v>
      </c>
      <c r="H92" t="n">
        <v>1.36</v>
      </c>
      <c r="I92" t="n">
        <v>7</v>
      </c>
      <c r="J92" t="n">
        <v>308.46</v>
      </c>
      <c r="K92" t="n">
        <v>59.89</v>
      </c>
      <c r="L92" t="n">
        <v>23.5</v>
      </c>
      <c r="M92" t="n">
        <v>5</v>
      </c>
      <c r="N92" t="n">
        <v>90.08</v>
      </c>
      <c r="O92" t="n">
        <v>38278.23</v>
      </c>
      <c r="P92" t="n">
        <v>178.9</v>
      </c>
      <c r="Q92" t="n">
        <v>460.69</v>
      </c>
      <c r="R92" t="n">
        <v>46</v>
      </c>
      <c r="S92" t="n">
        <v>32.19</v>
      </c>
      <c r="T92" t="n">
        <v>3009.54</v>
      </c>
      <c r="U92" t="n">
        <v>0.7</v>
      </c>
      <c r="V92" t="n">
        <v>0.76</v>
      </c>
      <c r="W92" t="n">
        <v>1.46</v>
      </c>
      <c r="X92" t="n">
        <v>0.17</v>
      </c>
      <c r="Y92" t="n">
        <v>1</v>
      </c>
      <c r="Z92" t="n">
        <v>10</v>
      </c>
      <c r="AA92" t="n">
        <v>115.4593559993111</v>
      </c>
      <c r="AB92" t="n">
        <v>157.9765845854803</v>
      </c>
      <c r="AC92" t="n">
        <v>142.8995210742144</v>
      </c>
      <c r="AD92" t="n">
        <v>115459.3559993111</v>
      </c>
      <c r="AE92" t="n">
        <v>157976.5845854803</v>
      </c>
      <c r="AF92" t="n">
        <v>4.853424155606972e-06</v>
      </c>
      <c r="AG92" t="n">
        <v>5</v>
      </c>
      <c r="AH92" t="n">
        <v>142899.5210742144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6.7092</v>
      </c>
      <c r="E93" t="n">
        <v>14.9</v>
      </c>
      <c r="F93" t="n">
        <v>11.7</v>
      </c>
      <c r="G93" t="n">
        <v>100.27</v>
      </c>
      <c r="H93" t="n">
        <v>1.37</v>
      </c>
      <c r="I93" t="n">
        <v>7</v>
      </c>
      <c r="J93" t="n">
        <v>309.01</v>
      </c>
      <c r="K93" t="n">
        <v>59.89</v>
      </c>
      <c r="L93" t="n">
        <v>23.75</v>
      </c>
      <c r="M93" t="n">
        <v>5</v>
      </c>
      <c r="N93" t="n">
        <v>90.37</v>
      </c>
      <c r="O93" t="n">
        <v>38345.09</v>
      </c>
      <c r="P93" t="n">
        <v>178.68</v>
      </c>
      <c r="Q93" t="n">
        <v>460.69</v>
      </c>
      <c r="R93" t="n">
        <v>45.86</v>
      </c>
      <c r="S93" t="n">
        <v>32.19</v>
      </c>
      <c r="T93" t="n">
        <v>2935.28</v>
      </c>
      <c r="U93" t="n">
        <v>0.7</v>
      </c>
      <c r="V93" t="n">
        <v>0.76</v>
      </c>
      <c r="W93" t="n">
        <v>1.46</v>
      </c>
      <c r="X93" t="n">
        <v>0.16</v>
      </c>
      <c r="Y93" t="n">
        <v>1</v>
      </c>
      <c r="Z93" t="n">
        <v>10</v>
      </c>
      <c r="AA93" t="n">
        <v>115.3496327609249</v>
      </c>
      <c r="AB93" t="n">
        <v>157.8264564100727</v>
      </c>
      <c r="AC93" t="n">
        <v>142.7637209211615</v>
      </c>
      <c r="AD93" t="n">
        <v>115349.6327609249</v>
      </c>
      <c r="AE93" t="n">
        <v>157826.4564100727</v>
      </c>
      <c r="AF93" t="n">
        <v>4.855522917972398e-06</v>
      </c>
      <c r="AG93" t="n">
        <v>5</v>
      </c>
      <c r="AH93" t="n">
        <v>142763.7209211615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6.7072</v>
      </c>
      <c r="E94" t="n">
        <v>14.91</v>
      </c>
      <c r="F94" t="n">
        <v>11.7</v>
      </c>
      <c r="G94" t="n">
        <v>100.31</v>
      </c>
      <c r="H94" t="n">
        <v>1.38</v>
      </c>
      <c r="I94" t="n">
        <v>7</v>
      </c>
      <c r="J94" t="n">
        <v>309.55</v>
      </c>
      <c r="K94" t="n">
        <v>59.89</v>
      </c>
      <c r="L94" t="n">
        <v>24</v>
      </c>
      <c r="M94" t="n">
        <v>5</v>
      </c>
      <c r="N94" t="n">
        <v>90.66</v>
      </c>
      <c r="O94" t="n">
        <v>38412.07</v>
      </c>
      <c r="P94" t="n">
        <v>178.42</v>
      </c>
      <c r="Q94" t="n">
        <v>460.69</v>
      </c>
      <c r="R94" t="n">
        <v>45.99</v>
      </c>
      <c r="S94" t="n">
        <v>32.19</v>
      </c>
      <c r="T94" t="n">
        <v>3000.31</v>
      </c>
      <c r="U94" t="n">
        <v>0.7</v>
      </c>
      <c r="V94" t="n">
        <v>0.76</v>
      </c>
      <c r="W94" t="n">
        <v>1.46</v>
      </c>
      <c r="X94" t="n">
        <v>0.17</v>
      </c>
      <c r="Y94" t="n">
        <v>1</v>
      </c>
      <c r="Z94" t="n">
        <v>10</v>
      </c>
      <c r="AA94" t="n">
        <v>115.2768241216403</v>
      </c>
      <c r="AB94" t="n">
        <v>157.7268364177131</v>
      </c>
      <c r="AC94" t="n">
        <v>142.6736085210551</v>
      </c>
      <c r="AD94" t="n">
        <v>115276.8241216403</v>
      </c>
      <c r="AE94" t="n">
        <v>157726.8364177131</v>
      </c>
      <c r="AF94" t="n">
        <v>4.854075495651414e-06</v>
      </c>
      <c r="AG94" t="n">
        <v>5</v>
      </c>
      <c r="AH94" t="n">
        <v>142673.6085210551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6.7085</v>
      </c>
      <c r="E95" t="n">
        <v>14.91</v>
      </c>
      <c r="F95" t="n">
        <v>11.7</v>
      </c>
      <c r="G95" t="n">
        <v>100.28</v>
      </c>
      <c r="H95" t="n">
        <v>1.39</v>
      </c>
      <c r="I95" t="n">
        <v>7</v>
      </c>
      <c r="J95" t="n">
        <v>310.09</v>
      </c>
      <c r="K95" t="n">
        <v>59.89</v>
      </c>
      <c r="L95" t="n">
        <v>24.25</v>
      </c>
      <c r="M95" t="n">
        <v>5</v>
      </c>
      <c r="N95" t="n">
        <v>90.95999999999999</v>
      </c>
      <c r="O95" t="n">
        <v>38479.19</v>
      </c>
      <c r="P95" t="n">
        <v>177.78</v>
      </c>
      <c r="Q95" t="n">
        <v>460.71</v>
      </c>
      <c r="R95" t="n">
        <v>45.79</v>
      </c>
      <c r="S95" t="n">
        <v>32.19</v>
      </c>
      <c r="T95" t="n">
        <v>2904.73</v>
      </c>
      <c r="U95" t="n">
        <v>0.7</v>
      </c>
      <c r="V95" t="n">
        <v>0.76</v>
      </c>
      <c r="W95" t="n">
        <v>1.46</v>
      </c>
      <c r="X95" t="n">
        <v>0.17</v>
      </c>
      <c r="Y95" t="n">
        <v>1</v>
      </c>
      <c r="Z95" t="n">
        <v>10</v>
      </c>
      <c r="AA95" t="n">
        <v>115.0324819563119</v>
      </c>
      <c r="AB95" t="n">
        <v>157.3925166874954</v>
      </c>
      <c r="AC95" t="n">
        <v>142.3711957966686</v>
      </c>
      <c r="AD95" t="n">
        <v>115032.4819563119</v>
      </c>
      <c r="AE95" t="n">
        <v>157392.5166874954</v>
      </c>
      <c r="AF95" t="n">
        <v>4.855016320160055e-06</v>
      </c>
      <c r="AG95" t="n">
        <v>5</v>
      </c>
      <c r="AH95" t="n">
        <v>142371.1957966686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6.7082</v>
      </c>
      <c r="E96" t="n">
        <v>14.91</v>
      </c>
      <c r="F96" t="n">
        <v>11.7</v>
      </c>
      <c r="G96" t="n">
        <v>100.29</v>
      </c>
      <c r="H96" t="n">
        <v>1.41</v>
      </c>
      <c r="I96" t="n">
        <v>7</v>
      </c>
      <c r="J96" t="n">
        <v>310.64</v>
      </c>
      <c r="K96" t="n">
        <v>59.89</v>
      </c>
      <c r="L96" t="n">
        <v>24.5</v>
      </c>
      <c r="M96" t="n">
        <v>5</v>
      </c>
      <c r="N96" t="n">
        <v>91.25</v>
      </c>
      <c r="O96" t="n">
        <v>38546.43</v>
      </c>
      <c r="P96" t="n">
        <v>177.48</v>
      </c>
      <c r="Q96" t="n">
        <v>460.69</v>
      </c>
      <c r="R96" t="n">
        <v>45.87</v>
      </c>
      <c r="S96" t="n">
        <v>32.19</v>
      </c>
      <c r="T96" t="n">
        <v>2944.31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114.927444292733</v>
      </c>
      <c r="AB96" t="n">
        <v>157.2487995222521</v>
      </c>
      <c r="AC96" t="n">
        <v>142.2411947959678</v>
      </c>
      <c r="AD96" t="n">
        <v>114927.444292733</v>
      </c>
      <c r="AE96" t="n">
        <v>157248.7995222521</v>
      </c>
      <c r="AF96" t="n">
        <v>4.854799206811907e-06</v>
      </c>
      <c r="AG96" t="n">
        <v>5</v>
      </c>
      <c r="AH96" t="n">
        <v>142241.1947959678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6.7053</v>
      </c>
      <c r="E97" t="n">
        <v>14.91</v>
      </c>
      <c r="F97" t="n">
        <v>11.71</v>
      </c>
      <c r="G97" t="n">
        <v>100.34</v>
      </c>
      <c r="H97" t="n">
        <v>1.42</v>
      </c>
      <c r="I97" t="n">
        <v>7</v>
      </c>
      <c r="J97" t="n">
        <v>311.19</v>
      </c>
      <c r="K97" t="n">
        <v>59.89</v>
      </c>
      <c r="L97" t="n">
        <v>24.75</v>
      </c>
      <c r="M97" t="n">
        <v>5</v>
      </c>
      <c r="N97" t="n">
        <v>91.55</v>
      </c>
      <c r="O97" t="n">
        <v>38613.8</v>
      </c>
      <c r="P97" t="n">
        <v>177.1</v>
      </c>
      <c r="Q97" t="n">
        <v>460.71</v>
      </c>
      <c r="R97" t="n">
        <v>46.09</v>
      </c>
      <c r="S97" t="n">
        <v>32.19</v>
      </c>
      <c r="T97" t="n">
        <v>3054.39</v>
      </c>
      <c r="U97" t="n">
        <v>0.7</v>
      </c>
      <c r="V97" t="n">
        <v>0.76</v>
      </c>
      <c r="W97" t="n">
        <v>1.46</v>
      </c>
      <c r="X97" t="n">
        <v>0.17</v>
      </c>
      <c r="Y97" t="n">
        <v>1</v>
      </c>
      <c r="Z97" t="n">
        <v>10</v>
      </c>
      <c r="AA97" t="n">
        <v>114.8255711236008</v>
      </c>
      <c r="AB97" t="n">
        <v>157.1094121579186</v>
      </c>
      <c r="AC97" t="n">
        <v>142.1151103660548</v>
      </c>
      <c r="AD97" t="n">
        <v>114825.5711236008</v>
      </c>
      <c r="AE97" t="n">
        <v>157109.4121579186</v>
      </c>
      <c r="AF97" t="n">
        <v>4.85270044444648e-06</v>
      </c>
      <c r="AG97" t="n">
        <v>5</v>
      </c>
      <c r="AH97" t="n">
        <v>142115.1103660548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6.7049</v>
      </c>
      <c r="E98" t="n">
        <v>14.91</v>
      </c>
      <c r="F98" t="n">
        <v>11.71</v>
      </c>
      <c r="G98" t="n">
        <v>100.35</v>
      </c>
      <c r="H98" t="n">
        <v>1.43</v>
      </c>
      <c r="I98" t="n">
        <v>7</v>
      </c>
      <c r="J98" t="n">
        <v>311.73</v>
      </c>
      <c r="K98" t="n">
        <v>59.89</v>
      </c>
      <c r="L98" t="n">
        <v>25</v>
      </c>
      <c r="M98" t="n">
        <v>5</v>
      </c>
      <c r="N98" t="n">
        <v>91.84999999999999</v>
      </c>
      <c r="O98" t="n">
        <v>38681.31</v>
      </c>
      <c r="P98" t="n">
        <v>176.48</v>
      </c>
      <c r="Q98" t="n">
        <v>460.69</v>
      </c>
      <c r="R98" t="n">
        <v>46.14</v>
      </c>
      <c r="S98" t="n">
        <v>32.19</v>
      </c>
      <c r="T98" t="n">
        <v>3078.29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114.6060793708734</v>
      </c>
      <c r="AB98" t="n">
        <v>156.8090938585443</v>
      </c>
      <c r="AC98" t="n">
        <v>141.8434540236733</v>
      </c>
      <c r="AD98" t="n">
        <v>114606.0793708734</v>
      </c>
      <c r="AE98" t="n">
        <v>156809.0938585443</v>
      </c>
      <c r="AF98" t="n">
        <v>4.852410959982283e-06</v>
      </c>
      <c r="AG98" t="n">
        <v>5</v>
      </c>
      <c r="AH98" t="n">
        <v>141843.4540236733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6.7471</v>
      </c>
      <c r="E99" t="n">
        <v>14.82</v>
      </c>
      <c r="F99" t="n">
        <v>11.66</v>
      </c>
      <c r="G99" t="n">
        <v>116.65</v>
      </c>
      <c r="H99" t="n">
        <v>1.44</v>
      </c>
      <c r="I99" t="n">
        <v>6</v>
      </c>
      <c r="J99" t="n">
        <v>312.28</v>
      </c>
      <c r="K99" t="n">
        <v>59.89</v>
      </c>
      <c r="L99" t="n">
        <v>25.25</v>
      </c>
      <c r="M99" t="n">
        <v>4</v>
      </c>
      <c r="N99" t="n">
        <v>92.15000000000001</v>
      </c>
      <c r="O99" t="n">
        <v>38749.07</v>
      </c>
      <c r="P99" t="n">
        <v>175.31</v>
      </c>
      <c r="Q99" t="n">
        <v>460.73</v>
      </c>
      <c r="R99" t="n">
        <v>44.74</v>
      </c>
      <c r="S99" t="n">
        <v>32.19</v>
      </c>
      <c r="T99" t="n">
        <v>2384.84</v>
      </c>
      <c r="U99" t="n">
        <v>0.72</v>
      </c>
      <c r="V99" t="n">
        <v>0.77</v>
      </c>
      <c r="W99" t="n">
        <v>1.46</v>
      </c>
      <c r="X99" t="n">
        <v>0.13</v>
      </c>
      <c r="Y99" t="n">
        <v>1</v>
      </c>
      <c r="Z99" t="n">
        <v>10</v>
      </c>
      <c r="AA99" t="n">
        <v>113.7271006535178</v>
      </c>
      <c r="AB99" t="n">
        <v>155.6064363996548</v>
      </c>
      <c r="AC99" t="n">
        <v>140.7555765047195</v>
      </c>
      <c r="AD99" t="n">
        <v>113727.1006535178</v>
      </c>
      <c r="AE99" t="n">
        <v>155606.4363996548</v>
      </c>
      <c r="AF99" t="n">
        <v>4.882951570955042e-06</v>
      </c>
      <c r="AG99" t="n">
        <v>5</v>
      </c>
      <c r="AH99" t="n">
        <v>140755.5765047195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6.7417</v>
      </c>
      <c r="E100" t="n">
        <v>14.83</v>
      </c>
      <c r="F100" t="n">
        <v>11.68</v>
      </c>
      <c r="G100" t="n">
        <v>116.77</v>
      </c>
      <c r="H100" t="n">
        <v>1.45</v>
      </c>
      <c r="I100" t="n">
        <v>6</v>
      </c>
      <c r="J100" t="n">
        <v>312.83</v>
      </c>
      <c r="K100" t="n">
        <v>59.89</v>
      </c>
      <c r="L100" t="n">
        <v>25.5</v>
      </c>
      <c r="M100" t="n">
        <v>4</v>
      </c>
      <c r="N100" t="n">
        <v>92.44</v>
      </c>
      <c r="O100" t="n">
        <v>38816.85</v>
      </c>
      <c r="P100" t="n">
        <v>175.41</v>
      </c>
      <c r="Q100" t="n">
        <v>460.69</v>
      </c>
      <c r="R100" t="n">
        <v>45.1</v>
      </c>
      <c r="S100" t="n">
        <v>32.19</v>
      </c>
      <c r="T100" t="n">
        <v>2561.02</v>
      </c>
      <c r="U100" t="n">
        <v>0.71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113.8278827865784</v>
      </c>
      <c r="AB100" t="n">
        <v>155.7443309603022</v>
      </c>
      <c r="AC100" t="n">
        <v>140.880310602035</v>
      </c>
      <c r="AD100" t="n">
        <v>113827.8827865784</v>
      </c>
      <c r="AE100" t="n">
        <v>155744.3309603022</v>
      </c>
      <c r="AF100" t="n">
        <v>4.879043530688386e-06</v>
      </c>
      <c r="AG100" t="n">
        <v>5</v>
      </c>
      <c r="AH100" t="n">
        <v>140880.310602035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6.7451</v>
      </c>
      <c r="E101" t="n">
        <v>14.83</v>
      </c>
      <c r="F101" t="n">
        <v>11.67</v>
      </c>
      <c r="G101" t="n">
        <v>116.69</v>
      </c>
      <c r="H101" t="n">
        <v>1.46</v>
      </c>
      <c r="I101" t="n">
        <v>6</v>
      </c>
      <c r="J101" t="n">
        <v>313.38</v>
      </c>
      <c r="K101" t="n">
        <v>59.89</v>
      </c>
      <c r="L101" t="n">
        <v>25.75</v>
      </c>
      <c r="M101" t="n">
        <v>4</v>
      </c>
      <c r="N101" t="n">
        <v>92.75</v>
      </c>
      <c r="O101" t="n">
        <v>38884.75</v>
      </c>
      <c r="P101" t="n">
        <v>175.52</v>
      </c>
      <c r="Q101" t="n">
        <v>460.69</v>
      </c>
      <c r="R101" t="n">
        <v>44.85</v>
      </c>
      <c r="S101" t="n">
        <v>32.19</v>
      </c>
      <c r="T101" t="n">
        <v>2438.31</v>
      </c>
      <c r="U101" t="n">
        <v>0.72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113.8277164623246</v>
      </c>
      <c r="AB101" t="n">
        <v>155.7441033881204</v>
      </c>
      <c r="AC101" t="n">
        <v>140.8801047490228</v>
      </c>
      <c r="AD101" t="n">
        <v>113827.7164623246</v>
      </c>
      <c r="AE101" t="n">
        <v>155744.1033881204</v>
      </c>
      <c r="AF101" t="n">
        <v>4.881504148634058e-06</v>
      </c>
      <c r="AG101" t="n">
        <v>5</v>
      </c>
      <c r="AH101" t="n">
        <v>140880.1047490228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6.7445</v>
      </c>
      <c r="E102" t="n">
        <v>14.83</v>
      </c>
      <c r="F102" t="n">
        <v>11.67</v>
      </c>
      <c r="G102" t="n">
        <v>116.71</v>
      </c>
      <c r="H102" t="n">
        <v>1.48</v>
      </c>
      <c r="I102" t="n">
        <v>6</v>
      </c>
      <c r="J102" t="n">
        <v>313.93</v>
      </c>
      <c r="K102" t="n">
        <v>59.89</v>
      </c>
      <c r="L102" t="n">
        <v>26</v>
      </c>
      <c r="M102" t="n">
        <v>4</v>
      </c>
      <c r="N102" t="n">
        <v>93.05</v>
      </c>
      <c r="O102" t="n">
        <v>38952.8</v>
      </c>
      <c r="P102" t="n">
        <v>175.66</v>
      </c>
      <c r="Q102" t="n">
        <v>460.69</v>
      </c>
      <c r="R102" t="n">
        <v>45.01</v>
      </c>
      <c r="S102" t="n">
        <v>32.19</v>
      </c>
      <c r="T102" t="n">
        <v>2515.83</v>
      </c>
      <c r="U102" t="n">
        <v>0.72</v>
      </c>
      <c r="V102" t="n">
        <v>0.77</v>
      </c>
      <c r="W102" t="n">
        <v>1.45</v>
      </c>
      <c r="X102" t="n">
        <v>0.14</v>
      </c>
      <c r="Y102" t="n">
        <v>1</v>
      </c>
      <c r="Z102" t="n">
        <v>10</v>
      </c>
      <c r="AA102" t="n">
        <v>113.8840363581701</v>
      </c>
      <c r="AB102" t="n">
        <v>155.8211627542746</v>
      </c>
      <c r="AC102" t="n">
        <v>140.9498096774248</v>
      </c>
      <c r="AD102" t="n">
        <v>113884.0363581701</v>
      </c>
      <c r="AE102" t="n">
        <v>155821.1627542746</v>
      </c>
      <c r="AF102" t="n">
        <v>4.881069921937763e-06</v>
      </c>
      <c r="AG102" t="n">
        <v>5</v>
      </c>
      <c r="AH102" t="n">
        <v>140949.8096774248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6.7444</v>
      </c>
      <c r="E103" t="n">
        <v>14.83</v>
      </c>
      <c r="F103" t="n">
        <v>11.67</v>
      </c>
      <c r="G103" t="n">
        <v>116.71</v>
      </c>
      <c r="H103" t="n">
        <v>1.49</v>
      </c>
      <c r="I103" t="n">
        <v>6</v>
      </c>
      <c r="J103" t="n">
        <v>314.49</v>
      </c>
      <c r="K103" t="n">
        <v>59.89</v>
      </c>
      <c r="L103" t="n">
        <v>26.25</v>
      </c>
      <c r="M103" t="n">
        <v>4</v>
      </c>
      <c r="N103" t="n">
        <v>93.34999999999999</v>
      </c>
      <c r="O103" t="n">
        <v>39020.97</v>
      </c>
      <c r="P103" t="n">
        <v>175.88</v>
      </c>
      <c r="Q103" t="n">
        <v>460.69</v>
      </c>
      <c r="R103" t="n">
        <v>44.97</v>
      </c>
      <c r="S103" t="n">
        <v>32.19</v>
      </c>
      <c r="T103" t="n">
        <v>2495.22</v>
      </c>
      <c r="U103" t="n">
        <v>0.72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113.9639517513557</v>
      </c>
      <c r="AB103" t="n">
        <v>155.9305065208494</v>
      </c>
      <c r="AC103" t="n">
        <v>141.0487178283827</v>
      </c>
      <c r="AD103" t="n">
        <v>113963.9517513557</v>
      </c>
      <c r="AE103" t="n">
        <v>155930.5065208494</v>
      </c>
      <c r="AF103" t="n">
        <v>4.880997550821714e-06</v>
      </c>
      <c r="AG103" t="n">
        <v>5</v>
      </c>
      <c r="AH103" t="n">
        <v>141048.7178283827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6.7462</v>
      </c>
      <c r="E104" t="n">
        <v>14.82</v>
      </c>
      <c r="F104" t="n">
        <v>11.67</v>
      </c>
      <c r="G104" t="n">
        <v>116.67</v>
      </c>
      <c r="H104" t="n">
        <v>1.5</v>
      </c>
      <c r="I104" t="n">
        <v>6</v>
      </c>
      <c r="J104" t="n">
        <v>315.04</v>
      </c>
      <c r="K104" t="n">
        <v>59.89</v>
      </c>
      <c r="L104" t="n">
        <v>26.5</v>
      </c>
      <c r="M104" t="n">
        <v>4</v>
      </c>
      <c r="N104" t="n">
        <v>93.65000000000001</v>
      </c>
      <c r="O104" t="n">
        <v>39089.29</v>
      </c>
      <c r="P104" t="n">
        <v>175.99</v>
      </c>
      <c r="Q104" t="n">
        <v>460.69</v>
      </c>
      <c r="R104" t="n">
        <v>44.73</v>
      </c>
      <c r="S104" t="n">
        <v>32.19</v>
      </c>
      <c r="T104" t="n">
        <v>2378.87</v>
      </c>
      <c r="U104" t="n">
        <v>0.72</v>
      </c>
      <c r="V104" t="n">
        <v>0.77</v>
      </c>
      <c r="W104" t="n">
        <v>1.46</v>
      </c>
      <c r="X104" t="n">
        <v>0.13</v>
      </c>
      <c r="Y104" t="n">
        <v>1</v>
      </c>
      <c r="Z104" t="n">
        <v>10</v>
      </c>
      <c r="AA104" t="n">
        <v>113.9850139400604</v>
      </c>
      <c r="AB104" t="n">
        <v>155.9593247366334</v>
      </c>
      <c r="AC104" t="n">
        <v>141.0747856740989</v>
      </c>
      <c r="AD104" t="n">
        <v>113985.0139400604</v>
      </c>
      <c r="AE104" t="n">
        <v>155959.3247366334</v>
      </c>
      <c r="AF104" t="n">
        <v>4.882300230910599e-06</v>
      </c>
      <c r="AG104" t="n">
        <v>5</v>
      </c>
      <c r="AH104" t="n">
        <v>141074.7856740989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6.7445</v>
      </c>
      <c r="E105" t="n">
        <v>14.83</v>
      </c>
      <c r="F105" t="n">
        <v>11.67</v>
      </c>
      <c r="G105" t="n">
        <v>116.71</v>
      </c>
      <c r="H105" t="n">
        <v>1.51</v>
      </c>
      <c r="I105" t="n">
        <v>6</v>
      </c>
      <c r="J105" t="n">
        <v>315.6</v>
      </c>
      <c r="K105" t="n">
        <v>59.89</v>
      </c>
      <c r="L105" t="n">
        <v>26.75</v>
      </c>
      <c r="M105" t="n">
        <v>4</v>
      </c>
      <c r="N105" t="n">
        <v>93.95999999999999</v>
      </c>
      <c r="O105" t="n">
        <v>39157.74</v>
      </c>
      <c r="P105" t="n">
        <v>175.69</v>
      </c>
      <c r="Q105" t="n">
        <v>460.7</v>
      </c>
      <c r="R105" t="n">
        <v>44.93</v>
      </c>
      <c r="S105" t="n">
        <v>32.19</v>
      </c>
      <c r="T105" t="n">
        <v>2476.64</v>
      </c>
      <c r="U105" t="n">
        <v>0.72</v>
      </c>
      <c r="V105" t="n">
        <v>0.77</v>
      </c>
      <c r="W105" t="n">
        <v>1.46</v>
      </c>
      <c r="X105" t="n">
        <v>0.14</v>
      </c>
      <c r="Y105" t="n">
        <v>1</v>
      </c>
      <c r="Z105" t="n">
        <v>10</v>
      </c>
      <c r="AA105" t="n">
        <v>113.8947946719901</v>
      </c>
      <c r="AB105" t="n">
        <v>155.8358827538665</v>
      </c>
      <c r="AC105" t="n">
        <v>140.9631248209153</v>
      </c>
      <c r="AD105" t="n">
        <v>113894.7946719901</v>
      </c>
      <c r="AE105" t="n">
        <v>155835.8827538665</v>
      </c>
      <c r="AF105" t="n">
        <v>4.881069921937763e-06</v>
      </c>
      <c r="AG105" t="n">
        <v>5</v>
      </c>
      <c r="AH105" t="n">
        <v>140963.1248209153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6.7427</v>
      </c>
      <c r="E106" t="n">
        <v>14.83</v>
      </c>
      <c r="F106" t="n">
        <v>11.67</v>
      </c>
      <c r="G106" t="n">
        <v>116.74</v>
      </c>
      <c r="H106" t="n">
        <v>1.52</v>
      </c>
      <c r="I106" t="n">
        <v>6</v>
      </c>
      <c r="J106" t="n">
        <v>316.15</v>
      </c>
      <c r="K106" t="n">
        <v>59.89</v>
      </c>
      <c r="L106" t="n">
        <v>27</v>
      </c>
      <c r="M106" t="n">
        <v>4</v>
      </c>
      <c r="N106" t="n">
        <v>94.26000000000001</v>
      </c>
      <c r="O106" t="n">
        <v>39226.32</v>
      </c>
      <c r="P106" t="n">
        <v>175.76</v>
      </c>
      <c r="Q106" t="n">
        <v>460.71</v>
      </c>
      <c r="R106" t="n">
        <v>45.02</v>
      </c>
      <c r="S106" t="n">
        <v>32.19</v>
      </c>
      <c r="T106" t="n">
        <v>2520.01</v>
      </c>
      <c r="U106" t="n">
        <v>0.72</v>
      </c>
      <c r="V106" t="n">
        <v>0.77</v>
      </c>
      <c r="W106" t="n">
        <v>1.46</v>
      </c>
      <c r="X106" t="n">
        <v>0.14</v>
      </c>
      <c r="Y106" t="n">
        <v>1</v>
      </c>
      <c r="Z106" t="n">
        <v>10</v>
      </c>
      <c r="AA106" t="n">
        <v>113.9382702033313</v>
      </c>
      <c r="AB106" t="n">
        <v>155.8953678938525</v>
      </c>
      <c r="AC106" t="n">
        <v>141.016932782629</v>
      </c>
      <c r="AD106" t="n">
        <v>113938.2702033313</v>
      </c>
      <c r="AE106" t="n">
        <v>155895.3678938525</v>
      </c>
      <c r="AF106" t="n">
        <v>4.879767241848878e-06</v>
      </c>
      <c r="AG106" t="n">
        <v>5</v>
      </c>
      <c r="AH106" t="n">
        <v>141016.932782629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6.7444</v>
      </c>
      <c r="E107" t="n">
        <v>14.83</v>
      </c>
      <c r="F107" t="n">
        <v>11.67</v>
      </c>
      <c r="G107" t="n">
        <v>116.71</v>
      </c>
      <c r="H107" t="n">
        <v>1.53</v>
      </c>
      <c r="I107" t="n">
        <v>6</v>
      </c>
      <c r="J107" t="n">
        <v>316.71</v>
      </c>
      <c r="K107" t="n">
        <v>59.89</v>
      </c>
      <c r="L107" t="n">
        <v>27.25</v>
      </c>
      <c r="M107" t="n">
        <v>4</v>
      </c>
      <c r="N107" t="n">
        <v>94.56999999999999</v>
      </c>
      <c r="O107" t="n">
        <v>39295.05</v>
      </c>
      <c r="P107" t="n">
        <v>175.48</v>
      </c>
      <c r="Q107" t="n">
        <v>460.69</v>
      </c>
      <c r="R107" t="n">
        <v>44.91</v>
      </c>
      <c r="S107" t="n">
        <v>32.19</v>
      </c>
      <c r="T107" t="n">
        <v>2468.69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113.8205054402246</v>
      </c>
      <c r="AB107" t="n">
        <v>155.7342369495553</v>
      </c>
      <c r="AC107" t="n">
        <v>140.8711799495068</v>
      </c>
      <c r="AD107" t="n">
        <v>113820.5054402246</v>
      </c>
      <c r="AE107" t="n">
        <v>155734.2369495553</v>
      </c>
      <c r="AF107" t="n">
        <v>4.880997550821714e-06</v>
      </c>
      <c r="AG107" t="n">
        <v>5</v>
      </c>
      <c r="AH107" t="n">
        <v>140871.1799495068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6.7445</v>
      </c>
      <c r="E108" t="n">
        <v>14.83</v>
      </c>
      <c r="F108" t="n">
        <v>11.67</v>
      </c>
      <c r="G108" t="n">
        <v>116.71</v>
      </c>
      <c r="H108" t="n">
        <v>1.54</v>
      </c>
      <c r="I108" t="n">
        <v>6</v>
      </c>
      <c r="J108" t="n">
        <v>317.27</v>
      </c>
      <c r="K108" t="n">
        <v>59.89</v>
      </c>
      <c r="L108" t="n">
        <v>27.5</v>
      </c>
      <c r="M108" t="n">
        <v>4</v>
      </c>
      <c r="N108" t="n">
        <v>94.88</v>
      </c>
      <c r="O108" t="n">
        <v>39363.91</v>
      </c>
      <c r="P108" t="n">
        <v>175.45</v>
      </c>
      <c r="Q108" t="n">
        <v>460.73</v>
      </c>
      <c r="R108" t="n">
        <v>44.93</v>
      </c>
      <c r="S108" t="n">
        <v>32.19</v>
      </c>
      <c r="T108" t="n">
        <v>2476.73</v>
      </c>
      <c r="U108" t="n">
        <v>0.72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113.8087281614296</v>
      </c>
      <c r="AB108" t="n">
        <v>155.7181227571311</v>
      </c>
      <c r="AC108" t="n">
        <v>140.8566036729912</v>
      </c>
      <c r="AD108" t="n">
        <v>113808.7281614296</v>
      </c>
      <c r="AE108" t="n">
        <v>155718.1227571311</v>
      </c>
      <c r="AF108" t="n">
        <v>4.881069921937763e-06</v>
      </c>
      <c r="AG108" t="n">
        <v>5</v>
      </c>
      <c r="AH108" t="n">
        <v>140856.6036729912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6.7442</v>
      </c>
      <c r="E109" t="n">
        <v>14.83</v>
      </c>
      <c r="F109" t="n">
        <v>11.67</v>
      </c>
      <c r="G109" t="n">
        <v>116.71</v>
      </c>
      <c r="H109" t="n">
        <v>1.56</v>
      </c>
      <c r="I109" t="n">
        <v>6</v>
      </c>
      <c r="J109" t="n">
        <v>317.83</v>
      </c>
      <c r="K109" t="n">
        <v>59.89</v>
      </c>
      <c r="L109" t="n">
        <v>27.75</v>
      </c>
      <c r="M109" t="n">
        <v>4</v>
      </c>
      <c r="N109" t="n">
        <v>95.19</v>
      </c>
      <c r="O109" t="n">
        <v>39432.92</v>
      </c>
      <c r="P109" t="n">
        <v>175.48</v>
      </c>
      <c r="Q109" t="n">
        <v>460.69</v>
      </c>
      <c r="R109" t="n">
        <v>44.99</v>
      </c>
      <c r="S109" t="n">
        <v>32.19</v>
      </c>
      <c r="T109" t="n">
        <v>2506.24</v>
      </c>
      <c r="U109" t="n">
        <v>0.72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113.8225434608269</v>
      </c>
      <c r="AB109" t="n">
        <v>155.7370254592546</v>
      </c>
      <c r="AC109" t="n">
        <v>140.873702327754</v>
      </c>
      <c r="AD109" t="n">
        <v>113822.5434608269</v>
      </c>
      <c r="AE109" t="n">
        <v>155737.0254592546</v>
      </c>
      <c r="AF109" t="n">
        <v>4.880852808589615e-06</v>
      </c>
      <c r="AG109" t="n">
        <v>5</v>
      </c>
      <c r="AH109" t="n">
        <v>140873.702327754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6.7474</v>
      </c>
      <c r="E110" t="n">
        <v>14.82</v>
      </c>
      <c r="F110" t="n">
        <v>11.66</v>
      </c>
      <c r="G110" t="n">
        <v>116.64</v>
      </c>
      <c r="H110" t="n">
        <v>1.57</v>
      </c>
      <c r="I110" t="n">
        <v>6</v>
      </c>
      <c r="J110" t="n">
        <v>318.39</v>
      </c>
      <c r="K110" t="n">
        <v>59.89</v>
      </c>
      <c r="L110" t="n">
        <v>28</v>
      </c>
      <c r="M110" t="n">
        <v>4</v>
      </c>
      <c r="N110" t="n">
        <v>95.5</v>
      </c>
      <c r="O110" t="n">
        <v>39502.07</v>
      </c>
      <c r="P110" t="n">
        <v>174.5</v>
      </c>
      <c r="Q110" t="n">
        <v>460.69</v>
      </c>
      <c r="R110" t="n">
        <v>44.73</v>
      </c>
      <c r="S110" t="n">
        <v>32.19</v>
      </c>
      <c r="T110" t="n">
        <v>2375.46</v>
      </c>
      <c r="U110" t="n">
        <v>0.72</v>
      </c>
      <c r="V110" t="n">
        <v>0.77</v>
      </c>
      <c r="W110" t="n">
        <v>1.46</v>
      </c>
      <c r="X110" t="n">
        <v>0.13</v>
      </c>
      <c r="Y110" t="n">
        <v>1</v>
      </c>
      <c r="Z110" t="n">
        <v>10</v>
      </c>
      <c r="AA110" t="n">
        <v>113.433699596742</v>
      </c>
      <c r="AB110" t="n">
        <v>155.2049921298334</v>
      </c>
      <c r="AC110" t="n">
        <v>140.3924455125791</v>
      </c>
      <c r="AD110" t="n">
        <v>113433.6995967421</v>
      </c>
      <c r="AE110" t="n">
        <v>155204.9921298334</v>
      </c>
      <c r="AF110" t="n">
        <v>4.88316868430319e-06</v>
      </c>
      <c r="AG110" t="n">
        <v>5</v>
      </c>
      <c r="AH110" t="n">
        <v>140392.4455125791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6.7437</v>
      </c>
      <c r="E111" t="n">
        <v>14.83</v>
      </c>
      <c r="F111" t="n">
        <v>11.67</v>
      </c>
      <c r="G111" t="n">
        <v>116.72</v>
      </c>
      <c r="H111" t="n">
        <v>1.58</v>
      </c>
      <c r="I111" t="n">
        <v>6</v>
      </c>
      <c r="J111" t="n">
        <v>318.95</v>
      </c>
      <c r="K111" t="n">
        <v>59.89</v>
      </c>
      <c r="L111" t="n">
        <v>28.25</v>
      </c>
      <c r="M111" t="n">
        <v>4</v>
      </c>
      <c r="N111" t="n">
        <v>95.81</v>
      </c>
      <c r="O111" t="n">
        <v>39571.36</v>
      </c>
      <c r="P111" t="n">
        <v>173.66</v>
      </c>
      <c r="Q111" t="n">
        <v>460.7</v>
      </c>
      <c r="R111" t="n">
        <v>44.99</v>
      </c>
      <c r="S111" t="n">
        <v>32.19</v>
      </c>
      <c r="T111" t="n">
        <v>2505.27</v>
      </c>
      <c r="U111" t="n">
        <v>0.72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113.174890576916</v>
      </c>
      <c r="AB111" t="n">
        <v>154.8508782110594</v>
      </c>
      <c r="AC111" t="n">
        <v>140.0721277292109</v>
      </c>
      <c r="AD111" t="n">
        <v>113174.890576916</v>
      </c>
      <c r="AE111" t="n">
        <v>154850.8782110594</v>
      </c>
      <c r="AF111" t="n">
        <v>4.88049095300937e-06</v>
      </c>
      <c r="AG111" t="n">
        <v>5</v>
      </c>
      <c r="AH111" t="n">
        <v>140072.1277292109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6.7422</v>
      </c>
      <c r="E112" t="n">
        <v>14.83</v>
      </c>
      <c r="F112" t="n">
        <v>11.68</v>
      </c>
      <c r="G112" t="n">
        <v>116.76</v>
      </c>
      <c r="H112" t="n">
        <v>1.59</v>
      </c>
      <c r="I112" t="n">
        <v>6</v>
      </c>
      <c r="J112" t="n">
        <v>319.51</v>
      </c>
      <c r="K112" t="n">
        <v>59.89</v>
      </c>
      <c r="L112" t="n">
        <v>28.5</v>
      </c>
      <c r="M112" t="n">
        <v>4</v>
      </c>
      <c r="N112" t="n">
        <v>96.13</v>
      </c>
      <c r="O112" t="n">
        <v>39640.79</v>
      </c>
      <c r="P112" t="n">
        <v>173.76</v>
      </c>
      <c r="Q112" t="n">
        <v>460.7</v>
      </c>
      <c r="R112" t="n">
        <v>45.23</v>
      </c>
      <c r="S112" t="n">
        <v>32.19</v>
      </c>
      <c r="T112" t="n">
        <v>2626.9</v>
      </c>
      <c r="U112" t="n">
        <v>0.71</v>
      </c>
      <c r="V112" t="n">
        <v>0.77</v>
      </c>
      <c r="W112" t="n">
        <v>1.45</v>
      </c>
      <c r="X112" t="n">
        <v>0.14</v>
      </c>
      <c r="Y112" t="n">
        <v>1</v>
      </c>
      <c r="Z112" t="n">
        <v>10</v>
      </c>
      <c r="AA112" t="n">
        <v>113.2308765644537</v>
      </c>
      <c r="AB112" t="n">
        <v>154.9274807091359</v>
      </c>
      <c r="AC112" t="n">
        <v>140.1414193923833</v>
      </c>
      <c r="AD112" t="n">
        <v>113230.8765644537</v>
      </c>
      <c r="AE112" t="n">
        <v>154927.4807091359</v>
      </c>
      <c r="AF112" t="n">
        <v>4.879405386268632e-06</v>
      </c>
      <c r="AG112" t="n">
        <v>5</v>
      </c>
      <c r="AH112" t="n">
        <v>140141.4193923833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6.7399</v>
      </c>
      <c r="E113" t="n">
        <v>14.84</v>
      </c>
      <c r="F113" t="n">
        <v>11.68</v>
      </c>
      <c r="G113" t="n">
        <v>116.81</v>
      </c>
      <c r="H113" t="n">
        <v>1.6</v>
      </c>
      <c r="I113" t="n">
        <v>6</v>
      </c>
      <c r="J113" t="n">
        <v>320.08</v>
      </c>
      <c r="K113" t="n">
        <v>59.89</v>
      </c>
      <c r="L113" t="n">
        <v>28.75</v>
      </c>
      <c r="M113" t="n">
        <v>4</v>
      </c>
      <c r="N113" t="n">
        <v>96.44</v>
      </c>
      <c r="O113" t="n">
        <v>39710.36</v>
      </c>
      <c r="P113" t="n">
        <v>173.95</v>
      </c>
      <c r="Q113" t="n">
        <v>460.71</v>
      </c>
      <c r="R113" t="n">
        <v>45.24</v>
      </c>
      <c r="S113" t="n">
        <v>32.19</v>
      </c>
      <c r="T113" t="n">
        <v>2630.37</v>
      </c>
      <c r="U113" t="n">
        <v>0.71</v>
      </c>
      <c r="V113" t="n">
        <v>0.77</v>
      </c>
      <c r="W113" t="n">
        <v>1.46</v>
      </c>
      <c r="X113" t="n">
        <v>0.15</v>
      </c>
      <c r="Y113" t="n">
        <v>1</v>
      </c>
      <c r="Z113" t="n">
        <v>10</v>
      </c>
      <c r="AA113" t="n">
        <v>113.3223100330136</v>
      </c>
      <c r="AB113" t="n">
        <v>155.0525840145794</v>
      </c>
      <c r="AC113" t="n">
        <v>140.2545830139389</v>
      </c>
      <c r="AD113" t="n">
        <v>113322.3100330136</v>
      </c>
      <c r="AE113" t="n">
        <v>155052.5840145794</v>
      </c>
      <c r="AF113" t="n">
        <v>4.877740850599501e-06</v>
      </c>
      <c r="AG113" t="n">
        <v>5</v>
      </c>
      <c r="AH113" t="n">
        <v>140254.5830139389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6.7413</v>
      </c>
      <c r="E114" t="n">
        <v>14.83</v>
      </c>
      <c r="F114" t="n">
        <v>11.68</v>
      </c>
      <c r="G114" t="n">
        <v>116.78</v>
      </c>
      <c r="H114" t="n">
        <v>1.61</v>
      </c>
      <c r="I114" t="n">
        <v>6</v>
      </c>
      <c r="J114" t="n">
        <v>320.64</v>
      </c>
      <c r="K114" t="n">
        <v>59.89</v>
      </c>
      <c r="L114" t="n">
        <v>29</v>
      </c>
      <c r="M114" t="n">
        <v>4</v>
      </c>
      <c r="N114" t="n">
        <v>96.75</v>
      </c>
      <c r="O114" t="n">
        <v>39780.08</v>
      </c>
      <c r="P114" t="n">
        <v>173.15</v>
      </c>
      <c r="Q114" t="n">
        <v>460.69</v>
      </c>
      <c r="R114" t="n">
        <v>45.13</v>
      </c>
      <c r="S114" t="n">
        <v>32.19</v>
      </c>
      <c r="T114" t="n">
        <v>2576.41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113.0211166641025</v>
      </c>
      <c r="AB114" t="n">
        <v>154.6404779595219</v>
      </c>
      <c r="AC114" t="n">
        <v>139.8818077823814</v>
      </c>
      <c r="AD114" t="n">
        <v>113021.1166641025</v>
      </c>
      <c r="AE114" t="n">
        <v>154640.4779595219</v>
      </c>
      <c r="AF114" t="n">
        <v>4.878754046224189e-06</v>
      </c>
      <c r="AG114" t="n">
        <v>5</v>
      </c>
      <c r="AH114" t="n">
        <v>139881.8077823814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6.7426</v>
      </c>
      <c r="E115" t="n">
        <v>14.83</v>
      </c>
      <c r="F115" t="n">
        <v>11.67</v>
      </c>
      <c r="G115" t="n">
        <v>116.75</v>
      </c>
      <c r="H115" t="n">
        <v>1.62</v>
      </c>
      <c r="I115" t="n">
        <v>6</v>
      </c>
      <c r="J115" t="n">
        <v>321.21</v>
      </c>
      <c r="K115" t="n">
        <v>59.89</v>
      </c>
      <c r="L115" t="n">
        <v>29.25</v>
      </c>
      <c r="M115" t="n">
        <v>4</v>
      </c>
      <c r="N115" t="n">
        <v>97.06999999999999</v>
      </c>
      <c r="O115" t="n">
        <v>39849.95</v>
      </c>
      <c r="P115" t="n">
        <v>172.03</v>
      </c>
      <c r="Q115" t="n">
        <v>460.69</v>
      </c>
      <c r="R115" t="n">
        <v>45.07</v>
      </c>
      <c r="S115" t="n">
        <v>32.19</v>
      </c>
      <c r="T115" t="n">
        <v>2549.75</v>
      </c>
      <c r="U115" t="n">
        <v>0.71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112.6012972560793</v>
      </c>
      <c r="AB115" t="n">
        <v>154.0660625243396</v>
      </c>
      <c r="AC115" t="n">
        <v>139.3622137501356</v>
      </c>
      <c r="AD115" t="n">
        <v>112601.2972560793</v>
      </c>
      <c r="AE115" t="n">
        <v>154066.0625243396</v>
      </c>
      <c r="AF115" t="n">
        <v>4.879694870732829e-06</v>
      </c>
      <c r="AG115" t="n">
        <v>5</v>
      </c>
      <c r="AH115" t="n">
        <v>139362.2137501356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6.7436</v>
      </c>
      <c r="E116" t="n">
        <v>14.83</v>
      </c>
      <c r="F116" t="n">
        <v>11.67</v>
      </c>
      <c r="G116" t="n">
        <v>116.72</v>
      </c>
      <c r="H116" t="n">
        <v>1.63</v>
      </c>
      <c r="I116" t="n">
        <v>6</v>
      </c>
      <c r="J116" t="n">
        <v>321.78</v>
      </c>
      <c r="K116" t="n">
        <v>59.89</v>
      </c>
      <c r="L116" t="n">
        <v>29.5</v>
      </c>
      <c r="M116" t="n">
        <v>4</v>
      </c>
      <c r="N116" t="n">
        <v>97.39</v>
      </c>
      <c r="O116" t="n">
        <v>39919.96</v>
      </c>
      <c r="P116" t="n">
        <v>171.64</v>
      </c>
      <c r="Q116" t="n">
        <v>460.69</v>
      </c>
      <c r="R116" t="n">
        <v>45.06</v>
      </c>
      <c r="S116" t="n">
        <v>32.19</v>
      </c>
      <c r="T116" t="n">
        <v>2542.45</v>
      </c>
      <c r="U116" t="n">
        <v>0.71</v>
      </c>
      <c r="V116" t="n">
        <v>0.77</v>
      </c>
      <c r="W116" t="n">
        <v>1.45</v>
      </c>
      <c r="X116" t="n">
        <v>0.14</v>
      </c>
      <c r="Y116" t="n">
        <v>1</v>
      </c>
      <c r="Z116" t="n">
        <v>10</v>
      </c>
      <c r="AA116" t="n">
        <v>112.4514102961734</v>
      </c>
      <c r="AB116" t="n">
        <v>153.8609805732505</v>
      </c>
      <c r="AC116" t="n">
        <v>139.1767045326241</v>
      </c>
      <c r="AD116" t="n">
        <v>112451.4102961734</v>
      </c>
      <c r="AE116" t="n">
        <v>153860.9805732505</v>
      </c>
      <c r="AF116" t="n">
        <v>4.88041858189332e-06</v>
      </c>
      <c r="AG116" t="n">
        <v>5</v>
      </c>
      <c r="AH116" t="n">
        <v>139176.7045326241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6.742</v>
      </c>
      <c r="E117" t="n">
        <v>14.83</v>
      </c>
      <c r="F117" t="n">
        <v>11.68</v>
      </c>
      <c r="G117" t="n">
        <v>116.76</v>
      </c>
      <c r="H117" t="n">
        <v>1.64</v>
      </c>
      <c r="I117" t="n">
        <v>6</v>
      </c>
      <c r="J117" t="n">
        <v>322.34</v>
      </c>
      <c r="K117" t="n">
        <v>59.89</v>
      </c>
      <c r="L117" t="n">
        <v>29.75</v>
      </c>
      <c r="M117" t="n">
        <v>4</v>
      </c>
      <c r="N117" t="n">
        <v>97.70999999999999</v>
      </c>
      <c r="O117" t="n">
        <v>39990.12</v>
      </c>
      <c r="P117" t="n">
        <v>171.05</v>
      </c>
      <c r="Q117" t="n">
        <v>460.69</v>
      </c>
      <c r="R117" t="n">
        <v>45.19</v>
      </c>
      <c r="S117" t="n">
        <v>32.19</v>
      </c>
      <c r="T117" t="n">
        <v>2608.77</v>
      </c>
      <c r="U117" t="n">
        <v>0.71</v>
      </c>
      <c r="V117" t="n">
        <v>0.77</v>
      </c>
      <c r="W117" t="n">
        <v>1.46</v>
      </c>
      <c r="X117" t="n">
        <v>0.14</v>
      </c>
      <c r="Y117" t="n">
        <v>1</v>
      </c>
      <c r="Z117" t="n">
        <v>10</v>
      </c>
      <c r="AA117" t="n">
        <v>112.260703044712</v>
      </c>
      <c r="AB117" t="n">
        <v>153.6000464983911</v>
      </c>
      <c r="AC117" t="n">
        <v>138.9406736396459</v>
      </c>
      <c r="AD117" t="n">
        <v>112260.703044712</v>
      </c>
      <c r="AE117" t="n">
        <v>153600.0464983911</v>
      </c>
      <c r="AF117" t="n">
        <v>4.879260644036533e-06</v>
      </c>
      <c r="AG117" t="n">
        <v>5</v>
      </c>
      <c r="AH117" t="n">
        <v>138940.6736396459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6.7428</v>
      </c>
      <c r="E118" t="n">
        <v>14.83</v>
      </c>
      <c r="F118" t="n">
        <v>11.67</v>
      </c>
      <c r="G118" t="n">
        <v>116.74</v>
      </c>
      <c r="H118" t="n">
        <v>1.66</v>
      </c>
      <c r="I118" t="n">
        <v>6</v>
      </c>
      <c r="J118" t="n">
        <v>322.91</v>
      </c>
      <c r="K118" t="n">
        <v>59.89</v>
      </c>
      <c r="L118" t="n">
        <v>30</v>
      </c>
      <c r="M118" t="n">
        <v>4</v>
      </c>
      <c r="N118" t="n">
        <v>98.03</v>
      </c>
      <c r="O118" t="n">
        <v>40060.43</v>
      </c>
      <c r="P118" t="n">
        <v>169.7</v>
      </c>
      <c r="Q118" t="n">
        <v>460.69</v>
      </c>
      <c r="R118" t="n">
        <v>45.04</v>
      </c>
      <c r="S118" t="n">
        <v>32.19</v>
      </c>
      <c r="T118" t="n">
        <v>2531.04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111.7635219395896</v>
      </c>
      <c r="AB118" t="n">
        <v>152.9197813762805</v>
      </c>
      <c r="AC118" t="n">
        <v>138.3253320660312</v>
      </c>
      <c r="AD118" t="n">
        <v>111763.5219395896</v>
      </c>
      <c r="AE118" t="n">
        <v>152919.7813762805</v>
      </c>
      <c r="AF118" t="n">
        <v>4.879839612964927e-06</v>
      </c>
      <c r="AG118" t="n">
        <v>5</v>
      </c>
      <c r="AH118" t="n">
        <v>138325.3320660312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6.7421</v>
      </c>
      <c r="E119" t="n">
        <v>14.83</v>
      </c>
      <c r="F119" t="n">
        <v>11.68</v>
      </c>
      <c r="G119" t="n">
        <v>116.76</v>
      </c>
      <c r="H119" t="n">
        <v>1.67</v>
      </c>
      <c r="I119" t="n">
        <v>6</v>
      </c>
      <c r="J119" t="n">
        <v>323.49</v>
      </c>
      <c r="K119" t="n">
        <v>59.89</v>
      </c>
      <c r="L119" t="n">
        <v>30.25</v>
      </c>
      <c r="M119" t="n">
        <v>4</v>
      </c>
      <c r="N119" t="n">
        <v>98.34999999999999</v>
      </c>
      <c r="O119" t="n">
        <v>40131.01</v>
      </c>
      <c r="P119" t="n">
        <v>170.08</v>
      </c>
      <c r="Q119" t="n">
        <v>460.69</v>
      </c>
      <c r="R119" t="n">
        <v>45.02</v>
      </c>
      <c r="S119" t="n">
        <v>32.19</v>
      </c>
      <c r="T119" t="n">
        <v>2520.65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111.9117308797403</v>
      </c>
      <c r="AB119" t="n">
        <v>153.1225673867117</v>
      </c>
      <c r="AC119" t="n">
        <v>138.5087644642388</v>
      </c>
      <c r="AD119" t="n">
        <v>111911.7308797404</v>
      </c>
      <c r="AE119" t="n">
        <v>153122.5673867117</v>
      </c>
      <c r="AF119" t="n">
        <v>4.879333015152582e-06</v>
      </c>
      <c r="AG119" t="n">
        <v>5</v>
      </c>
      <c r="AH119" t="n">
        <v>138508.7644642388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6.7785</v>
      </c>
      <c r="E120" t="n">
        <v>14.75</v>
      </c>
      <c r="F120" t="n">
        <v>11.65</v>
      </c>
      <c r="G120" t="n">
        <v>139.76</v>
      </c>
      <c r="H120" t="n">
        <v>1.68</v>
      </c>
      <c r="I120" t="n">
        <v>5</v>
      </c>
      <c r="J120" t="n">
        <v>324.06</v>
      </c>
      <c r="K120" t="n">
        <v>59.89</v>
      </c>
      <c r="L120" t="n">
        <v>30.5</v>
      </c>
      <c r="M120" t="n">
        <v>3</v>
      </c>
      <c r="N120" t="n">
        <v>98.67</v>
      </c>
      <c r="O120" t="n">
        <v>40201.62</v>
      </c>
      <c r="P120" t="n">
        <v>169.61</v>
      </c>
      <c r="Q120" t="n">
        <v>460.69</v>
      </c>
      <c r="R120" t="n">
        <v>44.11</v>
      </c>
      <c r="S120" t="n">
        <v>32.19</v>
      </c>
      <c r="T120" t="n">
        <v>2072.82</v>
      </c>
      <c r="U120" t="n">
        <v>0.73</v>
      </c>
      <c r="V120" t="n">
        <v>0.77</v>
      </c>
      <c r="W120" t="n">
        <v>1.46</v>
      </c>
      <c r="X120" t="n">
        <v>0.11</v>
      </c>
      <c r="Y120" t="n">
        <v>1</v>
      </c>
      <c r="Z120" t="n">
        <v>10</v>
      </c>
      <c r="AA120" t="n">
        <v>111.3704163102324</v>
      </c>
      <c r="AB120" t="n">
        <v>152.3819169115979</v>
      </c>
      <c r="AC120" t="n">
        <v>137.8388006309602</v>
      </c>
      <c r="AD120" t="n">
        <v>111370.4163102324</v>
      </c>
      <c r="AE120" t="n">
        <v>152381.9169115979</v>
      </c>
      <c r="AF120" t="n">
        <v>4.905676101394489e-06</v>
      </c>
      <c r="AG120" t="n">
        <v>5</v>
      </c>
      <c r="AH120" t="n">
        <v>137838.8006309602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6.7793</v>
      </c>
      <c r="E121" t="n">
        <v>14.75</v>
      </c>
      <c r="F121" t="n">
        <v>11.64</v>
      </c>
      <c r="G121" t="n">
        <v>139.74</v>
      </c>
      <c r="H121" t="n">
        <v>1.69</v>
      </c>
      <c r="I121" t="n">
        <v>5</v>
      </c>
      <c r="J121" t="n">
        <v>324.63</v>
      </c>
      <c r="K121" t="n">
        <v>59.89</v>
      </c>
      <c r="L121" t="n">
        <v>30.75</v>
      </c>
      <c r="M121" t="n">
        <v>3</v>
      </c>
      <c r="N121" t="n">
        <v>99</v>
      </c>
      <c r="O121" t="n">
        <v>40272.38</v>
      </c>
      <c r="P121" t="n">
        <v>170</v>
      </c>
      <c r="Q121" t="n">
        <v>460.72</v>
      </c>
      <c r="R121" t="n">
        <v>44.16</v>
      </c>
      <c r="S121" t="n">
        <v>32.19</v>
      </c>
      <c r="T121" t="n">
        <v>2095.95</v>
      </c>
      <c r="U121" t="n">
        <v>0.73</v>
      </c>
      <c r="V121" t="n">
        <v>0.77</v>
      </c>
      <c r="W121" t="n">
        <v>1.45</v>
      </c>
      <c r="X121" t="n">
        <v>0.11</v>
      </c>
      <c r="Y121" t="n">
        <v>1</v>
      </c>
      <c r="Z121" t="n">
        <v>10</v>
      </c>
      <c r="AA121" t="n">
        <v>111.4967962362152</v>
      </c>
      <c r="AB121" t="n">
        <v>152.5548355018164</v>
      </c>
      <c r="AC121" t="n">
        <v>137.995216113621</v>
      </c>
      <c r="AD121" t="n">
        <v>111496.7962362152</v>
      </c>
      <c r="AE121" t="n">
        <v>152554.8355018164</v>
      </c>
      <c r="AF121" t="n">
        <v>4.906255070322883e-06</v>
      </c>
      <c r="AG121" t="n">
        <v>5</v>
      </c>
      <c r="AH121" t="n">
        <v>137995.216113621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6.7835</v>
      </c>
      <c r="E122" t="n">
        <v>14.74</v>
      </c>
      <c r="F122" t="n">
        <v>11.64</v>
      </c>
      <c r="G122" t="n">
        <v>139.63</v>
      </c>
      <c r="H122" t="n">
        <v>1.7</v>
      </c>
      <c r="I122" t="n">
        <v>5</v>
      </c>
      <c r="J122" t="n">
        <v>325.21</v>
      </c>
      <c r="K122" t="n">
        <v>59.89</v>
      </c>
      <c r="L122" t="n">
        <v>31</v>
      </c>
      <c r="M122" t="n">
        <v>3</v>
      </c>
      <c r="N122" t="n">
        <v>99.31999999999999</v>
      </c>
      <c r="O122" t="n">
        <v>40343.29</v>
      </c>
      <c r="P122" t="n">
        <v>170.58</v>
      </c>
      <c r="Q122" t="n">
        <v>460.69</v>
      </c>
      <c r="R122" t="n">
        <v>43.79</v>
      </c>
      <c r="S122" t="n">
        <v>32.19</v>
      </c>
      <c r="T122" t="n">
        <v>1913.02</v>
      </c>
      <c r="U122" t="n">
        <v>0.74</v>
      </c>
      <c r="V122" t="n">
        <v>0.77</v>
      </c>
      <c r="W122" t="n">
        <v>1.45</v>
      </c>
      <c r="X122" t="n">
        <v>0.1</v>
      </c>
      <c r="Y122" t="n">
        <v>1</v>
      </c>
      <c r="Z122" t="n">
        <v>10</v>
      </c>
      <c r="AA122" t="n">
        <v>111.6624827365957</v>
      </c>
      <c r="AB122" t="n">
        <v>152.7815350812093</v>
      </c>
      <c r="AC122" t="n">
        <v>138.2002798033316</v>
      </c>
      <c r="AD122" t="n">
        <v>111662.4827365957</v>
      </c>
      <c r="AE122" t="n">
        <v>152781.5350812093</v>
      </c>
      <c r="AF122" t="n">
        <v>4.909294657196949e-06</v>
      </c>
      <c r="AG122" t="n">
        <v>5</v>
      </c>
      <c r="AH122" t="n">
        <v>138200.2798033316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6.7817</v>
      </c>
      <c r="E123" t="n">
        <v>14.75</v>
      </c>
      <c r="F123" t="n">
        <v>11.64</v>
      </c>
      <c r="G123" t="n">
        <v>139.68</v>
      </c>
      <c r="H123" t="n">
        <v>1.71</v>
      </c>
      <c r="I123" t="n">
        <v>5</v>
      </c>
      <c r="J123" t="n">
        <v>325.78</v>
      </c>
      <c r="K123" t="n">
        <v>59.89</v>
      </c>
      <c r="L123" t="n">
        <v>31.25</v>
      </c>
      <c r="M123" t="n">
        <v>3</v>
      </c>
      <c r="N123" t="n">
        <v>99.65000000000001</v>
      </c>
      <c r="O123" t="n">
        <v>40414.36</v>
      </c>
      <c r="P123" t="n">
        <v>170.73</v>
      </c>
      <c r="Q123" t="n">
        <v>460.69</v>
      </c>
      <c r="R123" t="n">
        <v>43.88</v>
      </c>
      <c r="S123" t="n">
        <v>32.19</v>
      </c>
      <c r="T123" t="n">
        <v>1955.31</v>
      </c>
      <c r="U123" t="n">
        <v>0.73</v>
      </c>
      <c r="V123" t="n">
        <v>0.77</v>
      </c>
      <c r="W123" t="n">
        <v>1.46</v>
      </c>
      <c r="X123" t="n">
        <v>0.11</v>
      </c>
      <c r="Y123" t="n">
        <v>1</v>
      </c>
      <c r="Z123" t="n">
        <v>10</v>
      </c>
      <c r="AA123" t="n">
        <v>111.7336472180455</v>
      </c>
      <c r="AB123" t="n">
        <v>152.8789054642843</v>
      </c>
      <c r="AC123" t="n">
        <v>138.2883572937062</v>
      </c>
      <c r="AD123" t="n">
        <v>111733.6472180455</v>
      </c>
      <c r="AE123" t="n">
        <v>152878.9054642843</v>
      </c>
      <c r="AF123" t="n">
        <v>4.907991977108062e-06</v>
      </c>
      <c r="AG123" t="n">
        <v>5</v>
      </c>
      <c r="AH123" t="n">
        <v>138288.3572937062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6.7803</v>
      </c>
      <c r="E124" t="n">
        <v>14.75</v>
      </c>
      <c r="F124" t="n">
        <v>11.64</v>
      </c>
      <c r="G124" t="n">
        <v>139.71</v>
      </c>
      <c r="H124" t="n">
        <v>1.72</v>
      </c>
      <c r="I124" t="n">
        <v>5</v>
      </c>
      <c r="J124" t="n">
        <v>326.36</v>
      </c>
      <c r="K124" t="n">
        <v>59.89</v>
      </c>
      <c r="L124" t="n">
        <v>31.5</v>
      </c>
      <c r="M124" t="n">
        <v>3</v>
      </c>
      <c r="N124" t="n">
        <v>99.97</v>
      </c>
      <c r="O124" t="n">
        <v>40485.58</v>
      </c>
      <c r="P124" t="n">
        <v>171.21</v>
      </c>
      <c r="Q124" t="n">
        <v>460.69</v>
      </c>
      <c r="R124" t="n">
        <v>44</v>
      </c>
      <c r="S124" t="n">
        <v>32.19</v>
      </c>
      <c r="T124" t="n">
        <v>2015.52</v>
      </c>
      <c r="U124" t="n">
        <v>0.73</v>
      </c>
      <c r="V124" t="n">
        <v>0.77</v>
      </c>
      <c r="W124" t="n">
        <v>1.46</v>
      </c>
      <c r="X124" t="n">
        <v>0.11</v>
      </c>
      <c r="Y124" t="n">
        <v>1</v>
      </c>
      <c r="Z124" t="n">
        <v>10</v>
      </c>
      <c r="AA124" t="n">
        <v>111.918630668522</v>
      </c>
      <c r="AB124" t="n">
        <v>153.1320079821199</v>
      </c>
      <c r="AC124" t="n">
        <v>138.5173040624713</v>
      </c>
      <c r="AD124" t="n">
        <v>111918.630668522</v>
      </c>
      <c r="AE124" t="n">
        <v>153132.0079821199</v>
      </c>
      <c r="AF124" t="n">
        <v>4.906978781483374e-06</v>
      </c>
      <c r="AG124" t="n">
        <v>5</v>
      </c>
      <c r="AH124" t="n">
        <v>138517.3040624713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6.7812</v>
      </c>
      <c r="E125" t="n">
        <v>14.75</v>
      </c>
      <c r="F125" t="n">
        <v>11.64</v>
      </c>
      <c r="G125" t="n">
        <v>139.69</v>
      </c>
      <c r="H125" t="n">
        <v>1.73</v>
      </c>
      <c r="I125" t="n">
        <v>5</v>
      </c>
      <c r="J125" t="n">
        <v>326.94</v>
      </c>
      <c r="K125" t="n">
        <v>59.89</v>
      </c>
      <c r="L125" t="n">
        <v>31.75</v>
      </c>
      <c r="M125" t="n">
        <v>3</v>
      </c>
      <c r="N125" t="n">
        <v>100.3</v>
      </c>
      <c r="O125" t="n">
        <v>40556.96</v>
      </c>
      <c r="P125" t="n">
        <v>171.64</v>
      </c>
      <c r="Q125" t="n">
        <v>460.69</v>
      </c>
      <c r="R125" t="n">
        <v>43.98</v>
      </c>
      <c r="S125" t="n">
        <v>32.19</v>
      </c>
      <c r="T125" t="n">
        <v>2005.94</v>
      </c>
      <c r="U125" t="n">
        <v>0.73</v>
      </c>
      <c r="V125" t="n">
        <v>0.77</v>
      </c>
      <c r="W125" t="n">
        <v>1.45</v>
      </c>
      <c r="X125" t="n">
        <v>0.11</v>
      </c>
      <c r="Y125" t="n">
        <v>1</v>
      </c>
      <c r="Z125" t="n">
        <v>10</v>
      </c>
      <c r="AA125" t="n">
        <v>112.0631299831252</v>
      </c>
      <c r="AB125" t="n">
        <v>153.3297183192198</v>
      </c>
      <c r="AC125" t="n">
        <v>138.6961452024866</v>
      </c>
      <c r="AD125" t="n">
        <v>112063.1299831252</v>
      </c>
      <c r="AE125" t="n">
        <v>153329.7183192198</v>
      </c>
      <c r="AF125" t="n">
        <v>4.907630121527816e-06</v>
      </c>
      <c r="AG125" t="n">
        <v>5</v>
      </c>
      <c r="AH125" t="n">
        <v>138696.1452024866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6.7797</v>
      </c>
      <c r="E126" t="n">
        <v>14.75</v>
      </c>
      <c r="F126" t="n">
        <v>11.64</v>
      </c>
      <c r="G126" t="n">
        <v>139.73</v>
      </c>
      <c r="H126" t="n">
        <v>1.74</v>
      </c>
      <c r="I126" t="n">
        <v>5</v>
      </c>
      <c r="J126" t="n">
        <v>327.52</v>
      </c>
      <c r="K126" t="n">
        <v>59.89</v>
      </c>
      <c r="L126" t="n">
        <v>32</v>
      </c>
      <c r="M126" t="n">
        <v>3</v>
      </c>
      <c r="N126" t="n">
        <v>100.63</v>
      </c>
      <c r="O126" t="n">
        <v>40628.49</v>
      </c>
      <c r="P126" t="n">
        <v>171.37</v>
      </c>
      <c r="Q126" t="n">
        <v>460.69</v>
      </c>
      <c r="R126" t="n">
        <v>44.03</v>
      </c>
      <c r="S126" t="n">
        <v>32.19</v>
      </c>
      <c r="T126" t="n">
        <v>2034.23</v>
      </c>
      <c r="U126" t="n">
        <v>0.73</v>
      </c>
      <c r="V126" t="n">
        <v>0.77</v>
      </c>
      <c r="W126" t="n">
        <v>1.46</v>
      </c>
      <c r="X126" t="n">
        <v>0.11</v>
      </c>
      <c r="Y126" t="n">
        <v>1</v>
      </c>
      <c r="Z126" t="n">
        <v>10</v>
      </c>
      <c r="AA126" t="n">
        <v>111.9816241713456</v>
      </c>
      <c r="AB126" t="n">
        <v>153.2181984717604</v>
      </c>
      <c r="AC126" t="n">
        <v>138.5952686527496</v>
      </c>
      <c r="AD126" t="n">
        <v>111981.6241713456</v>
      </c>
      <c r="AE126" t="n">
        <v>153218.1984717604</v>
      </c>
      <c r="AF126" t="n">
        <v>4.906544554787078e-06</v>
      </c>
      <c r="AG126" t="n">
        <v>5</v>
      </c>
      <c r="AH126" t="n">
        <v>138595.2686527496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6.7793</v>
      </c>
      <c r="E127" t="n">
        <v>14.75</v>
      </c>
      <c r="F127" t="n">
        <v>11.64</v>
      </c>
      <c r="G127" t="n">
        <v>139.74</v>
      </c>
      <c r="H127" t="n">
        <v>1.75</v>
      </c>
      <c r="I127" t="n">
        <v>5</v>
      </c>
      <c r="J127" t="n">
        <v>328.1</v>
      </c>
      <c r="K127" t="n">
        <v>59.89</v>
      </c>
      <c r="L127" t="n">
        <v>32.25</v>
      </c>
      <c r="M127" t="n">
        <v>3</v>
      </c>
      <c r="N127" t="n">
        <v>100.96</v>
      </c>
      <c r="O127" t="n">
        <v>40700.18</v>
      </c>
      <c r="P127" t="n">
        <v>171.8</v>
      </c>
      <c r="Q127" t="n">
        <v>460.7</v>
      </c>
      <c r="R127" t="n">
        <v>44.18</v>
      </c>
      <c r="S127" t="n">
        <v>32.19</v>
      </c>
      <c r="T127" t="n">
        <v>2108.94</v>
      </c>
      <c r="U127" t="n">
        <v>0.73</v>
      </c>
      <c r="V127" t="n">
        <v>0.77</v>
      </c>
      <c r="W127" t="n">
        <v>1.45</v>
      </c>
      <c r="X127" t="n">
        <v>0.11</v>
      </c>
      <c r="Y127" t="n">
        <v>1</v>
      </c>
      <c r="Z127" t="n">
        <v>10</v>
      </c>
      <c r="AA127" t="n">
        <v>112.1389815434839</v>
      </c>
      <c r="AB127" t="n">
        <v>153.4335017704372</v>
      </c>
      <c r="AC127" t="n">
        <v>138.7900237067809</v>
      </c>
      <c r="AD127" t="n">
        <v>112138.9815434839</v>
      </c>
      <c r="AE127" t="n">
        <v>153433.5017704372</v>
      </c>
      <c r="AF127" t="n">
        <v>4.906255070322883e-06</v>
      </c>
      <c r="AG127" t="n">
        <v>5</v>
      </c>
      <c r="AH127" t="n">
        <v>138790.0237067809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6.7817</v>
      </c>
      <c r="E128" t="n">
        <v>14.75</v>
      </c>
      <c r="F128" t="n">
        <v>11.64</v>
      </c>
      <c r="G128" t="n">
        <v>139.68</v>
      </c>
      <c r="H128" t="n">
        <v>1.76</v>
      </c>
      <c r="I128" t="n">
        <v>5</v>
      </c>
      <c r="J128" t="n">
        <v>328.68</v>
      </c>
      <c r="K128" t="n">
        <v>59.89</v>
      </c>
      <c r="L128" t="n">
        <v>32.5</v>
      </c>
      <c r="M128" t="n">
        <v>3</v>
      </c>
      <c r="N128" t="n">
        <v>101.3</v>
      </c>
      <c r="O128" t="n">
        <v>40772.03</v>
      </c>
      <c r="P128" t="n">
        <v>171.25</v>
      </c>
      <c r="Q128" t="n">
        <v>460.69</v>
      </c>
      <c r="R128" t="n">
        <v>43.91</v>
      </c>
      <c r="S128" t="n">
        <v>32.19</v>
      </c>
      <c r="T128" t="n">
        <v>1973.83</v>
      </c>
      <c r="U128" t="n">
        <v>0.73</v>
      </c>
      <c r="V128" t="n">
        <v>0.77</v>
      </c>
      <c r="W128" t="n">
        <v>1.46</v>
      </c>
      <c r="X128" t="n">
        <v>0.11</v>
      </c>
      <c r="Y128" t="n">
        <v>1</v>
      </c>
      <c r="Z128" t="n">
        <v>10</v>
      </c>
      <c r="AA128" t="n">
        <v>111.919101763518</v>
      </c>
      <c r="AB128" t="n">
        <v>153.1326525550767</v>
      </c>
      <c r="AC128" t="n">
        <v>138.5178871182897</v>
      </c>
      <c r="AD128" t="n">
        <v>111919.101763518</v>
      </c>
      <c r="AE128" t="n">
        <v>153132.6525550767</v>
      </c>
      <c r="AF128" t="n">
        <v>4.907991977108062e-06</v>
      </c>
      <c r="AG128" t="n">
        <v>5</v>
      </c>
      <c r="AH128" t="n">
        <v>138517.8871182897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6.7808</v>
      </c>
      <c r="E129" t="n">
        <v>14.75</v>
      </c>
      <c r="F129" t="n">
        <v>11.64</v>
      </c>
      <c r="G129" t="n">
        <v>139.7</v>
      </c>
      <c r="H129" t="n">
        <v>1.77</v>
      </c>
      <c r="I129" t="n">
        <v>5</v>
      </c>
      <c r="J129" t="n">
        <v>329.27</v>
      </c>
      <c r="K129" t="n">
        <v>59.89</v>
      </c>
      <c r="L129" t="n">
        <v>32.75</v>
      </c>
      <c r="M129" t="n">
        <v>3</v>
      </c>
      <c r="N129" t="n">
        <v>101.63</v>
      </c>
      <c r="O129" t="n">
        <v>40844.03</v>
      </c>
      <c r="P129" t="n">
        <v>171.12</v>
      </c>
      <c r="Q129" t="n">
        <v>460.74</v>
      </c>
      <c r="R129" t="n">
        <v>44.01</v>
      </c>
      <c r="S129" t="n">
        <v>32.19</v>
      </c>
      <c r="T129" t="n">
        <v>2020.57</v>
      </c>
      <c r="U129" t="n">
        <v>0.73</v>
      </c>
      <c r="V129" t="n">
        <v>0.77</v>
      </c>
      <c r="W129" t="n">
        <v>1.45</v>
      </c>
      <c r="X129" t="n">
        <v>0.11</v>
      </c>
      <c r="Y129" t="n">
        <v>1</v>
      </c>
      <c r="Z129" t="n">
        <v>10</v>
      </c>
      <c r="AA129" t="n">
        <v>111.8816011953538</v>
      </c>
      <c r="AB129" t="n">
        <v>153.0813426233062</v>
      </c>
      <c r="AC129" t="n">
        <v>138.4714741343934</v>
      </c>
      <c r="AD129" t="n">
        <v>111881.6011953538</v>
      </c>
      <c r="AE129" t="n">
        <v>153081.3426233062</v>
      </c>
      <c r="AF129" t="n">
        <v>4.90734063706362e-06</v>
      </c>
      <c r="AG129" t="n">
        <v>5</v>
      </c>
      <c r="AH129" t="n">
        <v>138471.4741343934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6.784</v>
      </c>
      <c r="E130" t="n">
        <v>14.74</v>
      </c>
      <c r="F130" t="n">
        <v>11.63</v>
      </c>
      <c r="G130" t="n">
        <v>139.62</v>
      </c>
      <c r="H130" t="n">
        <v>1.78</v>
      </c>
      <c r="I130" t="n">
        <v>5</v>
      </c>
      <c r="J130" t="n">
        <v>329.85</v>
      </c>
      <c r="K130" t="n">
        <v>59.89</v>
      </c>
      <c r="L130" t="n">
        <v>33</v>
      </c>
      <c r="M130" t="n">
        <v>2</v>
      </c>
      <c r="N130" t="n">
        <v>101.97</v>
      </c>
      <c r="O130" t="n">
        <v>40916.2</v>
      </c>
      <c r="P130" t="n">
        <v>170.96</v>
      </c>
      <c r="Q130" t="n">
        <v>460.69</v>
      </c>
      <c r="R130" t="n">
        <v>43.81</v>
      </c>
      <c r="S130" t="n">
        <v>32.19</v>
      </c>
      <c r="T130" t="n">
        <v>1920.19</v>
      </c>
      <c r="U130" t="n">
        <v>0.73</v>
      </c>
      <c r="V130" t="n">
        <v>0.77</v>
      </c>
      <c r="W130" t="n">
        <v>1.45</v>
      </c>
      <c r="X130" t="n">
        <v>0.1</v>
      </c>
      <c r="Y130" t="n">
        <v>1</v>
      </c>
      <c r="Z130" t="n">
        <v>10</v>
      </c>
      <c r="AA130" t="n">
        <v>111.788119104161</v>
      </c>
      <c r="AB130" t="n">
        <v>152.9534363019974</v>
      </c>
      <c r="AC130" t="n">
        <v>138.3557750128727</v>
      </c>
      <c r="AD130" t="n">
        <v>111788.119104161</v>
      </c>
      <c r="AE130" t="n">
        <v>152953.4363019975</v>
      </c>
      <c r="AF130" t="n">
        <v>4.909656512777194e-06</v>
      </c>
      <c r="AG130" t="n">
        <v>5</v>
      </c>
      <c r="AH130" t="n">
        <v>138355.7750128727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6.7813</v>
      </c>
      <c r="E131" t="n">
        <v>14.75</v>
      </c>
      <c r="F131" t="n">
        <v>11.64</v>
      </c>
      <c r="G131" t="n">
        <v>139.69</v>
      </c>
      <c r="H131" t="n">
        <v>1.79</v>
      </c>
      <c r="I131" t="n">
        <v>5</v>
      </c>
      <c r="J131" t="n">
        <v>330.44</v>
      </c>
      <c r="K131" t="n">
        <v>59.89</v>
      </c>
      <c r="L131" t="n">
        <v>33.25</v>
      </c>
      <c r="M131" t="n">
        <v>2</v>
      </c>
      <c r="N131" t="n">
        <v>102.3</v>
      </c>
      <c r="O131" t="n">
        <v>40988.53</v>
      </c>
      <c r="P131" t="n">
        <v>171.07</v>
      </c>
      <c r="Q131" t="n">
        <v>460.69</v>
      </c>
      <c r="R131" t="n">
        <v>43.93</v>
      </c>
      <c r="S131" t="n">
        <v>32.19</v>
      </c>
      <c r="T131" t="n">
        <v>1981.62</v>
      </c>
      <c r="U131" t="n">
        <v>0.73</v>
      </c>
      <c r="V131" t="n">
        <v>0.77</v>
      </c>
      <c r="W131" t="n">
        <v>1.46</v>
      </c>
      <c r="X131" t="n">
        <v>0.11</v>
      </c>
      <c r="Y131" t="n">
        <v>1</v>
      </c>
      <c r="Z131" t="n">
        <v>10</v>
      </c>
      <c r="AA131" t="n">
        <v>111.8588437584549</v>
      </c>
      <c r="AB131" t="n">
        <v>153.0502048941538</v>
      </c>
      <c r="AC131" t="n">
        <v>138.4433081464093</v>
      </c>
      <c r="AD131" t="n">
        <v>111858.8437584549</v>
      </c>
      <c r="AE131" t="n">
        <v>153050.2048941538</v>
      </c>
      <c r="AF131" t="n">
        <v>4.907702492643866e-06</v>
      </c>
      <c r="AG131" t="n">
        <v>5</v>
      </c>
      <c r="AH131" t="n">
        <v>138443.3081464093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6.7806</v>
      </c>
      <c r="E132" t="n">
        <v>14.75</v>
      </c>
      <c r="F132" t="n">
        <v>11.64</v>
      </c>
      <c r="G132" t="n">
        <v>139.71</v>
      </c>
      <c r="H132" t="n">
        <v>1.8</v>
      </c>
      <c r="I132" t="n">
        <v>5</v>
      </c>
      <c r="J132" t="n">
        <v>331.03</v>
      </c>
      <c r="K132" t="n">
        <v>59.89</v>
      </c>
      <c r="L132" t="n">
        <v>33.5</v>
      </c>
      <c r="M132" t="n">
        <v>1</v>
      </c>
      <c r="N132" t="n">
        <v>102.64</v>
      </c>
      <c r="O132" t="n">
        <v>41061.02</v>
      </c>
      <c r="P132" t="n">
        <v>171.25</v>
      </c>
      <c r="Q132" t="n">
        <v>460.69</v>
      </c>
      <c r="R132" t="n">
        <v>44.03</v>
      </c>
      <c r="S132" t="n">
        <v>32.19</v>
      </c>
      <c r="T132" t="n">
        <v>2030.76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111.9299422434108</v>
      </c>
      <c r="AB132" t="n">
        <v>153.1474849779142</v>
      </c>
      <c r="AC132" t="n">
        <v>138.5313039555091</v>
      </c>
      <c r="AD132" t="n">
        <v>111929.9422434108</v>
      </c>
      <c r="AE132" t="n">
        <v>153147.4849779142</v>
      </c>
      <c r="AF132" t="n">
        <v>4.907195894831521e-06</v>
      </c>
      <c r="AG132" t="n">
        <v>5</v>
      </c>
      <c r="AH132" t="n">
        <v>138531.3039555091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6.7802</v>
      </c>
      <c r="E133" t="n">
        <v>14.75</v>
      </c>
      <c r="F133" t="n">
        <v>11.64</v>
      </c>
      <c r="G133" t="n">
        <v>139.72</v>
      </c>
      <c r="H133" t="n">
        <v>1.81</v>
      </c>
      <c r="I133" t="n">
        <v>5</v>
      </c>
      <c r="J133" t="n">
        <v>331.62</v>
      </c>
      <c r="K133" t="n">
        <v>59.89</v>
      </c>
      <c r="L133" t="n">
        <v>33.75</v>
      </c>
      <c r="M133" t="n">
        <v>1</v>
      </c>
      <c r="N133" t="n">
        <v>102.98</v>
      </c>
      <c r="O133" t="n">
        <v>41133.67</v>
      </c>
      <c r="P133" t="n">
        <v>171.5</v>
      </c>
      <c r="Q133" t="n">
        <v>460.69</v>
      </c>
      <c r="R133" t="n">
        <v>44.02</v>
      </c>
      <c r="S133" t="n">
        <v>32.19</v>
      </c>
      <c r="T133" t="n">
        <v>2029.28</v>
      </c>
      <c r="U133" t="n">
        <v>0.73</v>
      </c>
      <c r="V133" t="n">
        <v>0.77</v>
      </c>
      <c r="W133" t="n">
        <v>1.46</v>
      </c>
      <c r="X133" t="n">
        <v>0.11</v>
      </c>
      <c r="Y133" t="n">
        <v>1</v>
      </c>
      <c r="Z133" t="n">
        <v>10</v>
      </c>
      <c r="AA133" t="n">
        <v>112.0230656726326</v>
      </c>
      <c r="AB133" t="n">
        <v>153.2749005620911</v>
      </c>
      <c r="AC133" t="n">
        <v>138.6465591751611</v>
      </c>
      <c r="AD133" t="n">
        <v>112023.0656726326</v>
      </c>
      <c r="AE133" t="n">
        <v>153274.9005620911</v>
      </c>
      <c r="AF133" t="n">
        <v>4.906906410367324e-06</v>
      </c>
      <c r="AG133" t="n">
        <v>5</v>
      </c>
      <c r="AH133" t="n">
        <v>138646.5591751611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6.7799</v>
      </c>
      <c r="E134" t="n">
        <v>14.75</v>
      </c>
      <c r="F134" t="n">
        <v>11.64</v>
      </c>
      <c r="G134" t="n">
        <v>139.72</v>
      </c>
      <c r="H134" t="n">
        <v>1.82</v>
      </c>
      <c r="I134" t="n">
        <v>5</v>
      </c>
      <c r="J134" t="n">
        <v>332.21</v>
      </c>
      <c r="K134" t="n">
        <v>59.89</v>
      </c>
      <c r="L134" t="n">
        <v>34</v>
      </c>
      <c r="M134" t="n">
        <v>1</v>
      </c>
      <c r="N134" t="n">
        <v>103.32</v>
      </c>
      <c r="O134" t="n">
        <v>41206.49</v>
      </c>
      <c r="P134" t="n">
        <v>171.85</v>
      </c>
      <c r="Q134" t="n">
        <v>460.75</v>
      </c>
      <c r="R134" t="n">
        <v>44.05</v>
      </c>
      <c r="S134" t="n">
        <v>32.19</v>
      </c>
      <c r="T134" t="n">
        <v>2043.52</v>
      </c>
      <c r="U134" t="n">
        <v>0.73</v>
      </c>
      <c r="V134" t="n">
        <v>0.77</v>
      </c>
      <c r="W134" t="n">
        <v>1.46</v>
      </c>
      <c r="X134" t="n">
        <v>0.11</v>
      </c>
      <c r="Y134" t="n">
        <v>1</v>
      </c>
      <c r="Z134" t="n">
        <v>10</v>
      </c>
      <c r="AA134" t="n">
        <v>112.1508853873899</v>
      </c>
      <c r="AB134" t="n">
        <v>153.4497891348298</v>
      </c>
      <c r="AC134" t="n">
        <v>138.8047566279753</v>
      </c>
      <c r="AD134" t="n">
        <v>112150.8853873899</v>
      </c>
      <c r="AE134" t="n">
        <v>153449.7891348298</v>
      </c>
      <c r="AF134" t="n">
        <v>4.906689297019176e-06</v>
      </c>
      <c r="AG134" t="n">
        <v>5</v>
      </c>
      <c r="AH134" t="n">
        <v>138804.7566279753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6.7802</v>
      </c>
      <c r="E135" t="n">
        <v>14.75</v>
      </c>
      <c r="F135" t="n">
        <v>11.64</v>
      </c>
      <c r="G135" t="n">
        <v>139.72</v>
      </c>
      <c r="H135" t="n">
        <v>1.83</v>
      </c>
      <c r="I135" t="n">
        <v>5</v>
      </c>
      <c r="J135" t="n">
        <v>332.8</v>
      </c>
      <c r="K135" t="n">
        <v>59.89</v>
      </c>
      <c r="L135" t="n">
        <v>34.25</v>
      </c>
      <c r="M135" t="n">
        <v>1</v>
      </c>
      <c r="N135" t="n">
        <v>103.66</v>
      </c>
      <c r="O135" t="n">
        <v>41279.48</v>
      </c>
      <c r="P135" t="n">
        <v>172.02</v>
      </c>
      <c r="Q135" t="n">
        <v>460.69</v>
      </c>
      <c r="R135" t="n">
        <v>43.99</v>
      </c>
      <c r="S135" t="n">
        <v>32.19</v>
      </c>
      <c r="T135" t="n">
        <v>2010</v>
      </c>
      <c r="U135" t="n">
        <v>0.73</v>
      </c>
      <c r="V135" t="n">
        <v>0.77</v>
      </c>
      <c r="W135" t="n">
        <v>1.46</v>
      </c>
      <c r="X135" t="n">
        <v>0.11</v>
      </c>
      <c r="Y135" t="n">
        <v>1</v>
      </c>
      <c r="Z135" t="n">
        <v>10</v>
      </c>
      <c r="AA135" t="n">
        <v>112.2085612466614</v>
      </c>
      <c r="AB135" t="n">
        <v>153.5287037899645</v>
      </c>
      <c r="AC135" t="n">
        <v>138.8761397791813</v>
      </c>
      <c r="AD135" t="n">
        <v>112208.5612466614</v>
      </c>
      <c r="AE135" t="n">
        <v>153528.7037899645</v>
      </c>
      <c r="AF135" t="n">
        <v>4.906906410367324e-06</v>
      </c>
      <c r="AG135" t="n">
        <v>5</v>
      </c>
      <c r="AH135" t="n">
        <v>138876.1397791813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6.7808</v>
      </c>
      <c r="E136" t="n">
        <v>14.75</v>
      </c>
      <c r="F136" t="n">
        <v>11.64</v>
      </c>
      <c r="G136" t="n">
        <v>139.7</v>
      </c>
      <c r="H136" t="n">
        <v>1.84</v>
      </c>
      <c r="I136" t="n">
        <v>5</v>
      </c>
      <c r="J136" t="n">
        <v>333.39</v>
      </c>
      <c r="K136" t="n">
        <v>59.89</v>
      </c>
      <c r="L136" t="n">
        <v>34.5</v>
      </c>
      <c r="M136" t="n">
        <v>1</v>
      </c>
      <c r="N136" t="n">
        <v>104.01</v>
      </c>
      <c r="O136" t="n">
        <v>41352.63</v>
      </c>
      <c r="P136" t="n">
        <v>172.17</v>
      </c>
      <c r="Q136" t="n">
        <v>460.69</v>
      </c>
      <c r="R136" t="n">
        <v>43.95</v>
      </c>
      <c r="S136" t="n">
        <v>32.19</v>
      </c>
      <c r="T136" t="n">
        <v>1993.35</v>
      </c>
      <c r="U136" t="n">
        <v>0.73</v>
      </c>
      <c r="V136" t="n">
        <v>0.77</v>
      </c>
      <c r="W136" t="n">
        <v>1.46</v>
      </c>
      <c r="X136" t="n">
        <v>0.11</v>
      </c>
      <c r="Y136" t="n">
        <v>1</v>
      </c>
      <c r="Z136" t="n">
        <v>10</v>
      </c>
      <c r="AA136" t="n">
        <v>112.2561264231412</v>
      </c>
      <c r="AB136" t="n">
        <v>153.5937845628515</v>
      </c>
      <c r="AC136" t="n">
        <v>138.9350093344455</v>
      </c>
      <c r="AD136" t="n">
        <v>112256.1264231412</v>
      </c>
      <c r="AE136" t="n">
        <v>153593.7845628515</v>
      </c>
      <c r="AF136" t="n">
        <v>4.90734063706362e-06</v>
      </c>
      <c r="AG136" t="n">
        <v>5</v>
      </c>
      <c r="AH136" t="n">
        <v>138935.0093344455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6.7818</v>
      </c>
      <c r="E137" t="n">
        <v>14.75</v>
      </c>
      <c r="F137" t="n">
        <v>11.64</v>
      </c>
      <c r="G137" t="n">
        <v>139.67</v>
      </c>
      <c r="H137" t="n">
        <v>1.85</v>
      </c>
      <c r="I137" t="n">
        <v>5</v>
      </c>
      <c r="J137" t="n">
        <v>333.99</v>
      </c>
      <c r="K137" t="n">
        <v>59.89</v>
      </c>
      <c r="L137" t="n">
        <v>34.75</v>
      </c>
      <c r="M137" t="n">
        <v>1</v>
      </c>
      <c r="N137" t="n">
        <v>104.35</v>
      </c>
      <c r="O137" t="n">
        <v>41426.07</v>
      </c>
      <c r="P137" t="n">
        <v>172.23</v>
      </c>
      <c r="Q137" t="n">
        <v>460.69</v>
      </c>
      <c r="R137" t="n">
        <v>43.92</v>
      </c>
      <c r="S137" t="n">
        <v>32.19</v>
      </c>
      <c r="T137" t="n">
        <v>1976.48</v>
      </c>
      <c r="U137" t="n">
        <v>0.73</v>
      </c>
      <c r="V137" t="n">
        <v>0.77</v>
      </c>
      <c r="W137" t="n">
        <v>1.46</v>
      </c>
      <c r="X137" t="n">
        <v>0.11</v>
      </c>
      <c r="Y137" t="n">
        <v>1</v>
      </c>
      <c r="Z137" t="n">
        <v>10</v>
      </c>
      <c r="AA137" t="n">
        <v>112.2676217756145</v>
      </c>
      <c r="AB137" t="n">
        <v>153.6095130112447</v>
      </c>
      <c r="AC137" t="n">
        <v>138.9492366817991</v>
      </c>
      <c r="AD137" t="n">
        <v>112267.6217756145</v>
      </c>
      <c r="AE137" t="n">
        <v>153609.5130112447</v>
      </c>
      <c r="AF137" t="n">
        <v>4.908064348224112e-06</v>
      </c>
      <c r="AG137" t="n">
        <v>5</v>
      </c>
      <c r="AH137" t="n">
        <v>138949.2366817991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6.7836</v>
      </c>
      <c r="E138" t="n">
        <v>14.74</v>
      </c>
      <c r="F138" t="n">
        <v>11.64</v>
      </c>
      <c r="G138" t="n">
        <v>139.63</v>
      </c>
      <c r="H138" t="n">
        <v>1.86</v>
      </c>
      <c r="I138" t="n">
        <v>5</v>
      </c>
      <c r="J138" t="n">
        <v>334.58</v>
      </c>
      <c r="K138" t="n">
        <v>59.89</v>
      </c>
      <c r="L138" t="n">
        <v>35</v>
      </c>
      <c r="M138" t="n">
        <v>1</v>
      </c>
      <c r="N138" t="n">
        <v>104.7</v>
      </c>
      <c r="O138" t="n">
        <v>41499.57</v>
      </c>
      <c r="P138" t="n">
        <v>172.28</v>
      </c>
      <c r="Q138" t="n">
        <v>460.69</v>
      </c>
      <c r="R138" t="n">
        <v>43.78</v>
      </c>
      <c r="S138" t="n">
        <v>32.19</v>
      </c>
      <c r="T138" t="n">
        <v>1908.21</v>
      </c>
      <c r="U138" t="n">
        <v>0.74</v>
      </c>
      <c r="V138" t="n">
        <v>0.77</v>
      </c>
      <c r="W138" t="n">
        <v>1.46</v>
      </c>
      <c r="X138" t="n">
        <v>0.1</v>
      </c>
      <c r="Y138" t="n">
        <v>1</v>
      </c>
      <c r="Z138" t="n">
        <v>10</v>
      </c>
      <c r="AA138" t="n">
        <v>112.2676253483896</v>
      </c>
      <c r="AB138" t="n">
        <v>153.6095178996732</v>
      </c>
      <c r="AC138" t="n">
        <v>138.9492411036829</v>
      </c>
      <c r="AD138" t="n">
        <v>112267.6253483896</v>
      </c>
      <c r="AE138" t="n">
        <v>153609.5178996733</v>
      </c>
      <c r="AF138" t="n">
        <v>4.909367028312997e-06</v>
      </c>
      <c r="AG138" t="n">
        <v>5</v>
      </c>
      <c r="AH138" t="n">
        <v>138949.2411036829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6.7839</v>
      </c>
      <c r="E139" t="n">
        <v>14.74</v>
      </c>
      <c r="F139" t="n">
        <v>11.63</v>
      </c>
      <c r="G139" t="n">
        <v>139.62</v>
      </c>
      <c r="H139" t="n">
        <v>1.87</v>
      </c>
      <c r="I139" t="n">
        <v>5</v>
      </c>
      <c r="J139" t="n">
        <v>335.18</v>
      </c>
      <c r="K139" t="n">
        <v>59.89</v>
      </c>
      <c r="L139" t="n">
        <v>35.25</v>
      </c>
      <c r="M139" t="n">
        <v>1</v>
      </c>
      <c r="N139" t="n">
        <v>105.04</v>
      </c>
      <c r="O139" t="n">
        <v>41573.23</v>
      </c>
      <c r="P139" t="n">
        <v>172.39</v>
      </c>
      <c r="Q139" t="n">
        <v>460.69</v>
      </c>
      <c r="R139" t="n">
        <v>43.74</v>
      </c>
      <c r="S139" t="n">
        <v>32.19</v>
      </c>
      <c r="T139" t="n">
        <v>1889.19</v>
      </c>
      <c r="U139" t="n">
        <v>0.74</v>
      </c>
      <c r="V139" t="n">
        <v>0.77</v>
      </c>
      <c r="W139" t="n">
        <v>1.46</v>
      </c>
      <c r="X139" t="n">
        <v>0.1</v>
      </c>
      <c r="Y139" t="n">
        <v>1</v>
      </c>
      <c r="Z139" t="n">
        <v>10</v>
      </c>
      <c r="AA139" t="n">
        <v>112.2989368006148</v>
      </c>
      <c r="AB139" t="n">
        <v>153.6523596099715</v>
      </c>
      <c r="AC139" t="n">
        <v>138.987994061279</v>
      </c>
      <c r="AD139" t="n">
        <v>112298.9368006148</v>
      </c>
      <c r="AE139" t="n">
        <v>153652.3596099715</v>
      </c>
      <c r="AF139" t="n">
        <v>4.909584141661144e-06</v>
      </c>
      <c r="AG139" t="n">
        <v>5</v>
      </c>
      <c r="AH139" t="n">
        <v>138987.994061279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6.7834</v>
      </c>
      <c r="E140" t="n">
        <v>14.74</v>
      </c>
      <c r="F140" t="n">
        <v>11.64</v>
      </c>
      <c r="G140" t="n">
        <v>139.63</v>
      </c>
      <c r="H140" t="n">
        <v>1.88</v>
      </c>
      <c r="I140" t="n">
        <v>5</v>
      </c>
      <c r="J140" t="n">
        <v>335.78</v>
      </c>
      <c r="K140" t="n">
        <v>59.89</v>
      </c>
      <c r="L140" t="n">
        <v>35.5</v>
      </c>
      <c r="M140" t="n">
        <v>1</v>
      </c>
      <c r="N140" t="n">
        <v>105.39</v>
      </c>
      <c r="O140" t="n">
        <v>41647.07</v>
      </c>
      <c r="P140" t="n">
        <v>172.56</v>
      </c>
      <c r="Q140" t="n">
        <v>460.69</v>
      </c>
      <c r="R140" t="n">
        <v>43.75</v>
      </c>
      <c r="S140" t="n">
        <v>32.19</v>
      </c>
      <c r="T140" t="n">
        <v>1892.45</v>
      </c>
      <c r="U140" t="n">
        <v>0.74</v>
      </c>
      <c r="V140" t="n">
        <v>0.77</v>
      </c>
      <c r="W140" t="n">
        <v>1.46</v>
      </c>
      <c r="X140" t="n">
        <v>0.1</v>
      </c>
      <c r="Y140" t="n">
        <v>1</v>
      </c>
      <c r="Z140" t="n">
        <v>10</v>
      </c>
      <c r="AA140" t="n">
        <v>112.3694409206813</v>
      </c>
      <c r="AB140" t="n">
        <v>153.7488264574686</v>
      </c>
      <c r="AC140" t="n">
        <v>139.0752542482431</v>
      </c>
      <c r="AD140" t="n">
        <v>112369.4409206813</v>
      </c>
      <c r="AE140" t="n">
        <v>153748.8264574686</v>
      </c>
      <c r="AF140" t="n">
        <v>4.909222286080899e-06</v>
      </c>
      <c r="AG140" t="n">
        <v>5</v>
      </c>
      <c r="AH140" t="n">
        <v>139075.2542482431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6.7832</v>
      </c>
      <c r="E141" t="n">
        <v>14.74</v>
      </c>
      <c r="F141" t="n">
        <v>11.64</v>
      </c>
      <c r="G141" t="n">
        <v>139.64</v>
      </c>
      <c r="H141" t="n">
        <v>1.89</v>
      </c>
      <c r="I141" t="n">
        <v>5</v>
      </c>
      <c r="J141" t="n">
        <v>336.38</v>
      </c>
      <c r="K141" t="n">
        <v>59.89</v>
      </c>
      <c r="L141" t="n">
        <v>35.75</v>
      </c>
      <c r="M141" t="n">
        <v>1</v>
      </c>
      <c r="N141" t="n">
        <v>105.74</v>
      </c>
      <c r="O141" t="n">
        <v>41721.08</v>
      </c>
      <c r="P141" t="n">
        <v>172.69</v>
      </c>
      <c r="Q141" t="n">
        <v>460.69</v>
      </c>
      <c r="R141" t="n">
        <v>43.83</v>
      </c>
      <c r="S141" t="n">
        <v>32.19</v>
      </c>
      <c r="T141" t="n">
        <v>1933.3</v>
      </c>
      <c r="U141" t="n">
        <v>0.73</v>
      </c>
      <c r="V141" t="n">
        <v>0.77</v>
      </c>
      <c r="W141" t="n">
        <v>1.45</v>
      </c>
      <c r="X141" t="n">
        <v>0.1</v>
      </c>
      <c r="Y141" t="n">
        <v>1</v>
      </c>
      <c r="Z141" t="n">
        <v>10</v>
      </c>
      <c r="AA141" t="n">
        <v>112.4177778233821</v>
      </c>
      <c r="AB141" t="n">
        <v>153.8149631402175</v>
      </c>
      <c r="AC141" t="n">
        <v>139.1350789388138</v>
      </c>
      <c r="AD141" t="n">
        <v>112417.7778233821</v>
      </c>
      <c r="AE141" t="n">
        <v>153814.9631402175</v>
      </c>
      <c r="AF141" t="n">
        <v>4.9090775438488e-06</v>
      </c>
      <c r="AG141" t="n">
        <v>5</v>
      </c>
      <c r="AH141" t="n">
        <v>139135.0789388138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6.7826</v>
      </c>
      <c r="E142" t="n">
        <v>14.74</v>
      </c>
      <c r="F142" t="n">
        <v>11.64</v>
      </c>
      <c r="G142" t="n">
        <v>139.65</v>
      </c>
      <c r="H142" t="n">
        <v>1.9</v>
      </c>
      <c r="I142" t="n">
        <v>5</v>
      </c>
      <c r="J142" t="n">
        <v>336.98</v>
      </c>
      <c r="K142" t="n">
        <v>59.89</v>
      </c>
      <c r="L142" t="n">
        <v>36</v>
      </c>
      <c r="M142" t="n">
        <v>0</v>
      </c>
      <c r="N142" t="n">
        <v>106.09</v>
      </c>
      <c r="O142" t="n">
        <v>41795.26</v>
      </c>
      <c r="P142" t="n">
        <v>172.97</v>
      </c>
      <c r="Q142" t="n">
        <v>460.69</v>
      </c>
      <c r="R142" t="n">
        <v>43.83</v>
      </c>
      <c r="S142" t="n">
        <v>32.19</v>
      </c>
      <c r="T142" t="n">
        <v>1932.17</v>
      </c>
      <c r="U142" t="n">
        <v>0.73</v>
      </c>
      <c r="V142" t="n">
        <v>0.77</v>
      </c>
      <c r="W142" t="n">
        <v>1.46</v>
      </c>
      <c r="X142" t="n">
        <v>0.1</v>
      </c>
      <c r="Y142" t="n">
        <v>1</v>
      </c>
      <c r="Z142" t="n">
        <v>10</v>
      </c>
      <c r="AA142" t="n">
        <v>112.523580071727</v>
      </c>
      <c r="AB142" t="n">
        <v>153.9597264440687</v>
      </c>
      <c r="AC142" t="n">
        <v>139.2660262361221</v>
      </c>
      <c r="AD142" t="n">
        <v>112523.580071727</v>
      </c>
      <c r="AE142" t="n">
        <v>153959.7264440687</v>
      </c>
      <c r="AF142" t="n">
        <v>4.908643317152506e-06</v>
      </c>
      <c r="AG142" t="n">
        <v>5</v>
      </c>
      <c r="AH142" t="n">
        <v>139266.0262361221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4.4574</v>
      </c>
      <c r="E2" t="n">
        <v>22.43</v>
      </c>
      <c r="F2" t="n">
        <v>15.63</v>
      </c>
      <c r="G2" t="n">
        <v>6.75</v>
      </c>
      <c r="H2" t="n">
        <v>0.11</v>
      </c>
      <c r="I2" t="n">
        <v>139</v>
      </c>
      <c r="J2" t="n">
        <v>159.12</v>
      </c>
      <c r="K2" t="n">
        <v>50.28</v>
      </c>
      <c r="L2" t="n">
        <v>1</v>
      </c>
      <c r="M2" t="n">
        <v>137</v>
      </c>
      <c r="N2" t="n">
        <v>27.84</v>
      </c>
      <c r="O2" t="n">
        <v>19859.16</v>
      </c>
      <c r="P2" t="n">
        <v>190.77</v>
      </c>
      <c r="Q2" t="n">
        <v>460.79</v>
      </c>
      <c r="R2" t="n">
        <v>174.44</v>
      </c>
      <c r="S2" t="n">
        <v>32.19</v>
      </c>
      <c r="T2" t="n">
        <v>66566.81</v>
      </c>
      <c r="U2" t="n">
        <v>0.18</v>
      </c>
      <c r="V2" t="n">
        <v>0.57</v>
      </c>
      <c r="W2" t="n">
        <v>1.67</v>
      </c>
      <c r="X2" t="n">
        <v>4.09</v>
      </c>
      <c r="Y2" t="n">
        <v>1</v>
      </c>
      <c r="Z2" t="n">
        <v>10</v>
      </c>
      <c r="AA2" t="n">
        <v>173.6227568855054</v>
      </c>
      <c r="AB2" t="n">
        <v>237.5583156660802</v>
      </c>
      <c r="AC2" t="n">
        <v>214.8860834341683</v>
      </c>
      <c r="AD2" t="n">
        <v>173622.7568855054</v>
      </c>
      <c r="AE2" t="n">
        <v>237558.3156660802</v>
      </c>
      <c r="AF2" t="n">
        <v>3.324345212363628e-06</v>
      </c>
      <c r="AG2" t="n">
        <v>7</v>
      </c>
      <c r="AH2" t="n">
        <v>214886.0834341683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4.9534</v>
      </c>
      <c r="E3" t="n">
        <v>20.19</v>
      </c>
      <c r="F3" t="n">
        <v>14.54</v>
      </c>
      <c r="G3" t="n">
        <v>8.470000000000001</v>
      </c>
      <c r="H3" t="n">
        <v>0.14</v>
      </c>
      <c r="I3" t="n">
        <v>103</v>
      </c>
      <c r="J3" t="n">
        <v>159.48</v>
      </c>
      <c r="K3" t="n">
        <v>50.28</v>
      </c>
      <c r="L3" t="n">
        <v>1.25</v>
      </c>
      <c r="M3" t="n">
        <v>101</v>
      </c>
      <c r="N3" t="n">
        <v>27.95</v>
      </c>
      <c r="O3" t="n">
        <v>19902.91</v>
      </c>
      <c r="P3" t="n">
        <v>176.95</v>
      </c>
      <c r="Q3" t="n">
        <v>460.94</v>
      </c>
      <c r="R3" t="n">
        <v>138.57</v>
      </c>
      <c r="S3" t="n">
        <v>32.19</v>
      </c>
      <c r="T3" t="n">
        <v>48811.84</v>
      </c>
      <c r="U3" t="n">
        <v>0.23</v>
      </c>
      <c r="V3" t="n">
        <v>0.61</v>
      </c>
      <c r="W3" t="n">
        <v>1.62</v>
      </c>
      <c r="X3" t="n">
        <v>3.01</v>
      </c>
      <c r="Y3" t="n">
        <v>1</v>
      </c>
      <c r="Z3" t="n">
        <v>10</v>
      </c>
      <c r="AA3" t="n">
        <v>146.5124570925248</v>
      </c>
      <c r="AB3" t="n">
        <v>200.4648074673269</v>
      </c>
      <c r="AC3" t="n">
        <v>181.3327275968264</v>
      </c>
      <c r="AD3" t="n">
        <v>146512.4570925248</v>
      </c>
      <c r="AE3" t="n">
        <v>200464.8074673269</v>
      </c>
      <c r="AF3" t="n">
        <v>3.69426382530668e-06</v>
      </c>
      <c r="AG3" t="n">
        <v>6</v>
      </c>
      <c r="AH3" t="n">
        <v>181332.7275968264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5.2994</v>
      </c>
      <c r="E4" t="n">
        <v>18.87</v>
      </c>
      <c r="F4" t="n">
        <v>13.9</v>
      </c>
      <c r="G4" t="n">
        <v>10.17</v>
      </c>
      <c r="H4" t="n">
        <v>0.17</v>
      </c>
      <c r="I4" t="n">
        <v>82</v>
      </c>
      <c r="J4" t="n">
        <v>159.83</v>
      </c>
      <c r="K4" t="n">
        <v>50.28</v>
      </c>
      <c r="L4" t="n">
        <v>1.5</v>
      </c>
      <c r="M4" t="n">
        <v>80</v>
      </c>
      <c r="N4" t="n">
        <v>28.05</v>
      </c>
      <c r="O4" t="n">
        <v>19946.71</v>
      </c>
      <c r="P4" t="n">
        <v>168.44</v>
      </c>
      <c r="Q4" t="n">
        <v>460.72</v>
      </c>
      <c r="R4" t="n">
        <v>118.13</v>
      </c>
      <c r="S4" t="n">
        <v>32.19</v>
      </c>
      <c r="T4" t="n">
        <v>38696.18</v>
      </c>
      <c r="U4" t="n">
        <v>0.27</v>
      </c>
      <c r="V4" t="n">
        <v>0.64</v>
      </c>
      <c r="W4" t="n">
        <v>1.57</v>
      </c>
      <c r="X4" t="n">
        <v>2.37</v>
      </c>
      <c r="Y4" t="n">
        <v>1</v>
      </c>
      <c r="Z4" t="n">
        <v>10</v>
      </c>
      <c r="AA4" t="n">
        <v>136.1402217213794</v>
      </c>
      <c r="AB4" t="n">
        <v>186.2730574418034</v>
      </c>
      <c r="AC4" t="n">
        <v>168.4954182754882</v>
      </c>
      <c r="AD4" t="n">
        <v>136140.2217213794</v>
      </c>
      <c r="AE4" t="n">
        <v>186273.0574418035</v>
      </c>
      <c r="AF4" t="n">
        <v>3.952311889980665e-06</v>
      </c>
      <c r="AG4" t="n">
        <v>6</v>
      </c>
      <c r="AH4" t="n">
        <v>168495.4182754882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5.5505</v>
      </c>
      <c r="E5" t="n">
        <v>18.02</v>
      </c>
      <c r="F5" t="n">
        <v>13.5</v>
      </c>
      <c r="G5" t="n">
        <v>11.91</v>
      </c>
      <c r="H5" t="n">
        <v>0.19</v>
      </c>
      <c r="I5" t="n">
        <v>68</v>
      </c>
      <c r="J5" t="n">
        <v>160.19</v>
      </c>
      <c r="K5" t="n">
        <v>50.28</v>
      </c>
      <c r="L5" t="n">
        <v>1.75</v>
      </c>
      <c r="M5" t="n">
        <v>66</v>
      </c>
      <c r="N5" t="n">
        <v>28.16</v>
      </c>
      <c r="O5" t="n">
        <v>19990.53</v>
      </c>
      <c r="P5" t="n">
        <v>163.09</v>
      </c>
      <c r="Q5" t="n">
        <v>460.77</v>
      </c>
      <c r="R5" t="n">
        <v>104.45</v>
      </c>
      <c r="S5" t="n">
        <v>32.19</v>
      </c>
      <c r="T5" t="n">
        <v>31927.55</v>
      </c>
      <c r="U5" t="n">
        <v>0.31</v>
      </c>
      <c r="V5" t="n">
        <v>0.66</v>
      </c>
      <c r="W5" t="n">
        <v>1.56</v>
      </c>
      <c r="X5" t="n">
        <v>1.96</v>
      </c>
      <c r="Y5" t="n">
        <v>1</v>
      </c>
      <c r="Z5" t="n">
        <v>10</v>
      </c>
      <c r="AA5" t="n">
        <v>129.8139976035912</v>
      </c>
      <c r="AB5" t="n">
        <v>177.6172385105392</v>
      </c>
      <c r="AC5" t="n">
        <v>160.6656985545029</v>
      </c>
      <c r="AD5" t="n">
        <v>129813.9976035912</v>
      </c>
      <c r="AE5" t="n">
        <v>177617.2385105392</v>
      </c>
      <c r="AF5" t="n">
        <v>4.139583187783085e-06</v>
      </c>
      <c r="AG5" t="n">
        <v>6</v>
      </c>
      <c r="AH5" t="n">
        <v>160665.6985545029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5.7627</v>
      </c>
      <c r="E6" t="n">
        <v>17.35</v>
      </c>
      <c r="F6" t="n">
        <v>13.16</v>
      </c>
      <c r="G6" t="n">
        <v>13.61</v>
      </c>
      <c r="H6" t="n">
        <v>0.22</v>
      </c>
      <c r="I6" t="n">
        <v>58</v>
      </c>
      <c r="J6" t="n">
        <v>160.54</v>
      </c>
      <c r="K6" t="n">
        <v>50.28</v>
      </c>
      <c r="L6" t="n">
        <v>2</v>
      </c>
      <c r="M6" t="n">
        <v>56</v>
      </c>
      <c r="N6" t="n">
        <v>28.26</v>
      </c>
      <c r="O6" t="n">
        <v>20034.4</v>
      </c>
      <c r="P6" t="n">
        <v>158.37</v>
      </c>
      <c r="Q6" t="n">
        <v>460.79</v>
      </c>
      <c r="R6" t="n">
        <v>93.79000000000001</v>
      </c>
      <c r="S6" t="n">
        <v>32.19</v>
      </c>
      <c r="T6" t="n">
        <v>26648.11</v>
      </c>
      <c r="U6" t="n">
        <v>0.34</v>
      </c>
      <c r="V6" t="n">
        <v>0.68</v>
      </c>
      <c r="W6" t="n">
        <v>1.53</v>
      </c>
      <c r="X6" t="n">
        <v>1.62</v>
      </c>
      <c r="Y6" t="n">
        <v>1</v>
      </c>
      <c r="Z6" t="n">
        <v>10</v>
      </c>
      <c r="AA6" t="n">
        <v>124.8132656776929</v>
      </c>
      <c r="AB6" t="n">
        <v>170.7750164728063</v>
      </c>
      <c r="AC6" t="n">
        <v>154.4764885849301</v>
      </c>
      <c r="AD6" t="n">
        <v>124813.2656776928</v>
      </c>
      <c r="AE6" t="n">
        <v>170775.0164728063</v>
      </c>
      <c r="AF6" t="n">
        <v>4.297842723401059e-06</v>
      </c>
      <c r="AG6" t="n">
        <v>6</v>
      </c>
      <c r="AH6" t="n">
        <v>154476.4885849301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5.8961</v>
      </c>
      <c r="E7" t="n">
        <v>16.96</v>
      </c>
      <c r="F7" t="n">
        <v>12.99</v>
      </c>
      <c r="G7" t="n">
        <v>15.29</v>
      </c>
      <c r="H7" t="n">
        <v>0.25</v>
      </c>
      <c r="I7" t="n">
        <v>51</v>
      </c>
      <c r="J7" t="n">
        <v>160.9</v>
      </c>
      <c r="K7" t="n">
        <v>50.28</v>
      </c>
      <c r="L7" t="n">
        <v>2.25</v>
      </c>
      <c r="M7" t="n">
        <v>49</v>
      </c>
      <c r="N7" t="n">
        <v>28.37</v>
      </c>
      <c r="O7" t="n">
        <v>20078.3</v>
      </c>
      <c r="P7" t="n">
        <v>155.76</v>
      </c>
      <c r="Q7" t="n">
        <v>460.72</v>
      </c>
      <c r="R7" t="n">
        <v>88.13</v>
      </c>
      <c r="S7" t="n">
        <v>32.19</v>
      </c>
      <c r="T7" t="n">
        <v>23851.55</v>
      </c>
      <c r="U7" t="n">
        <v>0.37</v>
      </c>
      <c r="V7" t="n">
        <v>0.6899999999999999</v>
      </c>
      <c r="W7" t="n">
        <v>1.53</v>
      </c>
      <c r="X7" t="n">
        <v>1.46</v>
      </c>
      <c r="Y7" t="n">
        <v>1</v>
      </c>
      <c r="Z7" t="n">
        <v>10</v>
      </c>
      <c r="AA7" t="n">
        <v>113.5721301156613</v>
      </c>
      <c r="AB7" t="n">
        <v>155.394398872942</v>
      </c>
      <c r="AC7" t="n">
        <v>140.5637755419596</v>
      </c>
      <c r="AD7" t="n">
        <v>113572.1301156613</v>
      </c>
      <c r="AE7" t="n">
        <v>155394.398872942</v>
      </c>
      <c r="AF7" t="n">
        <v>4.397332930995016e-06</v>
      </c>
      <c r="AG7" t="n">
        <v>5</v>
      </c>
      <c r="AH7" t="n">
        <v>140563.7755419596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6.0313</v>
      </c>
      <c r="E8" t="n">
        <v>16.58</v>
      </c>
      <c r="F8" t="n">
        <v>12.81</v>
      </c>
      <c r="G8" t="n">
        <v>17.07</v>
      </c>
      <c r="H8" t="n">
        <v>0.27</v>
      </c>
      <c r="I8" t="n">
        <v>45</v>
      </c>
      <c r="J8" t="n">
        <v>161.26</v>
      </c>
      <c r="K8" t="n">
        <v>50.28</v>
      </c>
      <c r="L8" t="n">
        <v>2.5</v>
      </c>
      <c r="M8" t="n">
        <v>43</v>
      </c>
      <c r="N8" t="n">
        <v>28.48</v>
      </c>
      <c r="O8" t="n">
        <v>20122.23</v>
      </c>
      <c r="P8" t="n">
        <v>153.08</v>
      </c>
      <c r="Q8" t="n">
        <v>460.75</v>
      </c>
      <c r="R8" t="n">
        <v>81.97</v>
      </c>
      <c r="S8" t="n">
        <v>32.19</v>
      </c>
      <c r="T8" t="n">
        <v>20802.83</v>
      </c>
      <c r="U8" t="n">
        <v>0.39</v>
      </c>
      <c r="V8" t="n">
        <v>0.7</v>
      </c>
      <c r="W8" t="n">
        <v>1.52</v>
      </c>
      <c r="X8" t="n">
        <v>1.27</v>
      </c>
      <c r="Y8" t="n">
        <v>1</v>
      </c>
      <c r="Z8" t="n">
        <v>10</v>
      </c>
      <c r="AA8" t="n">
        <v>110.8502936814</v>
      </c>
      <c r="AB8" t="n">
        <v>151.6702621846389</v>
      </c>
      <c r="AC8" t="n">
        <v>137.1950652323283</v>
      </c>
      <c r="AD8" t="n">
        <v>110850.2936814</v>
      </c>
      <c r="AE8" t="n">
        <v>151670.2621846389</v>
      </c>
      <c r="AF8" t="n">
        <v>4.498165585168204e-06</v>
      </c>
      <c r="AG8" t="n">
        <v>5</v>
      </c>
      <c r="AH8" t="n">
        <v>137195.0652323283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12.69</v>
      </c>
      <c r="G9" t="n">
        <v>18.58</v>
      </c>
      <c r="H9" t="n">
        <v>0.3</v>
      </c>
      <c r="I9" t="n">
        <v>41</v>
      </c>
      <c r="J9" t="n">
        <v>161.61</v>
      </c>
      <c r="K9" t="n">
        <v>50.28</v>
      </c>
      <c r="L9" t="n">
        <v>2.75</v>
      </c>
      <c r="M9" t="n">
        <v>39</v>
      </c>
      <c r="N9" t="n">
        <v>28.58</v>
      </c>
      <c r="O9" t="n">
        <v>20166.2</v>
      </c>
      <c r="P9" t="n">
        <v>151.09</v>
      </c>
      <c r="Q9" t="n">
        <v>460.71</v>
      </c>
      <c r="R9" t="n">
        <v>78.56</v>
      </c>
      <c r="S9" t="n">
        <v>32.19</v>
      </c>
      <c r="T9" t="n">
        <v>19119.25</v>
      </c>
      <c r="U9" t="n">
        <v>0.41</v>
      </c>
      <c r="V9" t="n">
        <v>0.7</v>
      </c>
      <c r="W9" t="n">
        <v>1.51</v>
      </c>
      <c r="X9" t="n">
        <v>1.16</v>
      </c>
      <c r="Y9" t="n">
        <v>1</v>
      </c>
      <c r="Z9" t="n">
        <v>10</v>
      </c>
      <c r="AA9" t="n">
        <v>109.0342869824784</v>
      </c>
      <c r="AB9" t="n">
        <v>149.1855217026144</v>
      </c>
      <c r="AC9" t="n">
        <v>134.9474648945522</v>
      </c>
      <c r="AD9" t="n">
        <v>109034.2869824784</v>
      </c>
      <c r="AE9" t="n">
        <v>149185.5217026144</v>
      </c>
      <c r="AF9" t="n">
        <v>4.564542110474518e-06</v>
      </c>
      <c r="AG9" t="n">
        <v>5</v>
      </c>
      <c r="AH9" t="n">
        <v>134947.4648945522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6.2123</v>
      </c>
      <c r="E10" t="n">
        <v>16.1</v>
      </c>
      <c r="F10" t="n">
        <v>12.58</v>
      </c>
      <c r="G10" t="n">
        <v>20.4</v>
      </c>
      <c r="H10" t="n">
        <v>0.33</v>
      </c>
      <c r="I10" t="n">
        <v>37</v>
      </c>
      <c r="J10" t="n">
        <v>161.97</v>
      </c>
      <c r="K10" t="n">
        <v>50.28</v>
      </c>
      <c r="L10" t="n">
        <v>3</v>
      </c>
      <c r="M10" t="n">
        <v>35</v>
      </c>
      <c r="N10" t="n">
        <v>28.69</v>
      </c>
      <c r="O10" t="n">
        <v>20210.21</v>
      </c>
      <c r="P10" t="n">
        <v>149.3</v>
      </c>
      <c r="Q10" t="n">
        <v>460.8</v>
      </c>
      <c r="R10" t="n">
        <v>74.37</v>
      </c>
      <c r="S10" t="n">
        <v>32.19</v>
      </c>
      <c r="T10" t="n">
        <v>17042.71</v>
      </c>
      <c r="U10" t="n">
        <v>0.43</v>
      </c>
      <c r="V10" t="n">
        <v>0.71</v>
      </c>
      <c r="W10" t="n">
        <v>1.51</v>
      </c>
      <c r="X10" t="n">
        <v>1.05</v>
      </c>
      <c r="Y10" t="n">
        <v>1</v>
      </c>
      <c r="Z10" t="n">
        <v>10</v>
      </c>
      <c r="AA10" t="n">
        <v>107.3218731416559</v>
      </c>
      <c r="AB10" t="n">
        <v>146.8425215392353</v>
      </c>
      <c r="AC10" t="n">
        <v>132.8280773783439</v>
      </c>
      <c r="AD10" t="n">
        <v>107321.8731416559</v>
      </c>
      <c r="AE10" t="n">
        <v>146842.5215392353</v>
      </c>
      <c r="AF10" t="n">
        <v>4.633156046746213e-06</v>
      </c>
      <c r="AG10" t="n">
        <v>5</v>
      </c>
      <c r="AH10" t="n">
        <v>132828.0773783439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6.2906</v>
      </c>
      <c r="E11" t="n">
        <v>15.9</v>
      </c>
      <c r="F11" t="n">
        <v>12.48</v>
      </c>
      <c r="G11" t="n">
        <v>22.02</v>
      </c>
      <c r="H11" t="n">
        <v>0.35</v>
      </c>
      <c r="I11" t="n">
        <v>34</v>
      </c>
      <c r="J11" t="n">
        <v>162.33</v>
      </c>
      <c r="K11" t="n">
        <v>50.28</v>
      </c>
      <c r="L11" t="n">
        <v>3.25</v>
      </c>
      <c r="M11" t="n">
        <v>32</v>
      </c>
      <c r="N11" t="n">
        <v>28.8</v>
      </c>
      <c r="O11" t="n">
        <v>20254.26</v>
      </c>
      <c r="P11" t="n">
        <v>147.51</v>
      </c>
      <c r="Q11" t="n">
        <v>460.69</v>
      </c>
      <c r="R11" t="n">
        <v>71.40000000000001</v>
      </c>
      <c r="S11" t="n">
        <v>32.19</v>
      </c>
      <c r="T11" t="n">
        <v>15570.84</v>
      </c>
      <c r="U11" t="n">
        <v>0.45</v>
      </c>
      <c r="V11" t="n">
        <v>0.72</v>
      </c>
      <c r="W11" t="n">
        <v>1.5</v>
      </c>
      <c r="X11" t="n">
        <v>0.9399999999999999</v>
      </c>
      <c r="Y11" t="n">
        <v>1</v>
      </c>
      <c r="Z11" t="n">
        <v>10</v>
      </c>
      <c r="AA11" t="n">
        <v>105.7986787733665</v>
      </c>
      <c r="AB11" t="n">
        <v>144.7584198059499</v>
      </c>
      <c r="AC11" t="n">
        <v>130.9428793894274</v>
      </c>
      <c r="AD11" t="n">
        <v>105798.6787733665</v>
      </c>
      <c r="AE11" t="n">
        <v>144758.4198059499</v>
      </c>
      <c r="AF11" t="n">
        <v>4.691552472942667e-06</v>
      </c>
      <c r="AG11" t="n">
        <v>5</v>
      </c>
      <c r="AH11" t="n">
        <v>130942.8793894274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6.3521</v>
      </c>
      <c r="E12" t="n">
        <v>15.74</v>
      </c>
      <c r="F12" t="n">
        <v>12.42</v>
      </c>
      <c r="G12" t="n">
        <v>24.04</v>
      </c>
      <c r="H12" t="n">
        <v>0.38</v>
      </c>
      <c r="I12" t="n">
        <v>31</v>
      </c>
      <c r="J12" t="n">
        <v>162.68</v>
      </c>
      <c r="K12" t="n">
        <v>50.28</v>
      </c>
      <c r="L12" t="n">
        <v>3.5</v>
      </c>
      <c r="M12" t="n">
        <v>29</v>
      </c>
      <c r="N12" t="n">
        <v>28.9</v>
      </c>
      <c r="O12" t="n">
        <v>20298.34</v>
      </c>
      <c r="P12" t="n">
        <v>146.34</v>
      </c>
      <c r="Q12" t="n">
        <v>460.71</v>
      </c>
      <c r="R12" t="n">
        <v>69.63</v>
      </c>
      <c r="S12" t="n">
        <v>32.19</v>
      </c>
      <c r="T12" t="n">
        <v>14703.37</v>
      </c>
      <c r="U12" t="n">
        <v>0.46</v>
      </c>
      <c r="V12" t="n">
        <v>0.72</v>
      </c>
      <c r="W12" t="n">
        <v>1.49</v>
      </c>
      <c r="X12" t="n">
        <v>0.89</v>
      </c>
      <c r="Y12" t="n">
        <v>1</v>
      </c>
      <c r="Z12" t="n">
        <v>10</v>
      </c>
      <c r="AA12" t="n">
        <v>104.7263829649208</v>
      </c>
      <c r="AB12" t="n">
        <v>143.2912573744829</v>
      </c>
      <c r="AC12" t="n">
        <v>129.6157408812437</v>
      </c>
      <c r="AD12" t="n">
        <v>104726.3829649208</v>
      </c>
      <c r="AE12" t="n">
        <v>143291.2573744828</v>
      </c>
      <c r="AF12" t="n">
        <v>4.737419397732985e-06</v>
      </c>
      <c r="AG12" t="n">
        <v>5</v>
      </c>
      <c r="AH12" t="n">
        <v>129615.7408812437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6.4064</v>
      </c>
      <c r="E13" t="n">
        <v>15.61</v>
      </c>
      <c r="F13" t="n">
        <v>12.35</v>
      </c>
      <c r="G13" t="n">
        <v>25.55</v>
      </c>
      <c r="H13" t="n">
        <v>0.41</v>
      </c>
      <c r="I13" t="n">
        <v>29</v>
      </c>
      <c r="J13" t="n">
        <v>163.04</v>
      </c>
      <c r="K13" t="n">
        <v>50.28</v>
      </c>
      <c r="L13" t="n">
        <v>3.75</v>
      </c>
      <c r="M13" t="n">
        <v>27</v>
      </c>
      <c r="N13" t="n">
        <v>29.01</v>
      </c>
      <c r="O13" t="n">
        <v>20342.46</v>
      </c>
      <c r="P13" t="n">
        <v>144.82</v>
      </c>
      <c r="Q13" t="n">
        <v>460.74</v>
      </c>
      <c r="R13" t="n">
        <v>67.22</v>
      </c>
      <c r="S13" t="n">
        <v>32.19</v>
      </c>
      <c r="T13" t="n">
        <v>13504.99</v>
      </c>
      <c r="U13" t="n">
        <v>0.48</v>
      </c>
      <c r="V13" t="n">
        <v>0.72</v>
      </c>
      <c r="W13" t="n">
        <v>1.49</v>
      </c>
      <c r="X13" t="n">
        <v>0.82</v>
      </c>
      <c r="Y13" t="n">
        <v>1</v>
      </c>
      <c r="Z13" t="n">
        <v>10</v>
      </c>
      <c r="AA13" t="n">
        <v>103.6056812664576</v>
      </c>
      <c r="AB13" t="n">
        <v>141.7578638687769</v>
      </c>
      <c r="AC13" t="n">
        <v>128.2286922995905</v>
      </c>
      <c r="AD13" t="n">
        <v>103605.6812664576</v>
      </c>
      <c r="AE13" t="n">
        <v>141757.8638687769</v>
      </c>
      <c r="AF13" t="n">
        <v>4.777916536206387e-06</v>
      </c>
      <c r="AG13" t="n">
        <v>5</v>
      </c>
      <c r="AH13" t="n">
        <v>128228.6922995905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6.4644</v>
      </c>
      <c r="E14" t="n">
        <v>15.47</v>
      </c>
      <c r="F14" t="n">
        <v>12.28</v>
      </c>
      <c r="G14" t="n">
        <v>27.28</v>
      </c>
      <c r="H14" t="n">
        <v>0.43</v>
      </c>
      <c r="I14" t="n">
        <v>27</v>
      </c>
      <c r="J14" t="n">
        <v>163.4</v>
      </c>
      <c r="K14" t="n">
        <v>50.28</v>
      </c>
      <c r="L14" t="n">
        <v>4</v>
      </c>
      <c r="M14" t="n">
        <v>25</v>
      </c>
      <c r="N14" t="n">
        <v>29.12</v>
      </c>
      <c r="O14" t="n">
        <v>20386.62</v>
      </c>
      <c r="P14" t="n">
        <v>143.67</v>
      </c>
      <c r="Q14" t="n">
        <v>460.71</v>
      </c>
      <c r="R14" t="n">
        <v>64.5</v>
      </c>
      <c r="S14" t="n">
        <v>32.19</v>
      </c>
      <c r="T14" t="n">
        <v>12158.98</v>
      </c>
      <c r="U14" t="n">
        <v>0.5</v>
      </c>
      <c r="V14" t="n">
        <v>0.73</v>
      </c>
      <c r="W14" t="n">
        <v>1.49</v>
      </c>
      <c r="X14" t="n">
        <v>0.74</v>
      </c>
      <c r="Y14" t="n">
        <v>1</v>
      </c>
      <c r="Z14" t="n">
        <v>10</v>
      </c>
      <c r="AA14" t="n">
        <v>102.6085978736858</v>
      </c>
      <c r="AB14" t="n">
        <v>140.3936103825723</v>
      </c>
      <c r="AC14" t="n">
        <v>126.9946412513671</v>
      </c>
      <c r="AD14" t="n">
        <v>102608.5978736858</v>
      </c>
      <c r="AE14" t="n">
        <v>140393.6103825723</v>
      </c>
      <c r="AF14" t="n">
        <v>4.82117314820376e-06</v>
      </c>
      <c r="AG14" t="n">
        <v>5</v>
      </c>
      <c r="AH14" t="n">
        <v>126994.6412513671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6.5131</v>
      </c>
      <c r="E15" t="n">
        <v>15.35</v>
      </c>
      <c r="F15" t="n">
        <v>12.22</v>
      </c>
      <c r="G15" t="n">
        <v>29.34</v>
      </c>
      <c r="H15" t="n">
        <v>0.46</v>
      </c>
      <c r="I15" t="n">
        <v>25</v>
      </c>
      <c r="J15" t="n">
        <v>163.76</v>
      </c>
      <c r="K15" t="n">
        <v>50.28</v>
      </c>
      <c r="L15" t="n">
        <v>4.25</v>
      </c>
      <c r="M15" t="n">
        <v>23</v>
      </c>
      <c r="N15" t="n">
        <v>29.23</v>
      </c>
      <c r="O15" t="n">
        <v>20430.81</v>
      </c>
      <c r="P15" t="n">
        <v>142.34</v>
      </c>
      <c r="Q15" t="n">
        <v>460.74</v>
      </c>
      <c r="R15" t="n">
        <v>62.99</v>
      </c>
      <c r="S15" t="n">
        <v>32.19</v>
      </c>
      <c r="T15" t="n">
        <v>11413.02</v>
      </c>
      <c r="U15" t="n">
        <v>0.51</v>
      </c>
      <c r="V15" t="n">
        <v>0.73</v>
      </c>
      <c r="W15" t="n">
        <v>1.49</v>
      </c>
      <c r="X15" t="n">
        <v>0.6899999999999999</v>
      </c>
      <c r="Y15" t="n">
        <v>1</v>
      </c>
      <c r="Z15" t="n">
        <v>10</v>
      </c>
      <c r="AA15" t="n">
        <v>101.6492783170107</v>
      </c>
      <c r="AB15" t="n">
        <v>139.0810270429382</v>
      </c>
      <c r="AC15" t="n">
        <v>125.807329023445</v>
      </c>
      <c r="AD15" t="n">
        <v>101649.2783170107</v>
      </c>
      <c r="AE15" t="n">
        <v>139081.0270429382</v>
      </c>
      <c r="AF15" t="n">
        <v>4.85749378620845e-06</v>
      </c>
      <c r="AG15" t="n">
        <v>5</v>
      </c>
      <c r="AH15" t="n">
        <v>125807.329023445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6.5382</v>
      </c>
      <c r="E16" t="n">
        <v>15.29</v>
      </c>
      <c r="F16" t="n">
        <v>12.2</v>
      </c>
      <c r="G16" t="n">
        <v>30.49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141.83</v>
      </c>
      <c r="Q16" t="n">
        <v>460.69</v>
      </c>
      <c r="R16" t="n">
        <v>61.96</v>
      </c>
      <c r="S16" t="n">
        <v>32.19</v>
      </c>
      <c r="T16" t="n">
        <v>10901.27</v>
      </c>
      <c r="U16" t="n">
        <v>0.52</v>
      </c>
      <c r="V16" t="n">
        <v>0.73</v>
      </c>
      <c r="W16" t="n">
        <v>1.49</v>
      </c>
      <c r="X16" t="n">
        <v>0.66</v>
      </c>
      <c r="Y16" t="n">
        <v>1</v>
      </c>
      <c r="Z16" t="n">
        <v>10</v>
      </c>
      <c r="AA16" t="n">
        <v>101.2298712809037</v>
      </c>
      <c r="AB16" t="n">
        <v>138.5071758332044</v>
      </c>
      <c r="AC16" t="n">
        <v>125.2882453677628</v>
      </c>
      <c r="AD16" t="n">
        <v>101229.8712809037</v>
      </c>
      <c r="AE16" t="n">
        <v>138507.1758332044</v>
      </c>
      <c r="AF16" t="n">
        <v>4.876213457952141e-06</v>
      </c>
      <c r="AG16" t="n">
        <v>5</v>
      </c>
      <c r="AH16" t="n">
        <v>125288.2453677627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6.5638</v>
      </c>
      <c r="E17" t="n">
        <v>15.24</v>
      </c>
      <c r="F17" t="n">
        <v>12.17</v>
      </c>
      <c r="G17" t="n">
        <v>31.75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140.91</v>
      </c>
      <c r="Q17" t="n">
        <v>460.75</v>
      </c>
      <c r="R17" t="n">
        <v>61.27</v>
      </c>
      <c r="S17" t="n">
        <v>32.19</v>
      </c>
      <c r="T17" t="n">
        <v>10564.77</v>
      </c>
      <c r="U17" t="n">
        <v>0.53</v>
      </c>
      <c r="V17" t="n">
        <v>0.73</v>
      </c>
      <c r="W17" t="n">
        <v>1.48</v>
      </c>
      <c r="X17" t="n">
        <v>0.64</v>
      </c>
      <c r="Y17" t="n">
        <v>1</v>
      </c>
      <c r="Z17" t="n">
        <v>10</v>
      </c>
      <c r="AA17" t="n">
        <v>100.6541129030942</v>
      </c>
      <c r="AB17" t="n">
        <v>137.7193978200189</v>
      </c>
      <c r="AC17" t="n">
        <v>124.575651782502</v>
      </c>
      <c r="AD17" t="n">
        <v>100654.1129030942</v>
      </c>
      <c r="AE17" t="n">
        <v>137719.3978200189</v>
      </c>
      <c r="AF17" t="n">
        <v>4.895306031523396e-06</v>
      </c>
      <c r="AG17" t="n">
        <v>5</v>
      </c>
      <c r="AH17" t="n">
        <v>124575.651782502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6.623</v>
      </c>
      <c r="E18" t="n">
        <v>15.1</v>
      </c>
      <c r="F18" t="n">
        <v>12.1</v>
      </c>
      <c r="G18" t="n">
        <v>34.57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139.26</v>
      </c>
      <c r="Q18" t="n">
        <v>460.7</v>
      </c>
      <c r="R18" t="n">
        <v>58.66</v>
      </c>
      <c r="S18" t="n">
        <v>32.19</v>
      </c>
      <c r="T18" t="n">
        <v>9268.32</v>
      </c>
      <c r="U18" t="n">
        <v>0.55</v>
      </c>
      <c r="V18" t="n">
        <v>0.74</v>
      </c>
      <c r="W18" t="n">
        <v>1.48</v>
      </c>
      <c r="X18" t="n">
        <v>0.5600000000000001</v>
      </c>
      <c r="Y18" t="n">
        <v>1</v>
      </c>
      <c r="Z18" t="n">
        <v>10</v>
      </c>
      <c r="AA18" t="n">
        <v>99.51384123401654</v>
      </c>
      <c r="AB18" t="n">
        <v>136.1592278171519</v>
      </c>
      <c r="AC18" t="n">
        <v>123.1643822149959</v>
      </c>
      <c r="AD18" t="n">
        <v>99513.84123401654</v>
      </c>
      <c r="AE18" t="n">
        <v>136159.2278171519</v>
      </c>
      <c r="AF18" t="n">
        <v>4.939457607906922e-06</v>
      </c>
      <c r="AG18" t="n">
        <v>5</v>
      </c>
      <c r="AH18" t="n">
        <v>123164.3822149959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6.6465</v>
      </c>
      <c r="E19" t="n">
        <v>15.05</v>
      </c>
      <c r="F19" t="n">
        <v>12.08</v>
      </c>
      <c r="G19" t="n">
        <v>36.23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138.66</v>
      </c>
      <c r="Q19" t="n">
        <v>460.75</v>
      </c>
      <c r="R19" t="n">
        <v>58.2</v>
      </c>
      <c r="S19" t="n">
        <v>32.19</v>
      </c>
      <c r="T19" t="n">
        <v>9043.549999999999</v>
      </c>
      <c r="U19" t="n">
        <v>0.55</v>
      </c>
      <c r="V19" t="n">
        <v>0.74</v>
      </c>
      <c r="W19" t="n">
        <v>1.48</v>
      </c>
      <c r="X19" t="n">
        <v>0.54</v>
      </c>
      <c r="Y19" t="n">
        <v>1</v>
      </c>
      <c r="Z19" t="n">
        <v>10</v>
      </c>
      <c r="AA19" t="n">
        <v>99.09001664997395</v>
      </c>
      <c r="AB19" t="n">
        <v>135.5793323234441</v>
      </c>
      <c r="AC19" t="n">
        <v>122.6398311333189</v>
      </c>
      <c r="AD19" t="n">
        <v>99090.01664997394</v>
      </c>
      <c r="AE19" t="n">
        <v>135579.3323234441</v>
      </c>
      <c r="AF19" t="n">
        <v>4.956983993802409e-06</v>
      </c>
      <c r="AG19" t="n">
        <v>5</v>
      </c>
      <c r="AH19" t="n">
        <v>122639.8311333189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6.6673</v>
      </c>
      <c r="E20" t="n">
        <v>15</v>
      </c>
      <c r="F20" t="n">
        <v>12.06</v>
      </c>
      <c r="G20" t="n">
        <v>38.09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137.77</v>
      </c>
      <c r="Q20" t="n">
        <v>460.69</v>
      </c>
      <c r="R20" t="n">
        <v>57.65</v>
      </c>
      <c r="S20" t="n">
        <v>32.19</v>
      </c>
      <c r="T20" t="n">
        <v>8773.200000000001</v>
      </c>
      <c r="U20" t="n">
        <v>0.5600000000000001</v>
      </c>
      <c r="V20" t="n">
        <v>0.74</v>
      </c>
      <c r="W20" t="n">
        <v>1.48</v>
      </c>
      <c r="X20" t="n">
        <v>0.53</v>
      </c>
      <c r="Y20" t="n">
        <v>1</v>
      </c>
      <c r="Z20" t="n">
        <v>10</v>
      </c>
      <c r="AA20" t="n">
        <v>98.58623614212483</v>
      </c>
      <c r="AB20" t="n">
        <v>134.8900376073779</v>
      </c>
      <c r="AC20" t="n">
        <v>122.0163217375226</v>
      </c>
      <c r="AD20" t="n">
        <v>98586.23614212484</v>
      </c>
      <c r="AE20" t="n">
        <v>134890.0376073779</v>
      </c>
      <c r="AF20" t="n">
        <v>4.972496709829052e-06</v>
      </c>
      <c r="AG20" t="n">
        <v>5</v>
      </c>
      <c r="AH20" t="n">
        <v>122016.3217375226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6.6737</v>
      </c>
      <c r="E21" t="n">
        <v>14.98</v>
      </c>
      <c r="F21" t="n">
        <v>12.05</v>
      </c>
      <c r="G21" t="n">
        <v>38.04</v>
      </c>
      <c r="H21" t="n">
        <v>0.61</v>
      </c>
      <c r="I21" t="n">
        <v>19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136.98</v>
      </c>
      <c r="Q21" t="n">
        <v>460.69</v>
      </c>
      <c r="R21" t="n">
        <v>57.07</v>
      </c>
      <c r="S21" t="n">
        <v>32.19</v>
      </c>
      <c r="T21" t="n">
        <v>8482.07</v>
      </c>
      <c r="U21" t="n">
        <v>0.5600000000000001</v>
      </c>
      <c r="V21" t="n">
        <v>0.74</v>
      </c>
      <c r="W21" t="n">
        <v>1.48</v>
      </c>
      <c r="X21" t="n">
        <v>0.51</v>
      </c>
      <c r="Y21" t="n">
        <v>1</v>
      </c>
      <c r="Z21" t="n">
        <v>10</v>
      </c>
      <c r="AA21" t="n">
        <v>98.24323405989402</v>
      </c>
      <c r="AB21" t="n">
        <v>134.420727026286</v>
      </c>
      <c r="AC21" t="n">
        <v>121.5918014996085</v>
      </c>
      <c r="AD21" t="n">
        <v>98243.23405989402</v>
      </c>
      <c r="AE21" t="n">
        <v>134420.727026286</v>
      </c>
      <c r="AF21" t="n">
        <v>4.977269853221866e-06</v>
      </c>
      <c r="AG21" t="n">
        <v>5</v>
      </c>
      <c r="AH21" t="n">
        <v>121591.8014996085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6.6998</v>
      </c>
      <c r="E22" t="n">
        <v>14.93</v>
      </c>
      <c r="F22" t="n">
        <v>12.02</v>
      </c>
      <c r="G22" t="n">
        <v>40.07</v>
      </c>
      <c r="H22" t="n">
        <v>0.64</v>
      </c>
      <c r="I22" t="n">
        <v>18</v>
      </c>
      <c r="J22" t="n">
        <v>166.27</v>
      </c>
      <c r="K22" t="n">
        <v>50.28</v>
      </c>
      <c r="L22" t="n">
        <v>6</v>
      </c>
      <c r="M22" t="n">
        <v>16</v>
      </c>
      <c r="N22" t="n">
        <v>29.99</v>
      </c>
      <c r="O22" t="n">
        <v>20741.2</v>
      </c>
      <c r="P22" t="n">
        <v>136.03</v>
      </c>
      <c r="Q22" t="n">
        <v>460.69</v>
      </c>
      <c r="R22" t="n">
        <v>56.28</v>
      </c>
      <c r="S22" t="n">
        <v>32.19</v>
      </c>
      <c r="T22" t="n">
        <v>8092.34</v>
      </c>
      <c r="U22" t="n">
        <v>0.57</v>
      </c>
      <c r="V22" t="n">
        <v>0.74</v>
      </c>
      <c r="W22" t="n">
        <v>1.48</v>
      </c>
      <c r="X22" t="n">
        <v>0.49</v>
      </c>
      <c r="Y22" t="n">
        <v>1</v>
      </c>
      <c r="Z22" t="n">
        <v>10</v>
      </c>
      <c r="AA22" t="n">
        <v>97.67567472575587</v>
      </c>
      <c r="AB22" t="n">
        <v>133.644167306368</v>
      </c>
      <c r="AC22" t="n">
        <v>120.8893555494507</v>
      </c>
      <c r="AD22" t="n">
        <v>97675.67472575587</v>
      </c>
      <c r="AE22" t="n">
        <v>133644.167306368</v>
      </c>
      <c r="AF22" t="n">
        <v>4.996735328620684e-06</v>
      </c>
      <c r="AG22" t="n">
        <v>5</v>
      </c>
      <c r="AH22" t="n">
        <v>120889.3555494507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6.7324</v>
      </c>
      <c r="E23" t="n">
        <v>14.85</v>
      </c>
      <c r="F23" t="n">
        <v>11.98</v>
      </c>
      <c r="G23" t="n">
        <v>42.29</v>
      </c>
      <c r="H23" t="n">
        <v>0.66</v>
      </c>
      <c r="I23" t="n">
        <v>17</v>
      </c>
      <c r="J23" t="n">
        <v>166.64</v>
      </c>
      <c r="K23" t="n">
        <v>50.28</v>
      </c>
      <c r="L23" t="n">
        <v>6.25</v>
      </c>
      <c r="M23" t="n">
        <v>15</v>
      </c>
      <c r="N23" t="n">
        <v>30.11</v>
      </c>
      <c r="O23" t="n">
        <v>20785.69</v>
      </c>
      <c r="P23" t="n">
        <v>135.15</v>
      </c>
      <c r="Q23" t="n">
        <v>460.7</v>
      </c>
      <c r="R23" t="n">
        <v>54.84</v>
      </c>
      <c r="S23" t="n">
        <v>32.19</v>
      </c>
      <c r="T23" t="n">
        <v>7375.15</v>
      </c>
      <c r="U23" t="n">
        <v>0.59</v>
      </c>
      <c r="V23" t="n">
        <v>0.75</v>
      </c>
      <c r="W23" t="n">
        <v>1.48</v>
      </c>
      <c r="X23" t="n">
        <v>0.45</v>
      </c>
      <c r="Y23" t="n">
        <v>1</v>
      </c>
      <c r="Z23" t="n">
        <v>10</v>
      </c>
      <c r="AA23" t="n">
        <v>97.08207574038701</v>
      </c>
      <c r="AB23" t="n">
        <v>132.8319789868477</v>
      </c>
      <c r="AC23" t="n">
        <v>120.1546813432317</v>
      </c>
      <c r="AD23" t="n">
        <v>97082.07574038701</v>
      </c>
      <c r="AE23" t="n">
        <v>132831.9789868477</v>
      </c>
      <c r="AF23" t="n">
        <v>5.021048527777829e-06</v>
      </c>
      <c r="AG23" t="n">
        <v>5</v>
      </c>
      <c r="AH23" t="n">
        <v>120154.6813432317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6.7536</v>
      </c>
      <c r="E24" t="n">
        <v>14.81</v>
      </c>
      <c r="F24" t="n">
        <v>11.97</v>
      </c>
      <c r="G24" t="n">
        <v>44.88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134.36</v>
      </c>
      <c r="Q24" t="n">
        <v>460.69</v>
      </c>
      <c r="R24" t="n">
        <v>54.49</v>
      </c>
      <c r="S24" t="n">
        <v>32.19</v>
      </c>
      <c r="T24" t="n">
        <v>7207.69</v>
      </c>
      <c r="U24" t="n">
        <v>0.59</v>
      </c>
      <c r="V24" t="n">
        <v>0.75</v>
      </c>
      <c r="W24" t="n">
        <v>1.48</v>
      </c>
      <c r="X24" t="n">
        <v>0.43</v>
      </c>
      <c r="Y24" t="n">
        <v>1</v>
      </c>
      <c r="Z24" t="n">
        <v>10</v>
      </c>
      <c r="AA24" t="n">
        <v>96.62758288880163</v>
      </c>
      <c r="AB24" t="n">
        <v>132.2101218164994</v>
      </c>
      <c r="AC24" t="n">
        <v>119.5921733484393</v>
      </c>
      <c r="AD24" t="n">
        <v>96627.58288880163</v>
      </c>
      <c r="AE24" t="n">
        <v>132210.1218164994</v>
      </c>
      <c r="AF24" t="n">
        <v>5.036859565266523e-06</v>
      </c>
      <c r="AG24" t="n">
        <v>5</v>
      </c>
      <c r="AH24" t="n">
        <v>119592.1733484393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6.7578</v>
      </c>
      <c r="E25" t="n">
        <v>14.8</v>
      </c>
      <c r="F25" t="n">
        <v>11.96</v>
      </c>
      <c r="G25" t="n">
        <v>44.84</v>
      </c>
      <c r="H25" t="n">
        <v>0.71</v>
      </c>
      <c r="I25" t="n">
        <v>16</v>
      </c>
      <c r="J25" t="n">
        <v>167.36</v>
      </c>
      <c r="K25" t="n">
        <v>50.28</v>
      </c>
      <c r="L25" t="n">
        <v>6.75</v>
      </c>
      <c r="M25" t="n">
        <v>14</v>
      </c>
      <c r="N25" t="n">
        <v>30.33</v>
      </c>
      <c r="O25" t="n">
        <v>20874.78</v>
      </c>
      <c r="P25" t="n">
        <v>133.77</v>
      </c>
      <c r="Q25" t="n">
        <v>460.72</v>
      </c>
      <c r="R25" t="n">
        <v>54.29</v>
      </c>
      <c r="S25" t="n">
        <v>32.19</v>
      </c>
      <c r="T25" t="n">
        <v>7105.17</v>
      </c>
      <c r="U25" t="n">
        <v>0.59</v>
      </c>
      <c r="V25" t="n">
        <v>0.75</v>
      </c>
      <c r="W25" t="n">
        <v>1.47</v>
      </c>
      <c r="X25" t="n">
        <v>0.42</v>
      </c>
      <c r="Y25" t="n">
        <v>1</v>
      </c>
      <c r="Z25" t="n">
        <v>10</v>
      </c>
      <c r="AA25" t="n">
        <v>96.37951459302182</v>
      </c>
      <c r="AB25" t="n">
        <v>131.8707038302128</v>
      </c>
      <c r="AC25" t="n">
        <v>119.2851489383876</v>
      </c>
      <c r="AD25" t="n">
        <v>96379.51459302183</v>
      </c>
      <c r="AE25" t="n">
        <v>131870.7038302128</v>
      </c>
      <c r="AF25" t="n">
        <v>5.039991940618056e-06</v>
      </c>
      <c r="AG25" t="n">
        <v>5</v>
      </c>
      <c r="AH25" t="n">
        <v>119285.1489383876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6.7861</v>
      </c>
      <c r="E26" t="n">
        <v>14.74</v>
      </c>
      <c r="F26" t="n">
        <v>11.93</v>
      </c>
      <c r="G26" t="n">
        <v>47.71</v>
      </c>
      <c r="H26" t="n">
        <v>0.74</v>
      </c>
      <c r="I26" t="n">
        <v>15</v>
      </c>
      <c r="J26" t="n">
        <v>167.72</v>
      </c>
      <c r="K26" t="n">
        <v>50.28</v>
      </c>
      <c r="L26" t="n">
        <v>7</v>
      </c>
      <c r="M26" t="n">
        <v>13</v>
      </c>
      <c r="N26" t="n">
        <v>30.44</v>
      </c>
      <c r="O26" t="n">
        <v>20919.39</v>
      </c>
      <c r="P26" t="n">
        <v>132.95</v>
      </c>
      <c r="Q26" t="n">
        <v>460.69</v>
      </c>
      <c r="R26" t="n">
        <v>53.34</v>
      </c>
      <c r="S26" t="n">
        <v>32.19</v>
      </c>
      <c r="T26" t="n">
        <v>6638.41</v>
      </c>
      <c r="U26" t="n">
        <v>0.6</v>
      </c>
      <c r="V26" t="n">
        <v>0.75</v>
      </c>
      <c r="W26" t="n">
        <v>1.47</v>
      </c>
      <c r="X26" t="n">
        <v>0.39</v>
      </c>
      <c r="Y26" t="n">
        <v>1</v>
      </c>
      <c r="Z26" t="n">
        <v>10</v>
      </c>
      <c r="AA26" t="n">
        <v>95.85559762134287</v>
      </c>
      <c r="AB26" t="n">
        <v>131.1538575159765</v>
      </c>
      <c r="AC26" t="n">
        <v>118.6367174302817</v>
      </c>
      <c r="AD26" t="n">
        <v>95855.59762134287</v>
      </c>
      <c r="AE26" t="n">
        <v>131153.8575159765</v>
      </c>
      <c r="AF26" t="n">
        <v>5.061098184058155e-06</v>
      </c>
      <c r="AG26" t="n">
        <v>5</v>
      </c>
      <c r="AH26" t="n">
        <v>118636.7174302817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6.7813</v>
      </c>
      <c r="E27" t="n">
        <v>14.75</v>
      </c>
      <c r="F27" t="n">
        <v>11.94</v>
      </c>
      <c r="G27" t="n">
        <v>47.75</v>
      </c>
      <c r="H27" t="n">
        <v>0.76</v>
      </c>
      <c r="I27" t="n">
        <v>15</v>
      </c>
      <c r="J27" t="n">
        <v>168.08</v>
      </c>
      <c r="K27" t="n">
        <v>50.28</v>
      </c>
      <c r="L27" t="n">
        <v>7.25</v>
      </c>
      <c r="M27" t="n">
        <v>13</v>
      </c>
      <c r="N27" t="n">
        <v>30.55</v>
      </c>
      <c r="O27" t="n">
        <v>20964.03</v>
      </c>
      <c r="P27" t="n">
        <v>132.44</v>
      </c>
      <c r="Q27" t="n">
        <v>460.76</v>
      </c>
      <c r="R27" t="n">
        <v>53.5</v>
      </c>
      <c r="S27" t="n">
        <v>32.19</v>
      </c>
      <c r="T27" t="n">
        <v>6718.74</v>
      </c>
      <c r="U27" t="n">
        <v>0.6</v>
      </c>
      <c r="V27" t="n">
        <v>0.75</v>
      </c>
      <c r="W27" t="n">
        <v>1.48</v>
      </c>
      <c r="X27" t="n">
        <v>0.4</v>
      </c>
      <c r="Y27" t="n">
        <v>1</v>
      </c>
      <c r="Z27" t="n">
        <v>10</v>
      </c>
      <c r="AA27" t="n">
        <v>95.71461160307561</v>
      </c>
      <c r="AB27" t="n">
        <v>130.9609542259192</v>
      </c>
      <c r="AC27" t="n">
        <v>118.4622245594859</v>
      </c>
      <c r="AD27" t="n">
        <v>95714.61160307561</v>
      </c>
      <c r="AE27" t="n">
        <v>130960.9542259192</v>
      </c>
      <c r="AF27" t="n">
        <v>5.057518326513545e-06</v>
      </c>
      <c r="AG27" t="n">
        <v>5</v>
      </c>
      <c r="AH27" t="n">
        <v>118462.2245594859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6.816</v>
      </c>
      <c r="E28" t="n">
        <v>14.67</v>
      </c>
      <c r="F28" t="n">
        <v>11.9</v>
      </c>
      <c r="G28" t="n">
        <v>50.98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12</v>
      </c>
      <c r="N28" t="n">
        <v>30.66</v>
      </c>
      <c r="O28" t="n">
        <v>21008.71</v>
      </c>
      <c r="P28" t="n">
        <v>131.82</v>
      </c>
      <c r="Q28" t="n">
        <v>460.71</v>
      </c>
      <c r="R28" t="n">
        <v>52.52</v>
      </c>
      <c r="S28" t="n">
        <v>32.19</v>
      </c>
      <c r="T28" t="n">
        <v>6233.5</v>
      </c>
      <c r="U28" t="n">
        <v>0.61</v>
      </c>
      <c r="V28" t="n">
        <v>0.75</v>
      </c>
      <c r="W28" t="n">
        <v>1.46</v>
      </c>
      <c r="X28" t="n">
        <v>0.36</v>
      </c>
      <c r="Y28" t="n">
        <v>1</v>
      </c>
      <c r="Z28" t="n">
        <v>10</v>
      </c>
      <c r="AA28" t="n">
        <v>95.21390898620837</v>
      </c>
      <c r="AB28" t="n">
        <v>130.2758708160813</v>
      </c>
      <c r="AC28" t="n">
        <v>117.8425245487621</v>
      </c>
      <c r="AD28" t="n">
        <v>95213.90898620836</v>
      </c>
      <c r="AE28" t="n">
        <v>130275.8708160813</v>
      </c>
      <c r="AF28" t="n">
        <v>5.083397713346456e-06</v>
      </c>
      <c r="AG28" t="n">
        <v>5</v>
      </c>
      <c r="AH28" t="n">
        <v>117842.5245487621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6.8079</v>
      </c>
      <c r="E29" t="n">
        <v>14.69</v>
      </c>
      <c r="F29" t="n">
        <v>11.91</v>
      </c>
      <c r="G29" t="n">
        <v>51.06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12</v>
      </c>
      <c r="N29" t="n">
        <v>30.78</v>
      </c>
      <c r="O29" t="n">
        <v>21053.43</v>
      </c>
      <c r="P29" t="n">
        <v>130.87</v>
      </c>
      <c r="Q29" t="n">
        <v>460.69</v>
      </c>
      <c r="R29" t="n">
        <v>52.96</v>
      </c>
      <c r="S29" t="n">
        <v>32.19</v>
      </c>
      <c r="T29" t="n">
        <v>6453.97</v>
      </c>
      <c r="U29" t="n">
        <v>0.61</v>
      </c>
      <c r="V29" t="n">
        <v>0.75</v>
      </c>
      <c r="W29" t="n">
        <v>1.47</v>
      </c>
      <c r="X29" t="n">
        <v>0.38</v>
      </c>
      <c r="Y29" t="n">
        <v>1</v>
      </c>
      <c r="Z29" t="n">
        <v>10</v>
      </c>
      <c r="AA29" t="n">
        <v>94.94167072003864</v>
      </c>
      <c r="AB29" t="n">
        <v>129.9033824100034</v>
      </c>
      <c r="AC29" t="n">
        <v>117.5055859133695</v>
      </c>
      <c r="AD29" t="n">
        <v>94941.67072003864</v>
      </c>
      <c r="AE29" t="n">
        <v>129903.3824100034</v>
      </c>
      <c r="AF29" t="n">
        <v>5.077356703739927e-06</v>
      </c>
      <c r="AG29" t="n">
        <v>5</v>
      </c>
      <c r="AH29" t="n">
        <v>117505.5859133695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6.8402</v>
      </c>
      <c r="E30" t="n">
        <v>14.62</v>
      </c>
      <c r="F30" t="n">
        <v>11.88</v>
      </c>
      <c r="G30" t="n">
        <v>54.81</v>
      </c>
      <c r="H30" t="n">
        <v>0.84</v>
      </c>
      <c r="I30" t="n">
        <v>13</v>
      </c>
      <c r="J30" t="n">
        <v>169.17</v>
      </c>
      <c r="K30" t="n">
        <v>50.28</v>
      </c>
      <c r="L30" t="n">
        <v>8</v>
      </c>
      <c r="M30" t="n">
        <v>11</v>
      </c>
      <c r="N30" t="n">
        <v>30.89</v>
      </c>
      <c r="O30" t="n">
        <v>21098.19</v>
      </c>
      <c r="P30" t="n">
        <v>130.57</v>
      </c>
      <c r="Q30" t="n">
        <v>460.69</v>
      </c>
      <c r="R30" t="n">
        <v>51.63</v>
      </c>
      <c r="S30" t="n">
        <v>32.19</v>
      </c>
      <c r="T30" t="n">
        <v>5791.32</v>
      </c>
      <c r="U30" t="n">
        <v>0.62</v>
      </c>
      <c r="V30" t="n">
        <v>0.75</v>
      </c>
      <c r="W30" t="n">
        <v>1.47</v>
      </c>
      <c r="X30" t="n">
        <v>0.34</v>
      </c>
      <c r="Y30" t="n">
        <v>1</v>
      </c>
      <c r="Z30" t="n">
        <v>10</v>
      </c>
      <c r="AA30" t="n">
        <v>94.58175202604639</v>
      </c>
      <c r="AB30" t="n">
        <v>129.4109257743913</v>
      </c>
      <c r="AC30" t="n">
        <v>117.0601286478928</v>
      </c>
      <c r="AD30" t="n">
        <v>94581.75202604639</v>
      </c>
      <c r="AE30" t="n">
        <v>129410.9257743913</v>
      </c>
      <c r="AF30" t="n">
        <v>5.101446161800532e-06</v>
      </c>
      <c r="AG30" t="n">
        <v>5</v>
      </c>
      <c r="AH30" t="n">
        <v>117060.1286478928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6.8432</v>
      </c>
      <c r="E31" t="n">
        <v>14.61</v>
      </c>
      <c r="F31" t="n">
        <v>11.87</v>
      </c>
      <c r="G31" t="n">
        <v>54.78</v>
      </c>
      <c r="H31" t="n">
        <v>0.86</v>
      </c>
      <c r="I31" t="n">
        <v>13</v>
      </c>
      <c r="J31" t="n">
        <v>169.53</v>
      </c>
      <c r="K31" t="n">
        <v>50.28</v>
      </c>
      <c r="L31" t="n">
        <v>8.25</v>
      </c>
      <c r="M31" t="n">
        <v>11</v>
      </c>
      <c r="N31" t="n">
        <v>31</v>
      </c>
      <c r="O31" t="n">
        <v>21142.98</v>
      </c>
      <c r="P31" t="n">
        <v>130.09</v>
      </c>
      <c r="Q31" t="n">
        <v>460.73</v>
      </c>
      <c r="R31" t="n">
        <v>51.52</v>
      </c>
      <c r="S31" t="n">
        <v>32.19</v>
      </c>
      <c r="T31" t="n">
        <v>5739.35</v>
      </c>
      <c r="U31" t="n">
        <v>0.62</v>
      </c>
      <c r="V31" t="n">
        <v>0.75</v>
      </c>
      <c r="W31" t="n">
        <v>1.46</v>
      </c>
      <c r="X31" t="n">
        <v>0.34</v>
      </c>
      <c r="Y31" t="n">
        <v>1</v>
      </c>
      <c r="Z31" t="n">
        <v>10</v>
      </c>
      <c r="AA31" t="n">
        <v>94.38583509452597</v>
      </c>
      <c r="AB31" t="n">
        <v>129.1428635854402</v>
      </c>
      <c r="AC31" t="n">
        <v>116.8176499380274</v>
      </c>
      <c r="AD31" t="n">
        <v>94385.83509452597</v>
      </c>
      <c r="AE31" t="n">
        <v>129142.8635854402</v>
      </c>
      <c r="AF31" t="n">
        <v>5.103683572765914e-06</v>
      </c>
      <c r="AG31" t="n">
        <v>5</v>
      </c>
      <c r="AH31" t="n">
        <v>116817.6499380274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6.8673</v>
      </c>
      <c r="E32" t="n">
        <v>14.56</v>
      </c>
      <c r="F32" t="n">
        <v>11.85</v>
      </c>
      <c r="G32" t="n">
        <v>59.25</v>
      </c>
      <c r="H32" t="n">
        <v>0.89</v>
      </c>
      <c r="I32" t="n">
        <v>12</v>
      </c>
      <c r="J32" t="n">
        <v>169.9</v>
      </c>
      <c r="K32" t="n">
        <v>50.28</v>
      </c>
      <c r="L32" t="n">
        <v>8.5</v>
      </c>
      <c r="M32" t="n">
        <v>10</v>
      </c>
      <c r="N32" t="n">
        <v>31.12</v>
      </c>
      <c r="O32" t="n">
        <v>21187.82</v>
      </c>
      <c r="P32" t="n">
        <v>128.3</v>
      </c>
      <c r="Q32" t="n">
        <v>460.72</v>
      </c>
      <c r="R32" t="n">
        <v>50.89</v>
      </c>
      <c r="S32" t="n">
        <v>32.19</v>
      </c>
      <c r="T32" t="n">
        <v>5428.05</v>
      </c>
      <c r="U32" t="n">
        <v>0.63</v>
      </c>
      <c r="V32" t="n">
        <v>0.75</v>
      </c>
      <c r="W32" t="n">
        <v>1.46</v>
      </c>
      <c r="X32" t="n">
        <v>0.32</v>
      </c>
      <c r="Y32" t="n">
        <v>1</v>
      </c>
      <c r="Z32" t="n">
        <v>10</v>
      </c>
      <c r="AA32" t="n">
        <v>93.56964204684938</v>
      </c>
      <c r="AB32" t="n">
        <v>128.0261122497137</v>
      </c>
      <c r="AC32" t="n">
        <v>115.807479782412</v>
      </c>
      <c r="AD32" t="n">
        <v>93569.64204684937</v>
      </c>
      <c r="AE32" t="n">
        <v>128026.1122497137</v>
      </c>
      <c r="AF32" t="n">
        <v>5.121657440854477e-06</v>
      </c>
      <c r="AG32" t="n">
        <v>5</v>
      </c>
      <c r="AH32" t="n">
        <v>115807.479782412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6.871</v>
      </c>
      <c r="E33" t="n">
        <v>14.55</v>
      </c>
      <c r="F33" t="n">
        <v>11.84</v>
      </c>
      <c r="G33" t="n">
        <v>59.21</v>
      </c>
      <c r="H33" t="n">
        <v>0.91</v>
      </c>
      <c r="I33" t="n">
        <v>12</v>
      </c>
      <c r="J33" t="n">
        <v>170.26</v>
      </c>
      <c r="K33" t="n">
        <v>50.28</v>
      </c>
      <c r="L33" t="n">
        <v>8.75</v>
      </c>
      <c r="M33" t="n">
        <v>10</v>
      </c>
      <c r="N33" t="n">
        <v>31.23</v>
      </c>
      <c r="O33" t="n">
        <v>21232.69</v>
      </c>
      <c r="P33" t="n">
        <v>128.45</v>
      </c>
      <c r="Q33" t="n">
        <v>460.71</v>
      </c>
      <c r="R33" t="n">
        <v>50.41</v>
      </c>
      <c r="S33" t="n">
        <v>32.19</v>
      </c>
      <c r="T33" t="n">
        <v>5187.92</v>
      </c>
      <c r="U33" t="n">
        <v>0.64</v>
      </c>
      <c r="V33" t="n">
        <v>0.75</v>
      </c>
      <c r="W33" t="n">
        <v>1.47</v>
      </c>
      <c r="X33" t="n">
        <v>0.31</v>
      </c>
      <c r="Y33" t="n">
        <v>1</v>
      </c>
      <c r="Z33" t="n">
        <v>10</v>
      </c>
      <c r="AA33" t="n">
        <v>93.59164466432375</v>
      </c>
      <c r="AB33" t="n">
        <v>128.0562172016291</v>
      </c>
      <c r="AC33" t="n">
        <v>115.8347115599692</v>
      </c>
      <c r="AD33" t="n">
        <v>93591.64466432376</v>
      </c>
      <c r="AE33" t="n">
        <v>128056.2172016291</v>
      </c>
      <c r="AF33" t="n">
        <v>5.124416914378447e-06</v>
      </c>
      <c r="AG33" t="n">
        <v>5</v>
      </c>
      <c r="AH33" t="n">
        <v>115834.7115599691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6.8643</v>
      </c>
      <c r="E34" t="n">
        <v>14.57</v>
      </c>
      <c r="F34" t="n">
        <v>11.86</v>
      </c>
      <c r="G34" t="n">
        <v>59.28</v>
      </c>
      <c r="H34" t="n">
        <v>0.9399999999999999</v>
      </c>
      <c r="I34" t="n">
        <v>12</v>
      </c>
      <c r="J34" t="n">
        <v>170.62</v>
      </c>
      <c r="K34" t="n">
        <v>50.28</v>
      </c>
      <c r="L34" t="n">
        <v>9</v>
      </c>
      <c r="M34" t="n">
        <v>10</v>
      </c>
      <c r="N34" t="n">
        <v>31.34</v>
      </c>
      <c r="O34" t="n">
        <v>21277.6</v>
      </c>
      <c r="P34" t="n">
        <v>127.23</v>
      </c>
      <c r="Q34" t="n">
        <v>460.69</v>
      </c>
      <c r="R34" t="n">
        <v>50.92</v>
      </c>
      <c r="S34" t="n">
        <v>32.19</v>
      </c>
      <c r="T34" t="n">
        <v>5444.41</v>
      </c>
      <c r="U34" t="n">
        <v>0.63</v>
      </c>
      <c r="V34" t="n">
        <v>0.75</v>
      </c>
      <c r="W34" t="n">
        <v>1.47</v>
      </c>
      <c r="X34" t="n">
        <v>0.32</v>
      </c>
      <c r="Y34" t="n">
        <v>1</v>
      </c>
      <c r="Z34" t="n">
        <v>10</v>
      </c>
      <c r="AA34" t="n">
        <v>93.21836917492823</v>
      </c>
      <c r="AB34" t="n">
        <v>127.545485209286</v>
      </c>
      <c r="AC34" t="n">
        <v>115.3727231121583</v>
      </c>
      <c r="AD34" t="n">
        <v>93218.36917492823</v>
      </c>
      <c r="AE34" t="n">
        <v>127545.485209286</v>
      </c>
      <c r="AF34" t="n">
        <v>5.119420029889096e-06</v>
      </c>
      <c r="AG34" t="n">
        <v>5</v>
      </c>
      <c r="AH34" t="n">
        <v>115372.7231121583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6.9014</v>
      </c>
      <c r="E35" t="n">
        <v>14.49</v>
      </c>
      <c r="F35" t="n">
        <v>11.81</v>
      </c>
      <c r="G35" t="n">
        <v>64.42</v>
      </c>
      <c r="H35" t="n">
        <v>0.96</v>
      </c>
      <c r="I35" t="n">
        <v>11</v>
      </c>
      <c r="J35" t="n">
        <v>170.99</v>
      </c>
      <c r="K35" t="n">
        <v>50.28</v>
      </c>
      <c r="L35" t="n">
        <v>9.25</v>
      </c>
      <c r="M35" t="n">
        <v>9</v>
      </c>
      <c r="N35" t="n">
        <v>31.46</v>
      </c>
      <c r="O35" t="n">
        <v>21322.55</v>
      </c>
      <c r="P35" t="n">
        <v>125.96</v>
      </c>
      <c r="Q35" t="n">
        <v>460.75</v>
      </c>
      <c r="R35" t="n">
        <v>49.54</v>
      </c>
      <c r="S35" t="n">
        <v>32.19</v>
      </c>
      <c r="T35" t="n">
        <v>4754.97</v>
      </c>
      <c r="U35" t="n">
        <v>0.65</v>
      </c>
      <c r="V35" t="n">
        <v>0.76</v>
      </c>
      <c r="W35" t="n">
        <v>1.46</v>
      </c>
      <c r="X35" t="n">
        <v>0.28</v>
      </c>
      <c r="Y35" t="n">
        <v>1</v>
      </c>
      <c r="Z35" t="n">
        <v>10</v>
      </c>
      <c r="AA35" t="n">
        <v>92.48746826191984</v>
      </c>
      <c r="AB35" t="n">
        <v>126.5454343350359</v>
      </c>
      <c r="AC35" t="n">
        <v>114.4681156897661</v>
      </c>
      <c r="AD35" t="n">
        <v>92487.46826191984</v>
      </c>
      <c r="AE35" t="n">
        <v>126545.4343350359</v>
      </c>
      <c r="AF35" t="n">
        <v>5.147089345494312e-06</v>
      </c>
      <c r="AG35" t="n">
        <v>5</v>
      </c>
      <c r="AH35" t="n">
        <v>114468.1156897661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6.8956</v>
      </c>
      <c r="E36" t="n">
        <v>14.5</v>
      </c>
      <c r="F36" t="n">
        <v>11.82</v>
      </c>
      <c r="G36" t="n">
        <v>64.48999999999999</v>
      </c>
      <c r="H36" t="n">
        <v>0.98</v>
      </c>
      <c r="I36" t="n">
        <v>11</v>
      </c>
      <c r="J36" t="n">
        <v>171.35</v>
      </c>
      <c r="K36" t="n">
        <v>50.28</v>
      </c>
      <c r="L36" t="n">
        <v>9.5</v>
      </c>
      <c r="M36" t="n">
        <v>9</v>
      </c>
      <c r="N36" t="n">
        <v>31.57</v>
      </c>
      <c r="O36" t="n">
        <v>21367.54</v>
      </c>
      <c r="P36" t="n">
        <v>126.67</v>
      </c>
      <c r="Q36" t="n">
        <v>460.69</v>
      </c>
      <c r="R36" t="n">
        <v>49.69</v>
      </c>
      <c r="S36" t="n">
        <v>32.19</v>
      </c>
      <c r="T36" t="n">
        <v>4833.11</v>
      </c>
      <c r="U36" t="n">
        <v>0.65</v>
      </c>
      <c r="V36" t="n">
        <v>0.76</v>
      </c>
      <c r="W36" t="n">
        <v>1.47</v>
      </c>
      <c r="X36" t="n">
        <v>0.29</v>
      </c>
      <c r="Y36" t="n">
        <v>1</v>
      </c>
      <c r="Z36" t="n">
        <v>10</v>
      </c>
      <c r="AA36" t="n">
        <v>92.78146717409592</v>
      </c>
      <c r="AB36" t="n">
        <v>126.9476966169916</v>
      </c>
      <c r="AC36" t="n">
        <v>114.8319866241107</v>
      </c>
      <c r="AD36" t="n">
        <v>92781.46717409592</v>
      </c>
      <c r="AE36" t="n">
        <v>126947.6966169917</v>
      </c>
      <c r="AF36" t="n">
        <v>5.142763684294574e-06</v>
      </c>
      <c r="AG36" t="n">
        <v>5</v>
      </c>
      <c r="AH36" t="n">
        <v>114831.9866241107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6.8973</v>
      </c>
      <c r="E37" t="n">
        <v>14.5</v>
      </c>
      <c r="F37" t="n">
        <v>11.82</v>
      </c>
      <c r="G37" t="n">
        <v>64.47</v>
      </c>
      <c r="H37" t="n">
        <v>1.01</v>
      </c>
      <c r="I37" t="n">
        <v>11</v>
      </c>
      <c r="J37" t="n">
        <v>171.72</v>
      </c>
      <c r="K37" t="n">
        <v>50.28</v>
      </c>
      <c r="L37" t="n">
        <v>9.75</v>
      </c>
      <c r="M37" t="n">
        <v>9</v>
      </c>
      <c r="N37" t="n">
        <v>31.69</v>
      </c>
      <c r="O37" t="n">
        <v>21412.57</v>
      </c>
      <c r="P37" t="n">
        <v>125.76</v>
      </c>
      <c r="Q37" t="n">
        <v>460.75</v>
      </c>
      <c r="R37" t="n">
        <v>49.68</v>
      </c>
      <c r="S37" t="n">
        <v>32.19</v>
      </c>
      <c r="T37" t="n">
        <v>4825.88</v>
      </c>
      <c r="U37" t="n">
        <v>0.65</v>
      </c>
      <c r="V37" t="n">
        <v>0.76</v>
      </c>
      <c r="W37" t="n">
        <v>1.47</v>
      </c>
      <c r="X37" t="n">
        <v>0.29</v>
      </c>
      <c r="Y37" t="n">
        <v>1</v>
      </c>
      <c r="Z37" t="n">
        <v>10</v>
      </c>
      <c r="AA37" t="n">
        <v>92.45026485985296</v>
      </c>
      <c r="AB37" t="n">
        <v>126.4945309990298</v>
      </c>
      <c r="AC37" t="n">
        <v>114.4220704967051</v>
      </c>
      <c r="AD37" t="n">
        <v>92450.26485985296</v>
      </c>
      <c r="AE37" t="n">
        <v>126494.5309990298</v>
      </c>
      <c r="AF37" t="n">
        <v>5.144031550508291e-06</v>
      </c>
      <c r="AG37" t="n">
        <v>5</v>
      </c>
      <c r="AH37" t="n">
        <v>114422.0704967051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6.9308</v>
      </c>
      <c r="E38" t="n">
        <v>14.43</v>
      </c>
      <c r="F38" t="n">
        <v>11.78</v>
      </c>
      <c r="G38" t="n">
        <v>70.69</v>
      </c>
      <c r="H38" t="n">
        <v>1.03</v>
      </c>
      <c r="I38" t="n">
        <v>10</v>
      </c>
      <c r="J38" t="n">
        <v>172.08</v>
      </c>
      <c r="K38" t="n">
        <v>50.28</v>
      </c>
      <c r="L38" t="n">
        <v>10</v>
      </c>
      <c r="M38" t="n">
        <v>8</v>
      </c>
      <c r="N38" t="n">
        <v>31.8</v>
      </c>
      <c r="O38" t="n">
        <v>21457.64</v>
      </c>
      <c r="P38" t="n">
        <v>124.31</v>
      </c>
      <c r="Q38" t="n">
        <v>460.72</v>
      </c>
      <c r="R38" t="n">
        <v>48.5</v>
      </c>
      <c r="S38" t="n">
        <v>32.19</v>
      </c>
      <c r="T38" t="n">
        <v>4240.47</v>
      </c>
      <c r="U38" t="n">
        <v>0.66</v>
      </c>
      <c r="V38" t="n">
        <v>0.76</v>
      </c>
      <c r="W38" t="n">
        <v>1.46</v>
      </c>
      <c r="X38" t="n">
        <v>0.25</v>
      </c>
      <c r="Y38" t="n">
        <v>1</v>
      </c>
      <c r="Z38" t="n">
        <v>10</v>
      </c>
      <c r="AA38" t="n">
        <v>91.69299316650978</v>
      </c>
      <c r="AB38" t="n">
        <v>125.4583984597289</v>
      </c>
      <c r="AC38" t="n">
        <v>113.4848249927336</v>
      </c>
      <c r="AD38" t="n">
        <v>91692.99316650978</v>
      </c>
      <c r="AE38" t="n">
        <v>125458.3984597289</v>
      </c>
      <c r="AF38" t="n">
        <v>5.169015972955049e-06</v>
      </c>
      <c r="AG38" t="n">
        <v>5</v>
      </c>
      <c r="AH38" t="n">
        <v>113484.8249927336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6.9264</v>
      </c>
      <c r="E39" t="n">
        <v>14.44</v>
      </c>
      <c r="F39" t="n">
        <v>11.79</v>
      </c>
      <c r="G39" t="n">
        <v>70.73999999999999</v>
      </c>
      <c r="H39" t="n">
        <v>1.05</v>
      </c>
      <c r="I39" t="n">
        <v>10</v>
      </c>
      <c r="J39" t="n">
        <v>172.45</v>
      </c>
      <c r="K39" t="n">
        <v>50.28</v>
      </c>
      <c r="L39" t="n">
        <v>10.25</v>
      </c>
      <c r="M39" t="n">
        <v>8</v>
      </c>
      <c r="N39" t="n">
        <v>31.92</v>
      </c>
      <c r="O39" t="n">
        <v>21502.75</v>
      </c>
      <c r="P39" t="n">
        <v>123.72</v>
      </c>
      <c r="Q39" t="n">
        <v>460.69</v>
      </c>
      <c r="R39" t="n">
        <v>48.95</v>
      </c>
      <c r="S39" t="n">
        <v>32.19</v>
      </c>
      <c r="T39" t="n">
        <v>4468.06</v>
      </c>
      <c r="U39" t="n">
        <v>0.66</v>
      </c>
      <c r="V39" t="n">
        <v>0.76</v>
      </c>
      <c r="W39" t="n">
        <v>1.46</v>
      </c>
      <c r="X39" t="n">
        <v>0.26</v>
      </c>
      <c r="Y39" t="n">
        <v>1</v>
      </c>
      <c r="Z39" t="n">
        <v>10</v>
      </c>
      <c r="AA39" t="n">
        <v>91.5213691666869</v>
      </c>
      <c r="AB39" t="n">
        <v>125.2235749316549</v>
      </c>
      <c r="AC39" t="n">
        <v>113.2724126926019</v>
      </c>
      <c r="AD39" t="n">
        <v>91521.3691666869</v>
      </c>
      <c r="AE39" t="n">
        <v>125223.5749316549</v>
      </c>
      <c r="AF39" t="n">
        <v>5.16573443687249e-06</v>
      </c>
      <c r="AG39" t="n">
        <v>5</v>
      </c>
      <c r="AH39" t="n">
        <v>113272.4126926019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6.9237</v>
      </c>
      <c r="E40" t="n">
        <v>14.44</v>
      </c>
      <c r="F40" t="n">
        <v>11.8</v>
      </c>
      <c r="G40" t="n">
        <v>70.78</v>
      </c>
      <c r="H40" t="n">
        <v>1.08</v>
      </c>
      <c r="I40" t="n">
        <v>10</v>
      </c>
      <c r="J40" t="n">
        <v>172.82</v>
      </c>
      <c r="K40" t="n">
        <v>50.28</v>
      </c>
      <c r="L40" t="n">
        <v>10.5</v>
      </c>
      <c r="M40" t="n">
        <v>8</v>
      </c>
      <c r="N40" t="n">
        <v>32.04</v>
      </c>
      <c r="O40" t="n">
        <v>21547.89</v>
      </c>
      <c r="P40" t="n">
        <v>123.25</v>
      </c>
      <c r="Q40" t="n">
        <v>460.69</v>
      </c>
      <c r="R40" t="n">
        <v>49</v>
      </c>
      <c r="S40" t="n">
        <v>32.19</v>
      </c>
      <c r="T40" t="n">
        <v>4491.72</v>
      </c>
      <c r="U40" t="n">
        <v>0.66</v>
      </c>
      <c r="V40" t="n">
        <v>0.76</v>
      </c>
      <c r="W40" t="n">
        <v>1.47</v>
      </c>
      <c r="X40" t="n">
        <v>0.26</v>
      </c>
      <c r="Y40" t="n">
        <v>1</v>
      </c>
      <c r="Z40" t="n">
        <v>10</v>
      </c>
      <c r="AA40" t="n">
        <v>91.3797478552715</v>
      </c>
      <c r="AB40" t="n">
        <v>125.0298024054851</v>
      </c>
      <c r="AC40" t="n">
        <v>113.0971335443683</v>
      </c>
      <c r="AD40" t="n">
        <v>91379.7478552715</v>
      </c>
      <c r="AE40" t="n">
        <v>125029.8024054851</v>
      </c>
      <c r="AF40" t="n">
        <v>5.163720767003647e-06</v>
      </c>
      <c r="AG40" t="n">
        <v>5</v>
      </c>
      <c r="AH40" t="n">
        <v>113097.1335443683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6.9259</v>
      </c>
      <c r="E41" t="n">
        <v>14.44</v>
      </c>
      <c r="F41" t="n">
        <v>11.79</v>
      </c>
      <c r="G41" t="n">
        <v>70.75</v>
      </c>
      <c r="H41" t="n">
        <v>1.1</v>
      </c>
      <c r="I41" t="n">
        <v>10</v>
      </c>
      <c r="J41" t="n">
        <v>173.18</v>
      </c>
      <c r="K41" t="n">
        <v>50.28</v>
      </c>
      <c r="L41" t="n">
        <v>10.75</v>
      </c>
      <c r="M41" t="n">
        <v>8</v>
      </c>
      <c r="N41" t="n">
        <v>32.15</v>
      </c>
      <c r="O41" t="n">
        <v>21593.08</v>
      </c>
      <c r="P41" t="n">
        <v>121.88</v>
      </c>
      <c r="Q41" t="n">
        <v>460.71</v>
      </c>
      <c r="R41" t="n">
        <v>48.96</v>
      </c>
      <c r="S41" t="n">
        <v>32.19</v>
      </c>
      <c r="T41" t="n">
        <v>4473.03</v>
      </c>
      <c r="U41" t="n">
        <v>0.66</v>
      </c>
      <c r="V41" t="n">
        <v>0.76</v>
      </c>
      <c r="W41" t="n">
        <v>1.46</v>
      </c>
      <c r="X41" t="n">
        <v>0.26</v>
      </c>
      <c r="Y41" t="n">
        <v>1</v>
      </c>
      <c r="Z41" t="n">
        <v>10</v>
      </c>
      <c r="AA41" t="n">
        <v>90.88226030513802</v>
      </c>
      <c r="AB41" t="n">
        <v>124.3491179917911</v>
      </c>
      <c r="AC41" t="n">
        <v>112.4814126957704</v>
      </c>
      <c r="AD41" t="n">
        <v>90882.26030513801</v>
      </c>
      <c r="AE41" t="n">
        <v>124349.1179917911</v>
      </c>
      <c r="AF41" t="n">
        <v>5.165361535044926e-06</v>
      </c>
      <c r="AG41" t="n">
        <v>5</v>
      </c>
      <c r="AH41" t="n">
        <v>112481.4126957704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6.9575</v>
      </c>
      <c r="E42" t="n">
        <v>14.37</v>
      </c>
      <c r="F42" t="n">
        <v>11.76</v>
      </c>
      <c r="G42" t="n">
        <v>78.39</v>
      </c>
      <c r="H42" t="n">
        <v>1.12</v>
      </c>
      <c r="I42" t="n">
        <v>9</v>
      </c>
      <c r="J42" t="n">
        <v>173.55</v>
      </c>
      <c r="K42" t="n">
        <v>50.28</v>
      </c>
      <c r="L42" t="n">
        <v>11</v>
      </c>
      <c r="M42" t="n">
        <v>7</v>
      </c>
      <c r="N42" t="n">
        <v>32.27</v>
      </c>
      <c r="O42" t="n">
        <v>21638.31</v>
      </c>
      <c r="P42" t="n">
        <v>120.85</v>
      </c>
      <c r="Q42" t="n">
        <v>460.69</v>
      </c>
      <c r="R42" t="n">
        <v>47.88</v>
      </c>
      <c r="S42" t="n">
        <v>32.19</v>
      </c>
      <c r="T42" t="n">
        <v>3939.64</v>
      </c>
      <c r="U42" t="n">
        <v>0.67</v>
      </c>
      <c r="V42" t="n">
        <v>0.76</v>
      </c>
      <c r="W42" t="n">
        <v>1.46</v>
      </c>
      <c r="X42" t="n">
        <v>0.22</v>
      </c>
      <c r="Y42" t="n">
        <v>1</v>
      </c>
      <c r="Z42" t="n">
        <v>10</v>
      </c>
      <c r="AA42" t="n">
        <v>90.29823079925639</v>
      </c>
      <c r="AB42" t="n">
        <v>123.5500230562809</v>
      </c>
      <c r="AC42" t="n">
        <v>111.7585822593683</v>
      </c>
      <c r="AD42" t="n">
        <v>90298.23079925639</v>
      </c>
      <c r="AE42" t="n">
        <v>123550.0230562809</v>
      </c>
      <c r="AF42" t="n">
        <v>5.188928930546943e-06</v>
      </c>
      <c r="AG42" t="n">
        <v>5</v>
      </c>
      <c r="AH42" t="n">
        <v>111758.5822593683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6.9552</v>
      </c>
      <c r="E43" t="n">
        <v>14.38</v>
      </c>
      <c r="F43" t="n">
        <v>11.76</v>
      </c>
      <c r="G43" t="n">
        <v>78.42</v>
      </c>
      <c r="H43" t="n">
        <v>1.15</v>
      </c>
      <c r="I43" t="n">
        <v>9</v>
      </c>
      <c r="J43" t="n">
        <v>173.92</v>
      </c>
      <c r="K43" t="n">
        <v>50.28</v>
      </c>
      <c r="L43" t="n">
        <v>11.25</v>
      </c>
      <c r="M43" t="n">
        <v>7</v>
      </c>
      <c r="N43" t="n">
        <v>32.39</v>
      </c>
      <c r="O43" t="n">
        <v>21683.57</v>
      </c>
      <c r="P43" t="n">
        <v>121.3</v>
      </c>
      <c r="Q43" t="n">
        <v>460.7</v>
      </c>
      <c r="R43" t="n">
        <v>47.89</v>
      </c>
      <c r="S43" t="n">
        <v>32.19</v>
      </c>
      <c r="T43" t="n">
        <v>3942.46</v>
      </c>
      <c r="U43" t="n">
        <v>0.67</v>
      </c>
      <c r="V43" t="n">
        <v>0.76</v>
      </c>
      <c r="W43" t="n">
        <v>1.46</v>
      </c>
      <c r="X43" t="n">
        <v>0.23</v>
      </c>
      <c r="Y43" t="n">
        <v>1</v>
      </c>
      <c r="Z43" t="n">
        <v>10</v>
      </c>
      <c r="AA43" t="n">
        <v>90.4701250085663</v>
      </c>
      <c r="AB43" t="n">
        <v>123.7852162968959</v>
      </c>
      <c r="AC43" t="n">
        <v>111.9713289871949</v>
      </c>
      <c r="AD43" t="n">
        <v>90470.12500856631</v>
      </c>
      <c r="AE43" t="n">
        <v>123785.2162968959</v>
      </c>
      <c r="AF43" t="n">
        <v>5.18721358214015e-06</v>
      </c>
      <c r="AG43" t="n">
        <v>5</v>
      </c>
      <c r="AH43" t="n">
        <v>111971.3289871949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6.9518</v>
      </c>
      <c r="E44" t="n">
        <v>14.38</v>
      </c>
      <c r="F44" t="n">
        <v>11.77</v>
      </c>
      <c r="G44" t="n">
        <v>78.47</v>
      </c>
      <c r="H44" t="n">
        <v>1.17</v>
      </c>
      <c r="I44" t="n">
        <v>9</v>
      </c>
      <c r="J44" t="n">
        <v>174.28</v>
      </c>
      <c r="K44" t="n">
        <v>50.28</v>
      </c>
      <c r="L44" t="n">
        <v>11.5</v>
      </c>
      <c r="M44" t="n">
        <v>7</v>
      </c>
      <c r="N44" t="n">
        <v>32.5</v>
      </c>
      <c r="O44" t="n">
        <v>21728.87</v>
      </c>
      <c r="P44" t="n">
        <v>121.34</v>
      </c>
      <c r="Q44" t="n">
        <v>460.7</v>
      </c>
      <c r="R44" t="n">
        <v>48.32</v>
      </c>
      <c r="S44" t="n">
        <v>32.19</v>
      </c>
      <c r="T44" t="n">
        <v>4157.45</v>
      </c>
      <c r="U44" t="n">
        <v>0.67</v>
      </c>
      <c r="V44" t="n">
        <v>0.76</v>
      </c>
      <c r="W44" t="n">
        <v>1.46</v>
      </c>
      <c r="X44" t="n">
        <v>0.24</v>
      </c>
      <c r="Y44" t="n">
        <v>1</v>
      </c>
      <c r="Z44" t="n">
        <v>10</v>
      </c>
      <c r="AA44" t="n">
        <v>90.51081448636324</v>
      </c>
      <c r="AB44" t="n">
        <v>123.8408894355107</v>
      </c>
      <c r="AC44" t="n">
        <v>112.0216887595981</v>
      </c>
      <c r="AD44" t="n">
        <v>90510.81448636325</v>
      </c>
      <c r="AE44" t="n">
        <v>123840.8894355107</v>
      </c>
      <c r="AF44" t="n">
        <v>5.184677849712719e-06</v>
      </c>
      <c r="AG44" t="n">
        <v>5</v>
      </c>
      <c r="AH44" t="n">
        <v>112021.6887595981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6.9536</v>
      </c>
      <c r="E45" t="n">
        <v>14.38</v>
      </c>
      <c r="F45" t="n">
        <v>11.77</v>
      </c>
      <c r="G45" t="n">
        <v>78.44</v>
      </c>
      <c r="H45" t="n">
        <v>1.19</v>
      </c>
      <c r="I45" t="n">
        <v>9</v>
      </c>
      <c r="J45" t="n">
        <v>174.65</v>
      </c>
      <c r="K45" t="n">
        <v>50.28</v>
      </c>
      <c r="L45" t="n">
        <v>11.75</v>
      </c>
      <c r="M45" t="n">
        <v>7</v>
      </c>
      <c r="N45" t="n">
        <v>32.62</v>
      </c>
      <c r="O45" t="n">
        <v>21774.22</v>
      </c>
      <c r="P45" t="n">
        <v>119.09</v>
      </c>
      <c r="Q45" t="n">
        <v>460.69</v>
      </c>
      <c r="R45" t="n">
        <v>48.15</v>
      </c>
      <c r="S45" t="n">
        <v>32.19</v>
      </c>
      <c r="T45" t="n">
        <v>4071.85</v>
      </c>
      <c r="U45" t="n">
        <v>0.67</v>
      </c>
      <c r="V45" t="n">
        <v>0.76</v>
      </c>
      <c r="W45" t="n">
        <v>1.46</v>
      </c>
      <c r="X45" t="n">
        <v>0.23</v>
      </c>
      <c r="Y45" t="n">
        <v>1</v>
      </c>
      <c r="Z45" t="n">
        <v>10</v>
      </c>
      <c r="AA45" t="n">
        <v>89.71608787589747</v>
      </c>
      <c r="AB45" t="n">
        <v>122.7535094262084</v>
      </c>
      <c r="AC45" t="n">
        <v>111.0380867722358</v>
      </c>
      <c r="AD45" t="n">
        <v>89716.08787589747</v>
      </c>
      <c r="AE45" t="n">
        <v>122753.5094262084</v>
      </c>
      <c r="AF45" t="n">
        <v>5.186020296291947e-06</v>
      </c>
      <c r="AG45" t="n">
        <v>5</v>
      </c>
      <c r="AH45" t="n">
        <v>111038.0867722358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6.9581</v>
      </c>
      <c r="E46" t="n">
        <v>14.37</v>
      </c>
      <c r="F46" t="n">
        <v>11.76</v>
      </c>
      <c r="G46" t="n">
        <v>78.38</v>
      </c>
      <c r="H46" t="n">
        <v>1.22</v>
      </c>
      <c r="I46" t="n">
        <v>9</v>
      </c>
      <c r="J46" t="n">
        <v>175.02</v>
      </c>
      <c r="K46" t="n">
        <v>50.28</v>
      </c>
      <c r="L46" t="n">
        <v>12</v>
      </c>
      <c r="M46" t="n">
        <v>7</v>
      </c>
      <c r="N46" t="n">
        <v>32.74</v>
      </c>
      <c r="O46" t="n">
        <v>21819.6</v>
      </c>
      <c r="P46" t="n">
        <v>118.29</v>
      </c>
      <c r="Q46" t="n">
        <v>460.72</v>
      </c>
      <c r="R46" t="n">
        <v>47.81</v>
      </c>
      <c r="S46" t="n">
        <v>32.19</v>
      </c>
      <c r="T46" t="n">
        <v>3903.34</v>
      </c>
      <c r="U46" t="n">
        <v>0.67</v>
      </c>
      <c r="V46" t="n">
        <v>0.76</v>
      </c>
      <c r="W46" t="n">
        <v>1.46</v>
      </c>
      <c r="X46" t="n">
        <v>0.22</v>
      </c>
      <c r="Y46" t="n">
        <v>1</v>
      </c>
      <c r="Z46" t="n">
        <v>10</v>
      </c>
      <c r="AA46" t="n">
        <v>89.40435228279559</v>
      </c>
      <c r="AB46" t="n">
        <v>122.3269790349229</v>
      </c>
      <c r="AC46" t="n">
        <v>110.6522638428553</v>
      </c>
      <c r="AD46" t="n">
        <v>89404.35228279559</v>
      </c>
      <c r="AE46" t="n">
        <v>122326.9790349229</v>
      </c>
      <c r="AF46" t="n">
        <v>5.189376412740019e-06</v>
      </c>
      <c r="AG46" t="n">
        <v>5</v>
      </c>
      <c r="AH46" t="n">
        <v>110652.2638428553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6.9896</v>
      </c>
      <c r="E47" t="n">
        <v>14.31</v>
      </c>
      <c r="F47" t="n">
        <v>11.72</v>
      </c>
      <c r="G47" t="n">
        <v>87.94</v>
      </c>
      <c r="H47" t="n">
        <v>1.24</v>
      </c>
      <c r="I47" t="n">
        <v>8</v>
      </c>
      <c r="J47" t="n">
        <v>175.39</v>
      </c>
      <c r="K47" t="n">
        <v>50.28</v>
      </c>
      <c r="L47" t="n">
        <v>12.25</v>
      </c>
      <c r="M47" t="n">
        <v>6</v>
      </c>
      <c r="N47" t="n">
        <v>32.86</v>
      </c>
      <c r="O47" t="n">
        <v>21865.03</v>
      </c>
      <c r="P47" t="n">
        <v>117.56</v>
      </c>
      <c r="Q47" t="n">
        <v>460.69</v>
      </c>
      <c r="R47" t="n">
        <v>46.71</v>
      </c>
      <c r="S47" t="n">
        <v>32.19</v>
      </c>
      <c r="T47" t="n">
        <v>3355.82</v>
      </c>
      <c r="U47" t="n">
        <v>0.6899999999999999</v>
      </c>
      <c r="V47" t="n">
        <v>0.76</v>
      </c>
      <c r="W47" t="n">
        <v>1.46</v>
      </c>
      <c r="X47" t="n">
        <v>0.19</v>
      </c>
      <c r="Y47" t="n">
        <v>1</v>
      </c>
      <c r="Z47" t="n">
        <v>10</v>
      </c>
      <c r="AA47" t="n">
        <v>88.9302717924308</v>
      </c>
      <c r="AB47" t="n">
        <v>121.678321193051</v>
      </c>
      <c r="AC47" t="n">
        <v>110.0655129950144</v>
      </c>
      <c r="AD47" t="n">
        <v>88930.27179243079</v>
      </c>
      <c r="AE47" t="n">
        <v>121678.321193051</v>
      </c>
      <c r="AF47" t="n">
        <v>5.212869227876524e-06</v>
      </c>
      <c r="AG47" t="n">
        <v>5</v>
      </c>
      <c r="AH47" t="n">
        <v>110065.5129950144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6.9904</v>
      </c>
      <c r="E48" t="n">
        <v>14.31</v>
      </c>
      <c r="F48" t="n">
        <v>11.72</v>
      </c>
      <c r="G48" t="n">
        <v>87.92</v>
      </c>
      <c r="H48" t="n">
        <v>1.26</v>
      </c>
      <c r="I48" t="n">
        <v>8</v>
      </c>
      <c r="J48" t="n">
        <v>175.76</v>
      </c>
      <c r="K48" t="n">
        <v>50.28</v>
      </c>
      <c r="L48" t="n">
        <v>12.5</v>
      </c>
      <c r="M48" t="n">
        <v>6</v>
      </c>
      <c r="N48" t="n">
        <v>32.98</v>
      </c>
      <c r="O48" t="n">
        <v>21910.49</v>
      </c>
      <c r="P48" t="n">
        <v>117.22</v>
      </c>
      <c r="Q48" t="n">
        <v>460.69</v>
      </c>
      <c r="R48" t="n">
        <v>46.56</v>
      </c>
      <c r="S48" t="n">
        <v>32.19</v>
      </c>
      <c r="T48" t="n">
        <v>3284.54</v>
      </c>
      <c r="U48" t="n">
        <v>0.6899999999999999</v>
      </c>
      <c r="V48" t="n">
        <v>0.76</v>
      </c>
      <c r="W48" t="n">
        <v>1.46</v>
      </c>
      <c r="X48" t="n">
        <v>0.19</v>
      </c>
      <c r="Y48" t="n">
        <v>1</v>
      </c>
      <c r="Z48" t="n">
        <v>10</v>
      </c>
      <c r="AA48" t="n">
        <v>88.80745743575794</v>
      </c>
      <c r="AB48" t="n">
        <v>121.5102811720643</v>
      </c>
      <c r="AC48" t="n">
        <v>109.9135104777849</v>
      </c>
      <c r="AD48" t="n">
        <v>88807.45743575794</v>
      </c>
      <c r="AE48" t="n">
        <v>121510.2811720642</v>
      </c>
      <c r="AF48" t="n">
        <v>5.213465870800626e-06</v>
      </c>
      <c r="AG48" t="n">
        <v>5</v>
      </c>
      <c r="AH48" t="n">
        <v>109913.5104777849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6.9904</v>
      </c>
      <c r="E49" t="n">
        <v>14.31</v>
      </c>
      <c r="F49" t="n">
        <v>11.72</v>
      </c>
      <c r="G49" t="n">
        <v>87.92</v>
      </c>
      <c r="H49" t="n">
        <v>1.28</v>
      </c>
      <c r="I49" t="n">
        <v>8</v>
      </c>
      <c r="J49" t="n">
        <v>176.12</v>
      </c>
      <c r="K49" t="n">
        <v>50.28</v>
      </c>
      <c r="L49" t="n">
        <v>12.75</v>
      </c>
      <c r="M49" t="n">
        <v>6</v>
      </c>
      <c r="N49" t="n">
        <v>33.09</v>
      </c>
      <c r="O49" t="n">
        <v>21956</v>
      </c>
      <c r="P49" t="n">
        <v>116.57</v>
      </c>
      <c r="Q49" t="n">
        <v>460.69</v>
      </c>
      <c r="R49" t="n">
        <v>46.76</v>
      </c>
      <c r="S49" t="n">
        <v>32.19</v>
      </c>
      <c r="T49" t="n">
        <v>3380.12</v>
      </c>
      <c r="U49" t="n">
        <v>0.6899999999999999</v>
      </c>
      <c r="V49" t="n">
        <v>0.76</v>
      </c>
      <c r="W49" t="n">
        <v>1.46</v>
      </c>
      <c r="X49" t="n">
        <v>0.19</v>
      </c>
      <c r="Y49" t="n">
        <v>1</v>
      </c>
      <c r="Z49" t="n">
        <v>10</v>
      </c>
      <c r="AA49" t="n">
        <v>88.58256023906132</v>
      </c>
      <c r="AB49" t="n">
        <v>121.20256690578</v>
      </c>
      <c r="AC49" t="n">
        <v>109.6351640291951</v>
      </c>
      <c r="AD49" t="n">
        <v>88582.56023906132</v>
      </c>
      <c r="AE49" t="n">
        <v>121202.56690578</v>
      </c>
      <c r="AF49" t="n">
        <v>5.213465870800626e-06</v>
      </c>
      <c r="AG49" t="n">
        <v>5</v>
      </c>
      <c r="AH49" t="n">
        <v>109635.1640291951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6.9846</v>
      </c>
      <c r="E50" t="n">
        <v>14.32</v>
      </c>
      <c r="F50" t="n">
        <v>11.73</v>
      </c>
      <c r="G50" t="n">
        <v>88.01000000000001</v>
      </c>
      <c r="H50" t="n">
        <v>1.31</v>
      </c>
      <c r="I50" t="n">
        <v>8</v>
      </c>
      <c r="J50" t="n">
        <v>176.49</v>
      </c>
      <c r="K50" t="n">
        <v>50.28</v>
      </c>
      <c r="L50" t="n">
        <v>13</v>
      </c>
      <c r="M50" t="n">
        <v>5</v>
      </c>
      <c r="N50" t="n">
        <v>33.21</v>
      </c>
      <c r="O50" t="n">
        <v>22001.54</v>
      </c>
      <c r="P50" t="n">
        <v>115.67</v>
      </c>
      <c r="Q50" t="n">
        <v>460.72</v>
      </c>
      <c r="R50" t="n">
        <v>47.05</v>
      </c>
      <c r="S50" t="n">
        <v>32.19</v>
      </c>
      <c r="T50" t="n">
        <v>3526.83</v>
      </c>
      <c r="U50" t="n">
        <v>0.68</v>
      </c>
      <c r="V50" t="n">
        <v>0.76</v>
      </c>
      <c r="W50" t="n">
        <v>1.46</v>
      </c>
      <c r="X50" t="n">
        <v>0.2</v>
      </c>
      <c r="Y50" t="n">
        <v>1</v>
      </c>
      <c r="Z50" t="n">
        <v>10</v>
      </c>
      <c r="AA50" t="n">
        <v>88.3120546620173</v>
      </c>
      <c r="AB50" t="n">
        <v>120.8324492414048</v>
      </c>
      <c r="AC50" t="n">
        <v>109.3003698752443</v>
      </c>
      <c r="AD50" t="n">
        <v>88312.0546620173</v>
      </c>
      <c r="AE50" t="n">
        <v>120832.4492414048</v>
      </c>
      <c r="AF50" t="n">
        <v>5.209140209600889e-06</v>
      </c>
      <c r="AG50" t="n">
        <v>5</v>
      </c>
      <c r="AH50" t="n">
        <v>109300.3698752443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6.985</v>
      </c>
      <c r="E51" t="n">
        <v>14.32</v>
      </c>
      <c r="F51" t="n">
        <v>11.73</v>
      </c>
      <c r="G51" t="n">
        <v>88.01000000000001</v>
      </c>
      <c r="H51" t="n">
        <v>1.33</v>
      </c>
      <c r="I51" t="n">
        <v>8</v>
      </c>
      <c r="J51" t="n">
        <v>176.86</v>
      </c>
      <c r="K51" t="n">
        <v>50.28</v>
      </c>
      <c r="L51" t="n">
        <v>13.25</v>
      </c>
      <c r="M51" t="n">
        <v>5</v>
      </c>
      <c r="N51" t="n">
        <v>33.33</v>
      </c>
      <c r="O51" t="n">
        <v>22047.13</v>
      </c>
      <c r="P51" t="n">
        <v>114.52</v>
      </c>
      <c r="Q51" t="n">
        <v>460.69</v>
      </c>
      <c r="R51" t="n">
        <v>46.95</v>
      </c>
      <c r="S51" t="n">
        <v>32.19</v>
      </c>
      <c r="T51" t="n">
        <v>3476.1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87.91129750531969</v>
      </c>
      <c r="AB51" t="n">
        <v>120.2841156194534</v>
      </c>
      <c r="AC51" t="n">
        <v>108.8043684445807</v>
      </c>
      <c r="AD51" t="n">
        <v>87911.2975053197</v>
      </c>
      <c r="AE51" t="n">
        <v>120284.1156194534</v>
      </c>
      <c r="AF51" t="n">
        <v>5.209438531062939e-06</v>
      </c>
      <c r="AG51" t="n">
        <v>5</v>
      </c>
      <c r="AH51" t="n">
        <v>108804.3684445807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6.9834</v>
      </c>
      <c r="E52" t="n">
        <v>14.32</v>
      </c>
      <c r="F52" t="n">
        <v>11.74</v>
      </c>
      <c r="G52" t="n">
        <v>88.03</v>
      </c>
      <c r="H52" t="n">
        <v>1.35</v>
      </c>
      <c r="I52" t="n">
        <v>8</v>
      </c>
      <c r="J52" t="n">
        <v>177.23</v>
      </c>
      <c r="K52" t="n">
        <v>50.28</v>
      </c>
      <c r="L52" t="n">
        <v>13.5</v>
      </c>
      <c r="M52" t="n">
        <v>4</v>
      </c>
      <c r="N52" t="n">
        <v>33.45</v>
      </c>
      <c r="O52" t="n">
        <v>22092.76</v>
      </c>
      <c r="P52" t="n">
        <v>113.56</v>
      </c>
      <c r="Q52" t="n">
        <v>460.69</v>
      </c>
      <c r="R52" t="n">
        <v>47.14</v>
      </c>
      <c r="S52" t="n">
        <v>32.19</v>
      </c>
      <c r="T52" t="n">
        <v>3570.86</v>
      </c>
      <c r="U52" t="n">
        <v>0.68</v>
      </c>
      <c r="V52" t="n">
        <v>0.76</v>
      </c>
      <c r="W52" t="n">
        <v>1.46</v>
      </c>
      <c r="X52" t="n">
        <v>0.2</v>
      </c>
      <c r="Y52" t="n">
        <v>1</v>
      </c>
      <c r="Z52" t="n">
        <v>10</v>
      </c>
      <c r="AA52" t="n">
        <v>87.59281991349422</v>
      </c>
      <c r="AB52" t="n">
        <v>119.8483605280783</v>
      </c>
      <c r="AC52" t="n">
        <v>108.4102012075402</v>
      </c>
      <c r="AD52" t="n">
        <v>87592.81991349423</v>
      </c>
      <c r="AE52" t="n">
        <v>119848.3605280783</v>
      </c>
      <c r="AF52" t="n">
        <v>5.208245245214735e-06</v>
      </c>
      <c r="AG52" t="n">
        <v>5</v>
      </c>
      <c r="AH52" t="n">
        <v>108410.2012075402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7.011</v>
      </c>
      <c r="E53" t="n">
        <v>14.26</v>
      </c>
      <c r="F53" t="n">
        <v>11.71</v>
      </c>
      <c r="G53" t="n">
        <v>100.4</v>
      </c>
      <c r="H53" t="n">
        <v>1.37</v>
      </c>
      <c r="I53" t="n">
        <v>7</v>
      </c>
      <c r="J53" t="n">
        <v>177.6</v>
      </c>
      <c r="K53" t="n">
        <v>50.28</v>
      </c>
      <c r="L53" t="n">
        <v>13.75</v>
      </c>
      <c r="M53" t="n">
        <v>2</v>
      </c>
      <c r="N53" t="n">
        <v>33.57</v>
      </c>
      <c r="O53" t="n">
        <v>22138.42</v>
      </c>
      <c r="P53" t="n">
        <v>113.2</v>
      </c>
      <c r="Q53" t="n">
        <v>460.69</v>
      </c>
      <c r="R53" t="n">
        <v>46.17</v>
      </c>
      <c r="S53" t="n">
        <v>32.19</v>
      </c>
      <c r="T53" t="n">
        <v>3090.49</v>
      </c>
      <c r="U53" t="n">
        <v>0.7</v>
      </c>
      <c r="V53" t="n">
        <v>0.76</v>
      </c>
      <c r="W53" t="n">
        <v>1.46</v>
      </c>
      <c r="X53" t="n">
        <v>0.18</v>
      </c>
      <c r="Y53" t="n">
        <v>1</v>
      </c>
      <c r="Z53" t="n">
        <v>10</v>
      </c>
      <c r="AA53" t="n">
        <v>87.28424922694123</v>
      </c>
      <c r="AB53" t="n">
        <v>119.4261605015588</v>
      </c>
      <c r="AC53" t="n">
        <v>108.0282953589901</v>
      </c>
      <c r="AD53" t="n">
        <v>87284.24922694123</v>
      </c>
      <c r="AE53" t="n">
        <v>119426.1605015588</v>
      </c>
      <c r="AF53" t="n">
        <v>5.228829426096244e-06</v>
      </c>
      <c r="AG53" t="n">
        <v>5</v>
      </c>
      <c r="AH53" t="n">
        <v>108028.2953589901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7.0104</v>
      </c>
      <c r="E54" t="n">
        <v>14.26</v>
      </c>
      <c r="F54" t="n">
        <v>11.71</v>
      </c>
      <c r="G54" t="n">
        <v>100.41</v>
      </c>
      <c r="H54" t="n">
        <v>1.4</v>
      </c>
      <c r="I54" t="n">
        <v>7</v>
      </c>
      <c r="J54" t="n">
        <v>177.97</v>
      </c>
      <c r="K54" t="n">
        <v>50.28</v>
      </c>
      <c r="L54" t="n">
        <v>14</v>
      </c>
      <c r="M54" t="n">
        <v>1</v>
      </c>
      <c r="N54" t="n">
        <v>33.69</v>
      </c>
      <c r="O54" t="n">
        <v>22184.13</v>
      </c>
      <c r="P54" t="n">
        <v>113.69</v>
      </c>
      <c r="Q54" t="n">
        <v>460.71</v>
      </c>
      <c r="R54" t="n">
        <v>46.27</v>
      </c>
      <c r="S54" t="n">
        <v>32.19</v>
      </c>
      <c r="T54" t="n">
        <v>3140.2</v>
      </c>
      <c r="U54" t="n">
        <v>0.7</v>
      </c>
      <c r="V54" t="n">
        <v>0.76</v>
      </c>
      <c r="W54" t="n">
        <v>1.46</v>
      </c>
      <c r="X54" t="n">
        <v>0.18</v>
      </c>
      <c r="Y54" t="n">
        <v>1</v>
      </c>
      <c r="Z54" t="n">
        <v>10</v>
      </c>
      <c r="AA54" t="n">
        <v>87.45703335264601</v>
      </c>
      <c r="AB54" t="n">
        <v>119.6625713650456</v>
      </c>
      <c r="AC54" t="n">
        <v>108.2421435014705</v>
      </c>
      <c r="AD54" t="n">
        <v>87457.033352646</v>
      </c>
      <c r="AE54" t="n">
        <v>119662.5713650456</v>
      </c>
      <c r="AF54" t="n">
        <v>5.228381943903168e-06</v>
      </c>
      <c r="AG54" t="n">
        <v>5</v>
      </c>
      <c r="AH54" t="n">
        <v>108242.1435014705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7.0072</v>
      </c>
      <c r="E55" t="n">
        <v>14.27</v>
      </c>
      <c r="F55" t="n">
        <v>11.72</v>
      </c>
      <c r="G55" t="n">
        <v>100.47</v>
      </c>
      <c r="H55" t="n">
        <v>1.42</v>
      </c>
      <c r="I55" t="n">
        <v>7</v>
      </c>
      <c r="J55" t="n">
        <v>178.34</v>
      </c>
      <c r="K55" t="n">
        <v>50.28</v>
      </c>
      <c r="L55" t="n">
        <v>14.25</v>
      </c>
      <c r="M55" t="n">
        <v>1</v>
      </c>
      <c r="N55" t="n">
        <v>33.82</v>
      </c>
      <c r="O55" t="n">
        <v>22229.88</v>
      </c>
      <c r="P55" t="n">
        <v>113.85</v>
      </c>
      <c r="Q55" t="n">
        <v>460.74</v>
      </c>
      <c r="R55" t="n">
        <v>46.5</v>
      </c>
      <c r="S55" t="n">
        <v>32.19</v>
      </c>
      <c r="T55" t="n">
        <v>3259.44</v>
      </c>
      <c r="U55" t="n">
        <v>0.6899999999999999</v>
      </c>
      <c r="V55" t="n">
        <v>0.76</v>
      </c>
      <c r="W55" t="n">
        <v>1.46</v>
      </c>
      <c r="X55" t="n">
        <v>0.19</v>
      </c>
      <c r="Y55" t="n">
        <v>1</v>
      </c>
      <c r="Z55" t="n">
        <v>10</v>
      </c>
      <c r="AA55" t="n">
        <v>87.53611026920916</v>
      </c>
      <c r="AB55" t="n">
        <v>119.7707678909146</v>
      </c>
      <c r="AC55" t="n">
        <v>108.3400139027654</v>
      </c>
      <c r="AD55" t="n">
        <v>87536.11026920917</v>
      </c>
      <c r="AE55" t="n">
        <v>119770.7678909146</v>
      </c>
      <c r="AF55" t="n">
        <v>5.225995372206761e-06</v>
      </c>
      <c r="AG55" t="n">
        <v>5</v>
      </c>
      <c r="AH55" t="n">
        <v>108340.0139027654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7.0102</v>
      </c>
      <c r="E56" t="n">
        <v>14.26</v>
      </c>
      <c r="F56" t="n">
        <v>11.71</v>
      </c>
      <c r="G56" t="n">
        <v>100.41</v>
      </c>
      <c r="H56" t="n">
        <v>1.44</v>
      </c>
      <c r="I56" t="n">
        <v>7</v>
      </c>
      <c r="J56" t="n">
        <v>178.72</v>
      </c>
      <c r="K56" t="n">
        <v>50.28</v>
      </c>
      <c r="L56" t="n">
        <v>14.5</v>
      </c>
      <c r="M56" t="n">
        <v>0</v>
      </c>
      <c r="N56" t="n">
        <v>33.94</v>
      </c>
      <c r="O56" t="n">
        <v>22275.67</v>
      </c>
      <c r="P56" t="n">
        <v>113.85</v>
      </c>
      <c r="Q56" t="n">
        <v>460.69</v>
      </c>
      <c r="R56" t="n">
        <v>46.25</v>
      </c>
      <c r="S56" t="n">
        <v>32.19</v>
      </c>
      <c r="T56" t="n">
        <v>3130.1</v>
      </c>
      <c r="U56" t="n">
        <v>0.7</v>
      </c>
      <c r="V56" t="n">
        <v>0.76</v>
      </c>
      <c r="W56" t="n">
        <v>1.46</v>
      </c>
      <c r="X56" t="n">
        <v>0.18</v>
      </c>
      <c r="Y56" t="n">
        <v>1</v>
      </c>
      <c r="Z56" t="n">
        <v>10</v>
      </c>
      <c r="AA56" t="n">
        <v>87.51348457243033</v>
      </c>
      <c r="AB56" t="n">
        <v>119.7398104144065</v>
      </c>
      <c r="AC56" t="n">
        <v>108.3120109643662</v>
      </c>
      <c r="AD56" t="n">
        <v>87513.48457243033</v>
      </c>
      <c r="AE56" t="n">
        <v>119739.8104144065</v>
      </c>
      <c r="AF56" t="n">
        <v>5.228232783172143e-06</v>
      </c>
      <c r="AG56" t="n">
        <v>5</v>
      </c>
      <c r="AH56" t="n">
        <v>108312.0109643662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3.535</v>
      </c>
      <c r="E2" t="n">
        <v>28.29</v>
      </c>
      <c r="F2" t="n">
        <v>17.25</v>
      </c>
      <c r="G2" t="n">
        <v>5.42</v>
      </c>
      <c r="H2" t="n">
        <v>0.08</v>
      </c>
      <c r="I2" t="n">
        <v>191</v>
      </c>
      <c r="J2" t="n">
        <v>222.93</v>
      </c>
      <c r="K2" t="n">
        <v>56.94</v>
      </c>
      <c r="L2" t="n">
        <v>1</v>
      </c>
      <c r="M2" t="n">
        <v>189</v>
      </c>
      <c r="N2" t="n">
        <v>49.99</v>
      </c>
      <c r="O2" t="n">
        <v>27728.69</v>
      </c>
      <c r="P2" t="n">
        <v>261.95</v>
      </c>
      <c r="Q2" t="n">
        <v>461.05</v>
      </c>
      <c r="R2" t="n">
        <v>227.33</v>
      </c>
      <c r="S2" t="n">
        <v>32.19</v>
      </c>
      <c r="T2" t="n">
        <v>92752.08</v>
      </c>
      <c r="U2" t="n">
        <v>0.14</v>
      </c>
      <c r="V2" t="n">
        <v>0.52</v>
      </c>
      <c r="W2" t="n">
        <v>1.75</v>
      </c>
      <c r="X2" t="n">
        <v>5.7</v>
      </c>
      <c r="Y2" t="n">
        <v>1</v>
      </c>
      <c r="Z2" t="n">
        <v>10</v>
      </c>
      <c r="AA2" t="n">
        <v>273.7220506906247</v>
      </c>
      <c r="AB2" t="n">
        <v>374.5185855195255</v>
      </c>
      <c r="AC2" t="n">
        <v>338.7750573576773</v>
      </c>
      <c r="AD2" t="n">
        <v>273722.0506906246</v>
      </c>
      <c r="AE2" t="n">
        <v>374518.5855195255</v>
      </c>
      <c r="AF2" t="n">
        <v>2.583509109969091e-06</v>
      </c>
      <c r="AG2" t="n">
        <v>9</v>
      </c>
      <c r="AH2" t="n">
        <v>338775.0573576773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4.1102</v>
      </c>
      <c r="E3" t="n">
        <v>24.33</v>
      </c>
      <c r="F3" t="n">
        <v>15.61</v>
      </c>
      <c r="G3" t="n">
        <v>6.79</v>
      </c>
      <c r="H3" t="n">
        <v>0.1</v>
      </c>
      <c r="I3" t="n">
        <v>138</v>
      </c>
      <c r="J3" t="n">
        <v>223.35</v>
      </c>
      <c r="K3" t="n">
        <v>56.94</v>
      </c>
      <c r="L3" t="n">
        <v>1.25</v>
      </c>
      <c r="M3" t="n">
        <v>136</v>
      </c>
      <c r="N3" t="n">
        <v>50.15</v>
      </c>
      <c r="O3" t="n">
        <v>27780.03</v>
      </c>
      <c r="P3" t="n">
        <v>236.73</v>
      </c>
      <c r="Q3" t="n">
        <v>460.81</v>
      </c>
      <c r="R3" t="n">
        <v>173.5</v>
      </c>
      <c r="S3" t="n">
        <v>32.19</v>
      </c>
      <c r="T3" t="n">
        <v>66101.47</v>
      </c>
      <c r="U3" t="n">
        <v>0.19</v>
      </c>
      <c r="V3" t="n">
        <v>0.57</v>
      </c>
      <c r="W3" t="n">
        <v>1.68</v>
      </c>
      <c r="X3" t="n">
        <v>4.08</v>
      </c>
      <c r="Y3" t="n">
        <v>1</v>
      </c>
      <c r="Z3" t="n">
        <v>10</v>
      </c>
      <c r="AA3" t="n">
        <v>221.7684590204844</v>
      </c>
      <c r="AB3" t="n">
        <v>303.4333893655964</v>
      </c>
      <c r="AC3" t="n">
        <v>274.4741325560703</v>
      </c>
      <c r="AD3" t="n">
        <v>221768.4590204844</v>
      </c>
      <c r="AE3" t="n">
        <v>303433.3893655965</v>
      </c>
      <c r="AF3" t="n">
        <v>3.003886603619508e-06</v>
      </c>
      <c r="AG3" t="n">
        <v>8</v>
      </c>
      <c r="AH3" t="n">
        <v>274474.1325560703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4.5051</v>
      </c>
      <c r="E4" t="n">
        <v>22.2</v>
      </c>
      <c r="F4" t="n">
        <v>14.75</v>
      </c>
      <c r="G4" t="n">
        <v>8.119999999999999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223.35</v>
      </c>
      <c r="Q4" t="n">
        <v>460.88</v>
      </c>
      <c r="R4" t="n">
        <v>145.27</v>
      </c>
      <c r="S4" t="n">
        <v>32.19</v>
      </c>
      <c r="T4" t="n">
        <v>52134.14</v>
      </c>
      <c r="U4" t="n">
        <v>0.22</v>
      </c>
      <c r="V4" t="n">
        <v>0.61</v>
      </c>
      <c r="W4" t="n">
        <v>1.63</v>
      </c>
      <c r="X4" t="n">
        <v>3.21</v>
      </c>
      <c r="Y4" t="n">
        <v>1</v>
      </c>
      <c r="Z4" t="n">
        <v>10</v>
      </c>
      <c r="AA4" t="n">
        <v>192.094986950936</v>
      </c>
      <c r="AB4" t="n">
        <v>262.8328357788647</v>
      </c>
      <c r="AC4" t="n">
        <v>237.7484388204085</v>
      </c>
      <c r="AD4" t="n">
        <v>192094.986950936</v>
      </c>
      <c r="AE4" t="n">
        <v>262832.8357788647</v>
      </c>
      <c r="AF4" t="n">
        <v>3.292494170105163e-06</v>
      </c>
      <c r="AG4" t="n">
        <v>7</v>
      </c>
      <c r="AH4" t="n">
        <v>237748.4388204085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4.8363</v>
      </c>
      <c r="E5" t="n">
        <v>20.68</v>
      </c>
      <c r="F5" t="n">
        <v>14.11</v>
      </c>
      <c r="G5" t="n">
        <v>9.51</v>
      </c>
      <c r="H5" t="n">
        <v>0.14</v>
      </c>
      <c r="I5" t="n">
        <v>89</v>
      </c>
      <c r="J5" t="n">
        <v>224.18</v>
      </c>
      <c r="K5" t="n">
        <v>56.94</v>
      </c>
      <c r="L5" t="n">
        <v>1.75</v>
      </c>
      <c r="M5" t="n">
        <v>87</v>
      </c>
      <c r="N5" t="n">
        <v>50.49</v>
      </c>
      <c r="O5" t="n">
        <v>27882.87</v>
      </c>
      <c r="P5" t="n">
        <v>213.24</v>
      </c>
      <c r="Q5" t="n">
        <v>460.82</v>
      </c>
      <c r="R5" t="n">
        <v>124.41</v>
      </c>
      <c r="S5" t="n">
        <v>32.19</v>
      </c>
      <c r="T5" t="n">
        <v>41801.8</v>
      </c>
      <c r="U5" t="n">
        <v>0.26</v>
      </c>
      <c r="V5" t="n">
        <v>0.63</v>
      </c>
      <c r="W5" t="n">
        <v>1.59</v>
      </c>
      <c r="X5" t="n">
        <v>2.57</v>
      </c>
      <c r="Y5" t="n">
        <v>1</v>
      </c>
      <c r="Z5" t="n">
        <v>10</v>
      </c>
      <c r="AA5" t="n">
        <v>169.0729486155597</v>
      </c>
      <c r="AB5" t="n">
        <v>231.333067267769</v>
      </c>
      <c r="AC5" t="n">
        <v>209.2549640057989</v>
      </c>
      <c r="AD5" t="n">
        <v>169072.9486155597</v>
      </c>
      <c r="AE5" t="n">
        <v>231333.067267769</v>
      </c>
      <c r="AF5" t="n">
        <v>3.534547414015139e-06</v>
      </c>
      <c r="AG5" t="n">
        <v>6</v>
      </c>
      <c r="AH5" t="n">
        <v>209254.9640057989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5.0671</v>
      </c>
      <c r="E6" t="n">
        <v>19.74</v>
      </c>
      <c r="F6" t="n">
        <v>13.74</v>
      </c>
      <c r="G6" t="n">
        <v>10.85</v>
      </c>
      <c r="H6" t="n">
        <v>0.16</v>
      </c>
      <c r="I6" t="n">
        <v>76</v>
      </c>
      <c r="J6" t="n">
        <v>224.6</v>
      </c>
      <c r="K6" t="n">
        <v>56.94</v>
      </c>
      <c r="L6" t="n">
        <v>2</v>
      </c>
      <c r="M6" t="n">
        <v>74</v>
      </c>
      <c r="N6" t="n">
        <v>50.65</v>
      </c>
      <c r="O6" t="n">
        <v>27934.37</v>
      </c>
      <c r="P6" t="n">
        <v>207.2</v>
      </c>
      <c r="Q6" t="n">
        <v>460.81</v>
      </c>
      <c r="R6" t="n">
        <v>112.06</v>
      </c>
      <c r="S6" t="n">
        <v>32.19</v>
      </c>
      <c r="T6" t="n">
        <v>35692.34</v>
      </c>
      <c r="U6" t="n">
        <v>0.29</v>
      </c>
      <c r="V6" t="n">
        <v>0.65</v>
      </c>
      <c r="W6" t="n">
        <v>1.58</v>
      </c>
      <c r="X6" t="n">
        <v>2.2</v>
      </c>
      <c r="Y6" t="n">
        <v>1</v>
      </c>
      <c r="Z6" t="n">
        <v>10</v>
      </c>
      <c r="AA6" t="n">
        <v>160.6861804010947</v>
      </c>
      <c r="AB6" t="n">
        <v>219.8579209986432</v>
      </c>
      <c r="AC6" t="n">
        <v>198.874989591126</v>
      </c>
      <c r="AD6" t="n">
        <v>160686.1804010947</v>
      </c>
      <c r="AE6" t="n">
        <v>219857.9209986432</v>
      </c>
      <c r="AF6" t="n">
        <v>3.703224614179458e-06</v>
      </c>
      <c r="AG6" t="n">
        <v>6</v>
      </c>
      <c r="AH6" t="n">
        <v>198874.989591126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5.2612</v>
      </c>
      <c r="E7" t="n">
        <v>19.01</v>
      </c>
      <c r="F7" t="n">
        <v>13.45</v>
      </c>
      <c r="G7" t="n">
        <v>12.23</v>
      </c>
      <c r="H7" t="n">
        <v>0.18</v>
      </c>
      <c r="I7" t="n">
        <v>66</v>
      </c>
      <c r="J7" t="n">
        <v>225.01</v>
      </c>
      <c r="K7" t="n">
        <v>56.94</v>
      </c>
      <c r="L7" t="n">
        <v>2.25</v>
      </c>
      <c r="M7" t="n">
        <v>64</v>
      </c>
      <c r="N7" t="n">
        <v>50.82</v>
      </c>
      <c r="O7" t="n">
        <v>27985.94</v>
      </c>
      <c r="P7" t="n">
        <v>202.54</v>
      </c>
      <c r="Q7" t="n">
        <v>460.8</v>
      </c>
      <c r="R7" t="n">
        <v>103.21</v>
      </c>
      <c r="S7" t="n">
        <v>32.19</v>
      </c>
      <c r="T7" t="n">
        <v>31319.46</v>
      </c>
      <c r="U7" t="n">
        <v>0.31</v>
      </c>
      <c r="V7" t="n">
        <v>0.66</v>
      </c>
      <c r="W7" t="n">
        <v>1.55</v>
      </c>
      <c r="X7" t="n">
        <v>1.91</v>
      </c>
      <c r="Y7" t="n">
        <v>1</v>
      </c>
      <c r="Z7" t="n">
        <v>10</v>
      </c>
      <c r="AA7" t="n">
        <v>154.4081397761065</v>
      </c>
      <c r="AB7" t="n">
        <v>211.2680288479337</v>
      </c>
      <c r="AC7" t="n">
        <v>191.1049046912881</v>
      </c>
      <c r="AD7" t="n">
        <v>154408.1397761065</v>
      </c>
      <c r="AE7" t="n">
        <v>211268.0288479337</v>
      </c>
      <c r="AF7" t="n">
        <v>3.8450800931738e-06</v>
      </c>
      <c r="AG7" t="n">
        <v>6</v>
      </c>
      <c r="AH7" t="n">
        <v>191104.9046912881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13.16</v>
      </c>
      <c r="G8" t="n">
        <v>13.62</v>
      </c>
      <c r="H8" t="n">
        <v>0.2</v>
      </c>
      <c r="I8" t="n">
        <v>58</v>
      </c>
      <c r="J8" t="n">
        <v>225.43</v>
      </c>
      <c r="K8" t="n">
        <v>56.94</v>
      </c>
      <c r="L8" t="n">
        <v>2.5</v>
      </c>
      <c r="M8" t="n">
        <v>56</v>
      </c>
      <c r="N8" t="n">
        <v>50.99</v>
      </c>
      <c r="O8" t="n">
        <v>28037.57</v>
      </c>
      <c r="P8" t="n">
        <v>197.9</v>
      </c>
      <c r="Q8" t="n">
        <v>460.71</v>
      </c>
      <c r="R8" t="n">
        <v>93.69</v>
      </c>
      <c r="S8" t="n">
        <v>32.19</v>
      </c>
      <c r="T8" t="n">
        <v>26599.34</v>
      </c>
      <c r="U8" t="n">
        <v>0.34</v>
      </c>
      <c r="V8" t="n">
        <v>0.68</v>
      </c>
      <c r="W8" t="n">
        <v>1.53</v>
      </c>
      <c r="X8" t="n">
        <v>1.63</v>
      </c>
      <c r="Y8" t="n">
        <v>1</v>
      </c>
      <c r="Z8" t="n">
        <v>10</v>
      </c>
      <c r="AA8" t="n">
        <v>148.7905689846082</v>
      </c>
      <c r="AB8" t="n">
        <v>203.5818206612773</v>
      </c>
      <c r="AC8" t="n">
        <v>184.1522574263028</v>
      </c>
      <c r="AD8" t="n">
        <v>148790.5689846082</v>
      </c>
      <c r="AE8" t="n">
        <v>203581.8206612773</v>
      </c>
      <c r="AF8" t="n">
        <v>3.97838477822567e-06</v>
      </c>
      <c r="AG8" t="n">
        <v>6</v>
      </c>
      <c r="AH8" t="n">
        <v>184152.2574263028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5.5734</v>
      </c>
      <c r="E9" t="n">
        <v>17.94</v>
      </c>
      <c r="F9" t="n">
        <v>13</v>
      </c>
      <c r="G9" t="n">
        <v>15</v>
      </c>
      <c r="H9" t="n">
        <v>0.22</v>
      </c>
      <c r="I9" t="n">
        <v>52</v>
      </c>
      <c r="J9" t="n">
        <v>225.85</v>
      </c>
      <c r="K9" t="n">
        <v>56.94</v>
      </c>
      <c r="L9" t="n">
        <v>2.75</v>
      </c>
      <c r="M9" t="n">
        <v>50</v>
      </c>
      <c r="N9" t="n">
        <v>51.16</v>
      </c>
      <c r="O9" t="n">
        <v>28089.25</v>
      </c>
      <c r="P9" t="n">
        <v>195.03</v>
      </c>
      <c r="Q9" t="n">
        <v>460.78</v>
      </c>
      <c r="R9" t="n">
        <v>88.29000000000001</v>
      </c>
      <c r="S9" t="n">
        <v>32.19</v>
      </c>
      <c r="T9" t="n">
        <v>23927.32</v>
      </c>
      <c r="U9" t="n">
        <v>0.36</v>
      </c>
      <c r="V9" t="n">
        <v>0.6899999999999999</v>
      </c>
      <c r="W9" t="n">
        <v>1.53</v>
      </c>
      <c r="X9" t="n">
        <v>1.46</v>
      </c>
      <c r="Y9" t="n">
        <v>1</v>
      </c>
      <c r="Z9" t="n">
        <v>10</v>
      </c>
      <c r="AA9" t="n">
        <v>145.2304637825752</v>
      </c>
      <c r="AB9" t="n">
        <v>198.7107276631014</v>
      </c>
      <c r="AC9" t="n">
        <v>179.7460547072492</v>
      </c>
      <c r="AD9" t="n">
        <v>145230.4637825752</v>
      </c>
      <c r="AE9" t="n">
        <v>198710.7276631014</v>
      </c>
      <c r="AF9" t="n">
        <v>4.073247432390872e-06</v>
      </c>
      <c r="AG9" t="n">
        <v>6</v>
      </c>
      <c r="AH9" t="n">
        <v>179746.0547072492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5.6594</v>
      </c>
      <c r="E10" t="n">
        <v>17.67</v>
      </c>
      <c r="F10" t="n">
        <v>12.9</v>
      </c>
      <c r="G10" t="n">
        <v>16.13</v>
      </c>
      <c r="H10" t="n">
        <v>0.24</v>
      </c>
      <c r="I10" t="n">
        <v>48</v>
      </c>
      <c r="J10" t="n">
        <v>226.27</v>
      </c>
      <c r="K10" t="n">
        <v>56.94</v>
      </c>
      <c r="L10" t="n">
        <v>3</v>
      </c>
      <c r="M10" t="n">
        <v>46</v>
      </c>
      <c r="N10" t="n">
        <v>51.33</v>
      </c>
      <c r="O10" t="n">
        <v>28140.99</v>
      </c>
      <c r="P10" t="n">
        <v>193.38</v>
      </c>
      <c r="Q10" t="n">
        <v>460.72</v>
      </c>
      <c r="R10" t="n">
        <v>85.16</v>
      </c>
      <c r="S10" t="n">
        <v>32.19</v>
      </c>
      <c r="T10" t="n">
        <v>22383.72</v>
      </c>
      <c r="U10" t="n">
        <v>0.38</v>
      </c>
      <c r="V10" t="n">
        <v>0.6899999999999999</v>
      </c>
      <c r="W10" t="n">
        <v>1.52</v>
      </c>
      <c r="X10" t="n">
        <v>1.37</v>
      </c>
      <c r="Y10" t="n">
        <v>1</v>
      </c>
      <c r="Z10" t="n">
        <v>10</v>
      </c>
      <c r="AA10" t="n">
        <v>143.0724649306753</v>
      </c>
      <c r="AB10" t="n">
        <v>195.7580584297433</v>
      </c>
      <c r="AC10" t="n">
        <v>177.0751840814246</v>
      </c>
      <c r="AD10" t="n">
        <v>143072.4649306753</v>
      </c>
      <c r="AE10" t="n">
        <v>195758.0584297433</v>
      </c>
      <c r="AF10" t="n">
        <v>4.136099422053487e-06</v>
      </c>
      <c r="AG10" t="n">
        <v>6</v>
      </c>
      <c r="AH10" t="n">
        <v>177075.1840814246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5.7518</v>
      </c>
      <c r="E11" t="n">
        <v>17.39</v>
      </c>
      <c r="F11" t="n">
        <v>12.79</v>
      </c>
      <c r="G11" t="n">
        <v>17.45</v>
      </c>
      <c r="H11" t="n">
        <v>0.25</v>
      </c>
      <c r="I11" t="n">
        <v>44</v>
      </c>
      <c r="J11" t="n">
        <v>226.69</v>
      </c>
      <c r="K11" t="n">
        <v>56.94</v>
      </c>
      <c r="L11" t="n">
        <v>3.25</v>
      </c>
      <c r="M11" t="n">
        <v>42</v>
      </c>
      <c r="N11" t="n">
        <v>51.5</v>
      </c>
      <c r="O11" t="n">
        <v>28192.8</v>
      </c>
      <c r="P11" t="n">
        <v>191.38</v>
      </c>
      <c r="Q11" t="n">
        <v>460.77</v>
      </c>
      <c r="R11" t="n">
        <v>81.17</v>
      </c>
      <c r="S11" t="n">
        <v>32.19</v>
      </c>
      <c r="T11" t="n">
        <v>20405.6</v>
      </c>
      <c r="U11" t="n">
        <v>0.4</v>
      </c>
      <c r="V11" t="n">
        <v>0.7</v>
      </c>
      <c r="W11" t="n">
        <v>1.53</v>
      </c>
      <c r="X11" t="n">
        <v>1.26</v>
      </c>
      <c r="Y11" t="n">
        <v>1</v>
      </c>
      <c r="Z11" t="n">
        <v>10</v>
      </c>
      <c r="AA11" t="n">
        <v>140.7288470174189</v>
      </c>
      <c r="AB11" t="n">
        <v>192.5514170077023</v>
      </c>
      <c r="AC11" t="n">
        <v>174.1745800161527</v>
      </c>
      <c r="AD11" t="n">
        <v>140728.8470174189</v>
      </c>
      <c r="AE11" t="n">
        <v>192551.4170077023</v>
      </c>
      <c r="AF11" t="n">
        <v>4.203628769086342e-06</v>
      </c>
      <c r="AG11" t="n">
        <v>6</v>
      </c>
      <c r="AH11" t="n">
        <v>174174.5800161527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5.8658</v>
      </c>
      <c r="E12" t="n">
        <v>17.05</v>
      </c>
      <c r="F12" t="n">
        <v>12.63</v>
      </c>
      <c r="G12" t="n">
        <v>18.95</v>
      </c>
      <c r="H12" t="n">
        <v>0.27</v>
      </c>
      <c r="I12" t="n">
        <v>40</v>
      </c>
      <c r="J12" t="n">
        <v>227.11</v>
      </c>
      <c r="K12" t="n">
        <v>56.94</v>
      </c>
      <c r="L12" t="n">
        <v>3.5</v>
      </c>
      <c r="M12" t="n">
        <v>38</v>
      </c>
      <c r="N12" t="n">
        <v>51.67</v>
      </c>
      <c r="O12" t="n">
        <v>28244.66</v>
      </c>
      <c r="P12" t="n">
        <v>188.52</v>
      </c>
      <c r="Q12" t="n">
        <v>460.71</v>
      </c>
      <c r="R12" t="n">
        <v>76.45999999999999</v>
      </c>
      <c r="S12" t="n">
        <v>32.19</v>
      </c>
      <c r="T12" t="n">
        <v>18070.16</v>
      </c>
      <c r="U12" t="n">
        <v>0.42</v>
      </c>
      <c r="V12" t="n">
        <v>0.71</v>
      </c>
      <c r="W12" t="n">
        <v>1.5</v>
      </c>
      <c r="X12" t="n">
        <v>1.1</v>
      </c>
      <c r="Y12" t="n">
        <v>1</v>
      </c>
      <c r="Z12" t="n">
        <v>10</v>
      </c>
      <c r="AA12" t="n">
        <v>129.1291205984293</v>
      </c>
      <c r="AB12" t="n">
        <v>176.6801595774362</v>
      </c>
      <c r="AC12" t="n">
        <v>159.8180531195764</v>
      </c>
      <c r="AD12" t="n">
        <v>129129.1205984293</v>
      </c>
      <c r="AE12" t="n">
        <v>176680.1595774362</v>
      </c>
      <c r="AF12" t="n">
        <v>4.286944197243761e-06</v>
      </c>
      <c r="AG12" t="n">
        <v>5</v>
      </c>
      <c r="AH12" t="n">
        <v>159818.0531195764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5.9278</v>
      </c>
      <c r="E13" t="n">
        <v>16.87</v>
      </c>
      <c r="F13" t="n">
        <v>12.59</v>
      </c>
      <c r="G13" t="n">
        <v>20.41</v>
      </c>
      <c r="H13" t="n">
        <v>0.29</v>
      </c>
      <c r="I13" t="n">
        <v>37</v>
      </c>
      <c r="J13" t="n">
        <v>227.53</v>
      </c>
      <c r="K13" t="n">
        <v>56.94</v>
      </c>
      <c r="L13" t="n">
        <v>3.75</v>
      </c>
      <c r="M13" t="n">
        <v>35</v>
      </c>
      <c r="N13" t="n">
        <v>51.84</v>
      </c>
      <c r="O13" t="n">
        <v>28296.58</v>
      </c>
      <c r="P13" t="n">
        <v>187.55</v>
      </c>
      <c r="Q13" t="n">
        <v>460.71</v>
      </c>
      <c r="R13" t="n">
        <v>74.61</v>
      </c>
      <c r="S13" t="n">
        <v>32.19</v>
      </c>
      <c r="T13" t="n">
        <v>17164.88</v>
      </c>
      <c r="U13" t="n">
        <v>0.43</v>
      </c>
      <c r="V13" t="n">
        <v>0.71</v>
      </c>
      <c r="W13" t="n">
        <v>1.51</v>
      </c>
      <c r="X13" t="n">
        <v>1.05</v>
      </c>
      <c r="Y13" t="n">
        <v>1</v>
      </c>
      <c r="Z13" t="n">
        <v>10</v>
      </c>
      <c r="AA13" t="n">
        <v>127.828454400739</v>
      </c>
      <c r="AB13" t="n">
        <v>174.9005307044143</v>
      </c>
      <c r="AC13" t="n">
        <v>158.2082695284703</v>
      </c>
      <c r="AD13" t="n">
        <v>127828.454400739</v>
      </c>
      <c r="AE13" t="n">
        <v>174900.5307044143</v>
      </c>
      <c r="AF13" t="n">
        <v>4.332256096767972e-06</v>
      </c>
      <c r="AG13" t="n">
        <v>5</v>
      </c>
      <c r="AH13" t="n">
        <v>158208.2695284704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5.9798</v>
      </c>
      <c r="E14" t="n">
        <v>16.72</v>
      </c>
      <c r="F14" t="n">
        <v>12.53</v>
      </c>
      <c r="G14" t="n">
        <v>21.47</v>
      </c>
      <c r="H14" t="n">
        <v>0.31</v>
      </c>
      <c r="I14" t="n">
        <v>35</v>
      </c>
      <c r="J14" t="n">
        <v>227.95</v>
      </c>
      <c r="K14" t="n">
        <v>56.94</v>
      </c>
      <c r="L14" t="n">
        <v>4</v>
      </c>
      <c r="M14" t="n">
        <v>33</v>
      </c>
      <c r="N14" t="n">
        <v>52.01</v>
      </c>
      <c r="O14" t="n">
        <v>28348.56</v>
      </c>
      <c r="P14" t="n">
        <v>186.28</v>
      </c>
      <c r="Q14" t="n">
        <v>460.72</v>
      </c>
      <c r="R14" t="n">
        <v>72.73999999999999</v>
      </c>
      <c r="S14" t="n">
        <v>32.19</v>
      </c>
      <c r="T14" t="n">
        <v>16238.94</v>
      </c>
      <c r="U14" t="n">
        <v>0.44</v>
      </c>
      <c r="V14" t="n">
        <v>0.71</v>
      </c>
      <c r="W14" t="n">
        <v>1.51</v>
      </c>
      <c r="X14" t="n">
        <v>0.99</v>
      </c>
      <c r="Y14" t="n">
        <v>1</v>
      </c>
      <c r="Z14" t="n">
        <v>10</v>
      </c>
      <c r="AA14" t="n">
        <v>126.5598641493841</v>
      </c>
      <c r="AB14" t="n">
        <v>173.1647895562594</v>
      </c>
      <c r="AC14" t="n">
        <v>156.6381850793668</v>
      </c>
      <c r="AD14" t="n">
        <v>126559.8641493841</v>
      </c>
      <c r="AE14" t="n">
        <v>173164.7895562594</v>
      </c>
      <c r="AF14" t="n">
        <v>4.37025962540118e-06</v>
      </c>
      <c r="AG14" t="n">
        <v>5</v>
      </c>
      <c r="AH14" t="n">
        <v>156638.1850793668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6.0415</v>
      </c>
      <c r="E15" t="n">
        <v>16.55</v>
      </c>
      <c r="F15" t="n">
        <v>12.44</v>
      </c>
      <c r="G15" t="n">
        <v>22.62</v>
      </c>
      <c r="H15" t="n">
        <v>0.33</v>
      </c>
      <c r="I15" t="n">
        <v>33</v>
      </c>
      <c r="J15" t="n">
        <v>228.38</v>
      </c>
      <c r="K15" t="n">
        <v>56.94</v>
      </c>
      <c r="L15" t="n">
        <v>4.25</v>
      </c>
      <c r="M15" t="n">
        <v>31</v>
      </c>
      <c r="N15" t="n">
        <v>52.18</v>
      </c>
      <c r="O15" t="n">
        <v>28400.61</v>
      </c>
      <c r="P15" t="n">
        <v>184.89</v>
      </c>
      <c r="Q15" t="n">
        <v>460.69</v>
      </c>
      <c r="R15" t="n">
        <v>70.04000000000001</v>
      </c>
      <c r="S15" t="n">
        <v>32.19</v>
      </c>
      <c r="T15" t="n">
        <v>14896.32</v>
      </c>
      <c r="U15" t="n">
        <v>0.46</v>
      </c>
      <c r="V15" t="n">
        <v>0.72</v>
      </c>
      <c r="W15" t="n">
        <v>1.5</v>
      </c>
      <c r="X15" t="n">
        <v>0.91</v>
      </c>
      <c r="Y15" t="n">
        <v>1</v>
      </c>
      <c r="Z15" t="n">
        <v>10</v>
      </c>
      <c r="AA15" t="n">
        <v>125.1199907995599</v>
      </c>
      <c r="AB15" t="n">
        <v>171.1946913163019</v>
      </c>
      <c r="AC15" t="n">
        <v>154.85611025038</v>
      </c>
      <c r="AD15" t="n">
        <v>125119.9907995599</v>
      </c>
      <c r="AE15" t="n">
        <v>171194.6913163019</v>
      </c>
      <c r="AF15" t="n">
        <v>4.415352273798661e-06</v>
      </c>
      <c r="AG15" t="n">
        <v>5</v>
      </c>
      <c r="AH15" t="n">
        <v>154856.11025038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6.0876</v>
      </c>
      <c r="E16" t="n">
        <v>16.43</v>
      </c>
      <c r="F16" t="n">
        <v>12.41</v>
      </c>
      <c r="G16" t="n">
        <v>24.01</v>
      </c>
      <c r="H16" t="n">
        <v>0.35</v>
      </c>
      <c r="I16" t="n">
        <v>31</v>
      </c>
      <c r="J16" t="n">
        <v>228.8</v>
      </c>
      <c r="K16" t="n">
        <v>56.94</v>
      </c>
      <c r="L16" t="n">
        <v>4.5</v>
      </c>
      <c r="M16" t="n">
        <v>29</v>
      </c>
      <c r="N16" t="n">
        <v>52.36</v>
      </c>
      <c r="O16" t="n">
        <v>28452.71</v>
      </c>
      <c r="P16" t="n">
        <v>183.89</v>
      </c>
      <c r="Q16" t="n">
        <v>460.69</v>
      </c>
      <c r="R16" t="n">
        <v>68.72</v>
      </c>
      <c r="S16" t="n">
        <v>32.19</v>
      </c>
      <c r="T16" t="n">
        <v>14248.71</v>
      </c>
      <c r="U16" t="n">
        <v>0.47</v>
      </c>
      <c r="V16" t="n">
        <v>0.72</v>
      </c>
      <c r="W16" t="n">
        <v>1.5</v>
      </c>
      <c r="X16" t="n">
        <v>0.87</v>
      </c>
      <c r="Y16" t="n">
        <v>1</v>
      </c>
      <c r="Z16" t="n">
        <v>10</v>
      </c>
      <c r="AA16" t="n">
        <v>124.0977437465859</v>
      </c>
      <c r="AB16" t="n">
        <v>169.7960078000665</v>
      </c>
      <c r="AC16" t="n">
        <v>153.590915125869</v>
      </c>
      <c r="AD16" t="n">
        <v>124097.7437465859</v>
      </c>
      <c r="AE16" t="n">
        <v>169796.0078000666</v>
      </c>
      <c r="AF16" t="n">
        <v>4.449043863606179e-06</v>
      </c>
      <c r="AG16" t="n">
        <v>5</v>
      </c>
      <c r="AH16" t="n">
        <v>153590.915125869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6.1405</v>
      </c>
      <c r="E17" t="n">
        <v>16.29</v>
      </c>
      <c r="F17" t="n">
        <v>12.35</v>
      </c>
      <c r="G17" t="n">
        <v>25.56</v>
      </c>
      <c r="H17" t="n">
        <v>0.37</v>
      </c>
      <c r="I17" t="n">
        <v>29</v>
      </c>
      <c r="J17" t="n">
        <v>229.22</v>
      </c>
      <c r="K17" t="n">
        <v>56.94</v>
      </c>
      <c r="L17" t="n">
        <v>4.75</v>
      </c>
      <c r="M17" t="n">
        <v>27</v>
      </c>
      <c r="N17" t="n">
        <v>52.53</v>
      </c>
      <c r="O17" t="n">
        <v>28504.87</v>
      </c>
      <c r="P17" t="n">
        <v>182.83</v>
      </c>
      <c r="Q17" t="n">
        <v>460.72</v>
      </c>
      <c r="R17" t="n">
        <v>67.2</v>
      </c>
      <c r="S17" t="n">
        <v>32.19</v>
      </c>
      <c r="T17" t="n">
        <v>13496.13</v>
      </c>
      <c r="U17" t="n">
        <v>0.48</v>
      </c>
      <c r="V17" t="n">
        <v>0.72</v>
      </c>
      <c r="W17" t="n">
        <v>1.49</v>
      </c>
      <c r="X17" t="n">
        <v>0.82</v>
      </c>
      <c r="Y17" t="n">
        <v>1</v>
      </c>
      <c r="Z17" t="n">
        <v>10</v>
      </c>
      <c r="AA17" t="n">
        <v>122.9650156943874</v>
      </c>
      <c r="AB17" t="n">
        <v>168.2461593066145</v>
      </c>
      <c r="AC17" t="n">
        <v>152.1889819974055</v>
      </c>
      <c r="AD17" t="n">
        <v>122965.0156943874</v>
      </c>
      <c r="AE17" t="n">
        <v>168246.1593066145</v>
      </c>
      <c r="AF17" t="n">
        <v>4.487705145619578e-06</v>
      </c>
      <c r="AG17" t="n">
        <v>5</v>
      </c>
      <c r="AH17" t="n">
        <v>152188.9819974055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6.1699</v>
      </c>
      <c r="E18" t="n">
        <v>16.21</v>
      </c>
      <c r="F18" t="n">
        <v>12.32</v>
      </c>
      <c r="G18" t="n">
        <v>26.4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182</v>
      </c>
      <c r="Q18" t="n">
        <v>460.74</v>
      </c>
      <c r="R18" t="n">
        <v>65.84</v>
      </c>
      <c r="S18" t="n">
        <v>32.19</v>
      </c>
      <c r="T18" t="n">
        <v>12824.01</v>
      </c>
      <c r="U18" t="n">
        <v>0.49</v>
      </c>
      <c r="V18" t="n">
        <v>0.73</v>
      </c>
      <c r="W18" t="n">
        <v>1.5</v>
      </c>
      <c r="X18" t="n">
        <v>0.78</v>
      </c>
      <c r="Y18" t="n">
        <v>1</v>
      </c>
      <c r="Z18" t="n">
        <v>10</v>
      </c>
      <c r="AA18" t="n">
        <v>122.2511537823979</v>
      </c>
      <c r="AB18" t="n">
        <v>167.2694219452661</v>
      </c>
      <c r="AC18" t="n">
        <v>151.3054630789644</v>
      </c>
      <c r="AD18" t="n">
        <v>122251.1537823978</v>
      </c>
      <c r="AE18" t="n">
        <v>167269.421945266</v>
      </c>
      <c r="AF18" t="n">
        <v>4.509191756039122e-06</v>
      </c>
      <c r="AG18" t="n">
        <v>5</v>
      </c>
      <c r="AH18" t="n">
        <v>151305.4630789644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6.2237</v>
      </c>
      <c r="E19" t="n">
        <v>16.07</v>
      </c>
      <c r="F19" t="n">
        <v>12.27</v>
      </c>
      <c r="G19" t="n">
        <v>28.31</v>
      </c>
      <c r="H19" t="n">
        <v>0.41</v>
      </c>
      <c r="I19" t="n">
        <v>26</v>
      </c>
      <c r="J19" t="n">
        <v>230.07</v>
      </c>
      <c r="K19" t="n">
        <v>56.94</v>
      </c>
      <c r="L19" t="n">
        <v>5.25</v>
      </c>
      <c r="M19" t="n">
        <v>24</v>
      </c>
      <c r="N19" t="n">
        <v>52.88</v>
      </c>
      <c r="O19" t="n">
        <v>28609.38</v>
      </c>
      <c r="P19" t="n">
        <v>180.84</v>
      </c>
      <c r="Q19" t="n">
        <v>460.73</v>
      </c>
      <c r="R19" t="n">
        <v>64.2</v>
      </c>
      <c r="S19" t="n">
        <v>32.19</v>
      </c>
      <c r="T19" t="n">
        <v>12012.87</v>
      </c>
      <c r="U19" t="n">
        <v>0.5</v>
      </c>
      <c r="V19" t="n">
        <v>0.73</v>
      </c>
      <c r="W19" t="n">
        <v>1.49</v>
      </c>
      <c r="X19" t="n">
        <v>0.73</v>
      </c>
      <c r="Y19" t="n">
        <v>1</v>
      </c>
      <c r="Z19" t="n">
        <v>10</v>
      </c>
      <c r="AA19" t="n">
        <v>121.1042219234806</v>
      </c>
      <c r="AB19" t="n">
        <v>165.7001391768337</v>
      </c>
      <c r="AC19" t="n">
        <v>149.8859504554485</v>
      </c>
      <c r="AD19" t="n">
        <v>121104.2219234806</v>
      </c>
      <c r="AE19" t="n">
        <v>165700.1391768337</v>
      </c>
      <c r="AF19" t="n">
        <v>4.548510791432711e-06</v>
      </c>
      <c r="AG19" t="n">
        <v>5</v>
      </c>
      <c r="AH19" t="n">
        <v>149885.9504554485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6.2555</v>
      </c>
      <c r="E20" t="n">
        <v>15.99</v>
      </c>
      <c r="F20" t="n">
        <v>12.23</v>
      </c>
      <c r="G20" t="n">
        <v>29.35</v>
      </c>
      <c r="H20" t="n">
        <v>0.42</v>
      </c>
      <c r="I20" t="n">
        <v>25</v>
      </c>
      <c r="J20" t="n">
        <v>230.49</v>
      </c>
      <c r="K20" t="n">
        <v>56.94</v>
      </c>
      <c r="L20" t="n">
        <v>5.5</v>
      </c>
      <c r="M20" t="n">
        <v>23</v>
      </c>
      <c r="N20" t="n">
        <v>53.05</v>
      </c>
      <c r="O20" t="n">
        <v>28661.73</v>
      </c>
      <c r="P20" t="n">
        <v>179.87</v>
      </c>
      <c r="Q20" t="n">
        <v>460.74</v>
      </c>
      <c r="R20" t="n">
        <v>63.2</v>
      </c>
      <c r="S20" t="n">
        <v>32.19</v>
      </c>
      <c r="T20" t="n">
        <v>11518.51</v>
      </c>
      <c r="U20" t="n">
        <v>0.51</v>
      </c>
      <c r="V20" t="n">
        <v>0.73</v>
      </c>
      <c r="W20" t="n">
        <v>1.48</v>
      </c>
      <c r="X20" t="n">
        <v>0.6899999999999999</v>
      </c>
      <c r="Y20" t="n">
        <v>1</v>
      </c>
      <c r="Z20" t="n">
        <v>10</v>
      </c>
      <c r="AA20" t="n">
        <v>120.3203888838173</v>
      </c>
      <c r="AB20" t="n">
        <v>164.6276642316938</v>
      </c>
      <c r="AC20" t="n">
        <v>148.9158310138444</v>
      </c>
      <c r="AD20" t="n">
        <v>120320.3888838173</v>
      </c>
      <c r="AE20" t="n">
        <v>164627.6642316938</v>
      </c>
      <c r="AF20" t="n">
        <v>4.571751410866096e-06</v>
      </c>
      <c r="AG20" t="n">
        <v>5</v>
      </c>
      <c r="AH20" t="n">
        <v>148915.8310138443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6.2878</v>
      </c>
      <c r="E21" t="n">
        <v>15.9</v>
      </c>
      <c r="F21" t="n">
        <v>12.19</v>
      </c>
      <c r="G21" t="n">
        <v>30.47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179.3</v>
      </c>
      <c r="Q21" t="n">
        <v>460.69</v>
      </c>
      <c r="R21" t="n">
        <v>61.82</v>
      </c>
      <c r="S21" t="n">
        <v>32.19</v>
      </c>
      <c r="T21" t="n">
        <v>10831.03</v>
      </c>
      <c r="U21" t="n">
        <v>0.52</v>
      </c>
      <c r="V21" t="n">
        <v>0.73</v>
      </c>
      <c r="W21" t="n">
        <v>1.49</v>
      </c>
      <c r="X21" t="n">
        <v>0.66</v>
      </c>
      <c r="Y21" t="n">
        <v>1</v>
      </c>
      <c r="Z21" t="n">
        <v>10</v>
      </c>
      <c r="AA21" t="n">
        <v>119.692391245912</v>
      </c>
      <c r="AB21" t="n">
        <v>163.7684101582118</v>
      </c>
      <c r="AC21" t="n">
        <v>148.1385829431646</v>
      </c>
      <c r="AD21" t="n">
        <v>119692.391245912</v>
      </c>
      <c r="AE21" t="n">
        <v>163768.4101582118</v>
      </c>
      <c r="AF21" t="n">
        <v>4.595357448844032e-06</v>
      </c>
      <c r="AG21" t="n">
        <v>5</v>
      </c>
      <c r="AH21" t="n">
        <v>148138.5829431646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6.3119</v>
      </c>
      <c r="E22" t="n">
        <v>15.84</v>
      </c>
      <c r="F22" t="n">
        <v>12.17</v>
      </c>
      <c r="G22" t="n">
        <v>31.76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178.69</v>
      </c>
      <c r="Q22" t="n">
        <v>460.7</v>
      </c>
      <c r="R22" t="n">
        <v>61.29</v>
      </c>
      <c r="S22" t="n">
        <v>32.19</v>
      </c>
      <c r="T22" t="n">
        <v>10574.76</v>
      </c>
      <c r="U22" t="n">
        <v>0.53</v>
      </c>
      <c r="V22" t="n">
        <v>0.73</v>
      </c>
      <c r="W22" t="n">
        <v>1.49</v>
      </c>
      <c r="X22" t="n">
        <v>0.64</v>
      </c>
      <c r="Y22" t="n">
        <v>1</v>
      </c>
      <c r="Z22" t="n">
        <v>10</v>
      </c>
      <c r="AA22" t="n">
        <v>119.162129019316</v>
      </c>
      <c r="AB22" t="n">
        <v>163.0428819862651</v>
      </c>
      <c r="AC22" t="n">
        <v>147.482298161663</v>
      </c>
      <c r="AD22" t="n">
        <v>119162.129019316</v>
      </c>
      <c r="AE22" t="n">
        <v>163042.8819862651</v>
      </c>
      <c r="AF22" t="n">
        <v>4.612970622691346e-06</v>
      </c>
      <c r="AG22" t="n">
        <v>5</v>
      </c>
      <c r="AH22" t="n">
        <v>147482.298161663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6.342</v>
      </c>
      <c r="E23" t="n">
        <v>15.77</v>
      </c>
      <c r="F23" t="n">
        <v>12.14</v>
      </c>
      <c r="G23" t="n">
        <v>33.11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177.57</v>
      </c>
      <c r="Q23" t="n">
        <v>460.7</v>
      </c>
      <c r="R23" t="n">
        <v>60.07</v>
      </c>
      <c r="S23" t="n">
        <v>32.19</v>
      </c>
      <c r="T23" t="n">
        <v>9966.389999999999</v>
      </c>
      <c r="U23" t="n">
        <v>0.54</v>
      </c>
      <c r="V23" t="n">
        <v>0.74</v>
      </c>
      <c r="W23" t="n">
        <v>1.49</v>
      </c>
      <c r="X23" t="n">
        <v>0.61</v>
      </c>
      <c r="Y23" t="n">
        <v>1</v>
      </c>
      <c r="Z23" t="n">
        <v>10</v>
      </c>
      <c r="AA23" t="n">
        <v>118.366445232348</v>
      </c>
      <c r="AB23" t="n">
        <v>161.9541923258448</v>
      </c>
      <c r="AC23" t="n">
        <v>146.4975115144473</v>
      </c>
      <c r="AD23" t="n">
        <v>118366.445232348</v>
      </c>
      <c r="AE23" t="n">
        <v>161954.1923258447</v>
      </c>
      <c r="AF23" t="n">
        <v>4.634968819073261e-06</v>
      </c>
      <c r="AG23" t="n">
        <v>5</v>
      </c>
      <c r="AH23" t="n">
        <v>146497.5115144473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6.3726</v>
      </c>
      <c r="E24" t="n">
        <v>15.69</v>
      </c>
      <c r="F24" t="n">
        <v>12.11</v>
      </c>
      <c r="G24" t="n">
        <v>34.6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177.02</v>
      </c>
      <c r="Q24" t="n">
        <v>460.77</v>
      </c>
      <c r="R24" t="n">
        <v>59.31</v>
      </c>
      <c r="S24" t="n">
        <v>32.19</v>
      </c>
      <c r="T24" t="n">
        <v>9592.65</v>
      </c>
      <c r="U24" t="n">
        <v>0.54</v>
      </c>
      <c r="V24" t="n">
        <v>0.74</v>
      </c>
      <c r="W24" t="n">
        <v>1.48</v>
      </c>
      <c r="X24" t="n">
        <v>0.58</v>
      </c>
      <c r="Y24" t="n">
        <v>1</v>
      </c>
      <c r="Z24" t="n">
        <v>10</v>
      </c>
      <c r="AA24" t="n">
        <v>117.7888927139146</v>
      </c>
      <c r="AB24" t="n">
        <v>161.1639594903058</v>
      </c>
      <c r="AC24" t="n">
        <v>145.7826973916332</v>
      </c>
      <c r="AD24" t="n">
        <v>117788.8927139146</v>
      </c>
      <c r="AE24" t="n">
        <v>161163.9594903057</v>
      </c>
      <c r="AF24" t="n">
        <v>4.657332433999726e-06</v>
      </c>
      <c r="AG24" t="n">
        <v>5</v>
      </c>
      <c r="AH24" t="n">
        <v>145782.6973916332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6.4091</v>
      </c>
      <c r="E25" t="n">
        <v>15.6</v>
      </c>
      <c r="F25" t="n">
        <v>12.06</v>
      </c>
      <c r="G25" t="n">
        <v>36.19</v>
      </c>
      <c r="H25" t="n">
        <v>0.52</v>
      </c>
      <c r="I25" t="n">
        <v>20</v>
      </c>
      <c r="J25" t="n">
        <v>232.62</v>
      </c>
      <c r="K25" t="n">
        <v>56.94</v>
      </c>
      <c r="L25" t="n">
        <v>6.75</v>
      </c>
      <c r="M25" t="n">
        <v>18</v>
      </c>
      <c r="N25" t="n">
        <v>53.93</v>
      </c>
      <c r="O25" t="n">
        <v>28924.39</v>
      </c>
      <c r="P25" t="n">
        <v>176.24</v>
      </c>
      <c r="Q25" t="n">
        <v>460.69</v>
      </c>
      <c r="R25" t="n">
        <v>57.84</v>
      </c>
      <c r="S25" t="n">
        <v>32.19</v>
      </c>
      <c r="T25" t="n">
        <v>8864.23</v>
      </c>
      <c r="U25" t="n">
        <v>0.5600000000000001</v>
      </c>
      <c r="V25" t="n">
        <v>0.74</v>
      </c>
      <c r="W25" t="n">
        <v>1.48</v>
      </c>
      <c r="X25" t="n">
        <v>0.53</v>
      </c>
      <c r="Y25" t="n">
        <v>1</v>
      </c>
      <c r="Z25" t="n">
        <v>10</v>
      </c>
      <c r="AA25" t="n">
        <v>117.0534548840298</v>
      </c>
      <c r="AB25" t="n">
        <v>160.1577010062307</v>
      </c>
      <c r="AC25" t="n">
        <v>144.8724748049853</v>
      </c>
      <c r="AD25" t="n">
        <v>117053.4548840298</v>
      </c>
      <c r="AE25" t="n">
        <v>160157.7010062307</v>
      </c>
      <c r="AF25" t="n">
        <v>4.684007987751882e-06</v>
      </c>
      <c r="AG25" t="n">
        <v>5</v>
      </c>
      <c r="AH25" t="n">
        <v>144872.4748049853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6.4308</v>
      </c>
      <c r="E26" t="n">
        <v>15.55</v>
      </c>
      <c r="F26" t="n">
        <v>12.06</v>
      </c>
      <c r="G26" t="n">
        <v>38.07</v>
      </c>
      <c r="H26" t="n">
        <v>0.53</v>
      </c>
      <c r="I26" t="n">
        <v>19</v>
      </c>
      <c r="J26" t="n">
        <v>233.05</v>
      </c>
      <c r="K26" t="n">
        <v>56.94</v>
      </c>
      <c r="L26" t="n">
        <v>7</v>
      </c>
      <c r="M26" t="n">
        <v>17</v>
      </c>
      <c r="N26" t="n">
        <v>54.11</v>
      </c>
      <c r="O26" t="n">
        <v>28977.11</v>
      </c>
      <c r="P26" t="n">
        <v>175.46</v>
      </c>
      <c r="Q26" t="n">
        <v>460.69</v>
      </c>
      <c r="R26" t="n">
        <v>57.51</v>
      </c>
      <c r="S26" t="n">
        <v>32.19</v>
      </c>
      <c r="T26" t="n">
        <v>8703.379999999999</v>
      </c>
      <c r="U26" t="n">
        <v>0.5600000000000001</v>
      </c>
      <c r="V26" t="n">
        <v>0.74</v>
      </c>
      <c r="W26" t="n">
        <v>1.48</v>
      </c>
      <c r="X26" t="n">
        <v>0.52</v>
      </c>
      <c r="Y26" t="n">
        <v>1</v>
      </c>
      <c r="Z26" t="n">
        <v>10</v>
      </c>
      <c r="AA26" t="n">
        <v>116.5157364836235</v>
      </c>
      <c r="AB26" t="n">
        <v>159.4219709683336</v>
      </c>
      <c r="AC26" t="n">
        <v>144.2069618093012</v>
      </c>
      <c r="AD26" t="n">
        <v>116515.7364836235</v>
      </c>
      <c r="AE26" t="n">
        <v>159421.9709683336</v>
      </c>
      <c r="AF26" t="n">
        <v>4.699867152585356e-06</v>
      </c>
      <c r="AG26" t="n">
        <v>5</v>
      </c>
      <c r="AH26" t="n">
        <v>144206.9618093012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6.4301</v>
      </c>
      <c r="E27" t="n">
        <v>15.55</v>
      </c>
      <c r="F27" t="n">
        <v>12.06</v>
      </c>
      <c r="G27" t="n">
        <v>38.08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175.17</v>
      </c>
      <c r="Q27" t="n">
        <v>460.69</v>
      </c>
      <c r="R27" t="n">
        <v>57.52</v>
      </c>
      <c r="S27" t="n">
        <v>32.19</v>
      </c>
      <c r="T27" t="n">
        <v>8706.030000000001</v>
      </c>
      <c r="U27" t="n">
        <v>0.5600000000000001</v>
      </c>
      <c r="V27" t="n">
        <v>0.74</v>
      </c>
      <c r="W27" t="n">
        <v>1.48</v>
      </c>
      <c r="X27" t="n">
        <v>0.52</v>
      </c>
      <c r="Y27" t="n">
        <v>1</v>
      </c>
      <c r="Z27" t="n">
        <v>10</v>
      </c>
      <c r="AA27" t="n">
        <v>116.4144793295341</v>
      </c>
      <c r="AB27" t="n">
        <v>159.2834264629582</v>
      </c>
      <c r="AC27" t="n">
        <v>144.0816397970704</v>
      </c>
      <c r="AD27" t="n">
        <v>116414.4793295341</v>
      </c>
      <c r="AE27" t="n">
        <v>159283.4264629582</v>
      </c>
      <c r="AF27" t="n">
        <v>4.699355566622986e-06</v>
      </c>
      <c r="AG27" t="n">
        <v>5</v>
      </c>
      <c r="AH27" t="n">
        <v>144081.6397970704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6.4613</v>
      </c>
      <c r="E28" t="n">
        <v>15.48</v>
      </c>
      <c r="F28" t="n">
        <v>12.03</v>
      </c>
      <c r="G28" t="n">
        <v>40.09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174.64</v>
      </c>
      <c r="Q28" t="n">
        <v>460.69</v>
      </c>
      <c r="R28" t="n">
        <v>56.52</v>
      </c>
      <c r="S28" t="n">
        <v>32.19</v>
      </c>
      <c r="T28" t="n">
        <v>8212.33</v>
      </c>
      <c r="U28" t="n">
        <v>0.57</v>
      </c>
      <c r="V28" t="n">
        <v>0.74</v>
      </c>
      <c r="W28" t="n">
        <v>1.48</v>
      </c>
      <c r="X28" t="n">
        <v>0.49</v>
      </c>
      <c r="Y28" t="n">
        <v>1</v>
      </c>
      <c r="Z28" t="n">
        <v>10</v>
      </c>
      <c r="AA28" t="n">
        <v>115.8549210513358</v>
      </c>
      <c r="AB28" t="n">
        <v>158.5178141407586</v>
      </c>
      <c r="AC28" t="n">
        <v>143.3890964403577</v>
      </c>
      <c r="AD28" t="n">
        <v>115854.9210513358</v>
      </c>
      <c r="AE28" t="n">
        <v>158517.8141407587</v>
      </c>
      <c r="AF28" t="n">
        <v>4.72215768380291e-06</v>
      </c>
      <c r="AG28" t="n">
        <v>5</v>
      </c>
      <c r="AH28" t="n">
        <v>143389.0964403577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6.4623</v>
      </c>
      <c r="E29" t="n">
        <v>15.47</v>
      </c>
      <c r="F29" t="n">
        <v>12.02</v>
      </c>
      <c r="G29" t="n">
        <v>40.08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173.81</v>
      </c>
      <c r="Q29" t="n">
        <v>460.7</v>
      </c>
      <c r="R29" t="n">
        <v>56.51</v>
      </c>
      <c r="S29" t="n">
        <v>32.19</v>
      </c>
      <c r="T29" t="n">
        <v>8207.299999999999</v>
      </c>
      <c r="U29" t="n">
        <v>0.57</v>
      </c>
      <c r="V29" t="n">
        <v>0.74</v>
      </c>
      <c r="W29" t="n">
        <v>1.47</v>
      </c>
      <c r="X29" t="n">
        <v>0.49</v>
      </c>
      <c r="Y29" t="n">
        <v>1</v>
      </c>
      <c r="Z29" t="n">
        <v>10</v>
      </c>
      <c r="AA29" t="n">
        <v>115.5283989638523</v>
      </c>
      <c r="AB29" t="n">
        <v>158.0710522155261</v>
      </c>
      <c r="AC29" t="n">
        <v>142.9849728462349</v>
      </c>
      <c r="AD29" t="n">
        <v>115528.3989638522</v>
      </c>
      <c r="AE29" t="n">
        <v>158071.0522155261</v>
      </c>
      <c r="AF29" t="n">
        <v>4.722888520892011e-06</v>
      </c>
      <c r="AG29" t="n">
        <v>5</v>
      </c>
      <c r="AH29" t="n">
        <v>142984.9728462349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6.5021</v>
      </c>
      <c r="E30" t="n">
        <v>15.38</v>
      </c>
      <c r="F30" t="n">
        <v>11.97</v>
      </c>
      <c r="G30" t="n">
        <v>42.26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173.12</v>
      </c>
      <c r="Q30" t="n">
        <v>460.69</v>
      </c>
      <c r="R30" t="n">
        <v>54.85</v>
      </c>
      <c r="S30" t="n">
        <v>32.19</v>
      </c>
      <c r="T30" t="n">
        <v>7380.22</v>
      </c>
      <c r="U30" t="n">
        <v>0.59</v>
      </c>
      <c r="V30" t="n">
        <v>0.75</v>
      </c>
      <c r="W30" t="n">
        <v>1.47</v>
      </c>
      <c r="X30" t="n">
        <v>0.44</v>
      </c>
      <c r="Y30" t="n">
        <v>1</v>
      </c>
      <c r="Z30" t="n">
        <v>10</v>
      </c>
      <c r="AA30" t="n">
        <v>114.8136689048464</v>
      </c>
      <c r="AB30" t="n">
        <v>157.0931270171299</v>
      </c>
      <c r="AC30" t="n">
        <v>142.1003794562467</v>
      </c>
      <c r="AD30" t="n">
        <v>114813.6689048464</v>
      </c>
      <c r="AE30" t="n">
        <v>157093.1270171299</v>
      </c>
      <c r="AF30" t="n">
        <v>4.751975837038199e-06</v>
      </c>
      <c r="AG30" t="n">
        <v>5</v>
      </c>
      <c r="AH30" t="n">
        <v>142100.3794562467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6.5189</v>
      </c>
      <c r="E31" t="n">
        <v>15.34</v>
      </c>
      <c r="F31" t="n">
        <v>11.98</v>
      </c>
      <c r="G31" t="n">
        <v>44.91</v>
      </c>
      <c r="H31" t="n">
        <v>0.62</v>
      </c>
      <c r="I31" t="n">
        <v>16</v>
      </c>
      <c r="J31" t="n">
        <v>235.2</v>
      </c>
      <c r="K31" t="n">
        <v>56.94</v>
      </c>
      <c r="L31" t="n">
        <v>8.25</v>
      </c>
      <c r="M31" t="n">
        <v>14</v>
      </c>
      <c r="N31" t="n">
        <v>55</v>
      </c>
      <c r="O31" t="n">
        <v>29241.66</v>
      </c>
      <c r="P31" t="n">
        <v>172.61</v>
      </c>
      <c r="Q31" t="n">
        <v>460.7</v>
      </c>
      <c r="R31" t="n">
        <v>54.87</v>
      </c>
      <c r="S31" t="n">
        <v>32.19</v>
      </c>
      <c r="T31" t="n">
        <v>7397.69</v>
      </c>
      <c r="U31" t="n">
        <v>0.59</v>
      </c>
      <c r="V31" t="n">
        <v>0.75</v>
      </c>
      <c r="W31" t="n">
        <v>1.48</v>
      </c>
      <c r="X31" t="n">
        <v>0.44</v>
      </c>
      <c r="Y31" t="n">
        <v>1</v>
      </c>
      <c r="Z31" t="n">
        <v>10</v>
      </c>
      <c r="AA31" t="n">
        <v>114.448412207394</v>
      </c>
      <c r="AB31" t="n">
        <v>156.5933666896876</v>
      </c>
      <c r="AC31" t="n">
        <v>141.6483155530373</v>
      </c>
      <c r="AD31" t="n">
        <v>114448.412207394</v>
      </c>
      <c r="AE31" t="n">
        <v>156593.3666896876</v>
      </c>
      <c r="AF31" t="n">
        <v>4.764253900135081e-06</v>
      </c>
      <c r="AG31" t="n">
        <v>5</v>
      </c>
      <c r="AH31" t="n">
        <v>141648.3155530373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6.5219</v>
      </c>
      <c r="E32" t="n">
        <v>15.33</v>
      </c>
      <c r="F32" t="n">
        <v>11.97</v>
      </c>
      <c r="G32" t="n">
        <v>44.89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172.25</v>
      </c>
      <c r="Q32" t="n">
        <v>460.72</v>
      </c>
      <c r="R32" t="n">
        <v>54.56</v>
      </c>
      <c r="S32" t="n">
        <v>32.19</v>
      </c>
      <c r="T32" t="n">
        <v>7243.74</v>
      </c>
      <c r="U32" t="n">
        <v>0.59</v>
      </c>
      <c r="V32" t="n">
        <v>0.75</v>
      </c>
      <c r="W32" t="n">
        <v>1.48</v>
      </c>
      <c r="X32" t="n">
        <v>0.44</v>
      </c>
      <c r="Y32" t="n">
        <v>1</v>
      </c>
      <c r="Z32" t="n">
        <v>10</v>
      </c>
      <c r="AA32" t="n">
        <v>114.2779813232715</v>
      </c>
      <c r="AB32" t="n">
        <v>156.3601756351514</v>
      </c>
      <c r="AC32" t="n">
        <v>141.4373799254602</v>
      </c>
      <c r="AD32" t="n">
        <v>114277.9813232715</v>
      </c>
      <c r="AE32" t="n">
        <v>156360.1756351514</v>
      </c>
      <c r="AF32" t="n">
        <v>4.76644641140238e-06</v>
      </c>
      <c r="AG32" t="n">
        <v>5</v>
      </c>
      <c r="AH32" t="n">
        <v>141437.3799254602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6.5266</v>
      </c>
      <c r="E33" t="n">
        <v>15.32</v>
      </c>
      <c r="F33" t="n">
        <v>11.96</v>
      </c>
      <c r="G33" t="n">
        <v>44.85</v>
      </c>
      <c r="H33" t="n">
        <v>0.66</v>
      </c>
      <c r="I33" t="n">
        <v>16</v>
      </c>
      <c r="J33" t="n">
        <v>236.06</v>
      </c>
      <c r="K33" t="n">
        <v>56.94</v>
      </c>
      <c r="L33" t="n">
        <v>8.75</v>
      </c>
      <c r="M33" t="n">
        <v>14</v>
      </c>
      <c r="N33" t="n">
        <v>55.36</v>
      </c>
      <c r="O33" t="n">
        <v>29347.92</v>
      </c>
      <c r="P33" t="n">
        <v>171.79</v>
      </c>
      <c r="Q33" t="n">
        <v>460.72</v>
      </c>
      <c r="R33" t="n">
        <v>54.39</v>
      </c>
      <c r="S33" t="n">
        <v>32.19</v>
      </c>
      <c r="T33" t="n">
        <v>7156.68</v>
      </c>
      <c r="U33" t="n">
        <v>0.59</v>
      </c>
      <c r="V33" t="n">
        <v>0.75</v>
      </c>
      <c r="W33" t="n">
        <v>1.47</v>
      </c>
      <c r="X33" t="n">
        <v>0.42</v>
      </c>
      <c r="Y33" t="n">
        <v>1</v>
      </c>
      <c r="Z33" t="n">
        <v>10</v>
      </c>
      <c r="AA33" t="n">
        <v>114.0525539085354</v>
      </c>
      <c r="AB33" t="n">
        <v>156.0517359011539</v>
      </c>
      <c r="AC33" t="n">
        <v>141.1583772467775</v>
      </c>
      <c r="AD33" t="n">
        <v>114052.5539085354</v>
      </c>
      <c r="AE33" t="n">
        <v>156051.7359011539</v>
      </c>
      <c r="AF33" t="n">
        <v>4.769881345721151e-06</v>
      </c>
      <c r="AG33" t="n">
        <v>5</v>
      </c>
      <c r="AH33" t="n">
        <v>141158.3772467775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6.5594</v>
      </c>
      <c r="E34" t="n">
        <v>15.25</v>
      </c>
      <c r="F34" t="n">
        <v>11.93</v>
      </c>
      <c r="G34" t="n">
        <v>47.7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171.05</v>
      </c>
      <c r="Q34" t="n">
        <v>460.69</v>
      </c>
      <c r="R34" t="n">
        <v>53.25</v>
      </c>
      <c r="S34" t="n">
        <v>32.19</v>
      </c>
      <c r="T34" t="n">
        <v>6590.55</v>
      </c>
      <c r="U34" t="n">
        <v>0.6</v>
      </c>
      <c r="V34" t="n">
        <v>0.75</v>
      </c>
      <c r="W34" t="n">
        <v>1.47</v>
      </c>
      <c r="X34" t="n">
        <v>0.39</v>
      </c>
      <c r="Y34" t="n">
        <v>1</v>
      </c>
      <c r="Z34" t="n">
        <v>10</v>
      </c>
      <c r="AA34" t="n">
        <v>113.4182335229793</v>
      </c>
      <c r="AB34" t="n">
        <v>155.1838307653961</v>
      </c>
      <c r="AC34" t="n">
        <v>140.3733037590636</v>
      </c>
      <c r="AD34" t="n">
        <v>113418.2335229793</v>
      </c>
      <c r="AE34" t="n">
        <v>155183.8307653961</v>
      </c>
      <c r="AF34" t="n">
        <v>4.793852802243638e-06</v>
      </c>
      <c r="AG34" t="n">
        <v>5</v>
      </c>
      <c r="AH34" t="n">
        <v>140373.3037590636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6.5625</v>
      </c>
      <c r="E35" t="n">
        <v>15.24</v>
      </c>
      <c r="F35" t="n">
        <v>11.92</v>
      </c>
      <c r="G35" t="n">
        <v>47.68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170.88</v>
      </c>
      <c r="Q35" t="n">
        <v>460.69</v>
      </c>
      <c r="R35" t="n">
        <v>53</v>
      </c>
      <c r="S35" t="n">
        <v>32.19</v>
      </c>
      <c r="T35" t="n">
        <v>6465.49</v>
      </c>
      <c r="U35" t="n">
        <v>0.61</v>
      </c>
      <c r="V35" t="n">
        <v>0.75</v>
      </c>
      <c r="W35" t="n">
        <v>1.47</v>
      </c>
      <c r="X35" t="n">
        <v>0.39</v>
      </c>
      <c r="Y35" t="n">
        <v>1</v>
      </c>
      <c r="Z35" t="n">
        <v>10</v>
      </c>
      <c r="AA35" t="n">
        <v>113.3183055236521</v>
      </c>
      <c r="AB35" t="n">
        <v>155.0471048682045</v>
      </c>
      <c r="AC35" t="n">
        <v>140.2496267896039</v>
      </c>
      <c r="AD35" t="n">
        <v>113318.3055236521</v>
      </c>
      <c r="AE35" t="n">
        <v>155047.1048682045</v>
      </c>
      <c r="AF35" t="n">
        <v>4.796118397219848e-06</v>
      </c>
      <c r="AG35" t="n">
        <v>5</v>
      </c>
      <c r="AH35" t="n">
        <v>140249.6267896039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6.5932</v>
      </c>
      <c r="E36" t="n">
        <v>15.17</v>
      </c>
      <c r="F36" t="n">
        <v>11.89</v>
      </c>
      <c r="G36" t="n">
        <v>50.97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170.28</v>
      </c>
      <c r="Q36" t="n">
        <v>460.72</v>
      </c>
      <c r="R36" t="n">
        <v>52.12</v>
      </c>
      <c r="S36" t="n">
        <v>32.19</v>
      </c>
      <c r="T36" t="n">
        <v>6030.7</v>
      </c>
      <c r="U36" t="n">
        <v>0.62</v>
      </c>
      <c r="V36" t="n">
        <v>0.75</v>
      </c>
      <c r="W36" t="n">
        <v>1.47</v>
      </c>
      <c r="X36" t="n">
        <v>0.36</v>
      </c>
      <c r="Y36" t="n">
        <v>1</v>
      </c>
      <c r="Z36" t="n">
        <v>10</v>
      </c>
      <c r="AA36" t="n">
        <v>112.7641226473496</v>
      </c>
      <c r="AB36" t="n">
        <v>154.2888474080248</v>
      </c>
      <c r="AC36" t="n">
        <v>139.5637363572025</v>
      </c>
      <c r="AD36" t="n">
        <v>112764.1226473496</v>
      </c>
      <c r="AE36" t="n">
        <v>154288.8474080248</v>
      </c>
      <c r="AF36" t="n">
        <v>4.818555095855223e-06</v>
      </c>
      <c r="AG36" t="n">
        <v>5</v>
      </c>
      <c r="AH36" t="n">
        <v>139563.7363572025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6.5926</v>
      </c>
      <c r="E37" t="n">
        <v>15.17</v>
      </c>
      <c r="F37" t="n">
        <v>11.89</v>
      </c>
      <c r="G37" t="n">
        <v>50.97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170.01</v>
      </c>
      <c r="Q37" t="n">
        <v>460.72</v>
      </c>
      <c r="R37" t="n">
        <v>52.19</v>
      </c>
      <c r="S37" t="n">
        <v>32.19</v>
      </c>
      <c r="T37" t="n">
        <v>6067.59</v>
      </c>
      <c r="U37" t="n">
        <v>0.62</v>
      </c>
      <c r="V37" t="n">
        <v>0.75</v>
      </c>
      <c r="W37" t="n">
        <v>1.47</v>
      </c>
      <c r="X37" t="n">
        <v>0.36</v>
      </c>
      <c r="Y37" t="n">
        <v>1</v>
      </c>
      <c r="Z37" t="n">
        <v>10</v>
      </c>
      <c r="AA37" t="n">
        <v>112.6712671128982</v>
      </c>
      <c r="AB37" t="n">
        <v>154.1617983692913</v>
      </c>
      <c r="AC37" t="n">
        <v>139.4488127004113</v>
      </c>
      <c r="AD37" t="n">
        <v>112671.2671128982</v>
      </c>
      <c r="AE37" t="n">
        <v>154161.7983692914</v>
      </c>
      <c r="AF37" t="n">
        <v>4.818116593601764e-06</v>
      </c>
      <c r="AG37" t="n">
        <v>5</v>
      </c>
      <c r="AH37" t="n">
        <v>139448.8127004113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6.5847</v>
      </c>
      <c r="E38" t="n">
        <v>15.19</v>
      </c>
      <c r="F38" t="n">
        <v>11.91</v>
      </c>
      <c r="G38" t="n">
        <v>51.05</v>
      </c>
      <c r="H38" t="n">
        <v>0.75</v>
      </c>
      <c r="I38" t="n">
        <v>14</v>
      </c>
      <c r="J38" t="n">
        <v>238.22</v>
      </c>
      <c r="K38" t="n">
        <v>56.94</v>
      </c>
      <c r="L38" t="n">
        <v>10</v>
      </c>
      <c r="M38" t="n">
        <v>12</v>
      </c>
      <c r="N38" t="n">
        <v>56.28</v>
      </c>
      <c r="O38" t="n">
        <v>29614.71</v>
      </c>
      <c r="P38" t="n">
        <v>169.49</v>
      </c>
      <c r="Q38" t="n">
        <v>460.71</v>
      </c>
      <c r="R38" t="n">
        <v>52.64</v>
      </c>
      <c r="S38" t="n">
        <v>32.19</v>
      </c>
      <c r="T38" t="n">
        <v>6290.07</v>
      </c>
      <c r="U38" t="n">
        <v>0.61</v>
      </c>
      <c r="V38" t="n">
        <v>0.75</v>
      </c>
      <c r="W38" t="n">
        <v>1.47</v>
      </c>
      <c r="X38" t="n">
        <v>0.38</v>
      </c>
      <c r="Y38" t="n">
        <v>1</v>
      </c>
      <c r="Z38" t="n">
        <v>10</v>
      </c>
      <c r="AA38" t="n">
        <v>112.5714209145714</v>
      </c>
      <c r="AB38" t="n">
        <v>154.0251843958374</v>
      </c>
      <c r="AC38" t="n">
        <v>139.3252369728448</v>
      </c>
      <c r="AD38" t="n">
        <v>112571.4209145714</v>
      </c>
      <c r="AE38" t="n">
        <v>154025.1843958374</v>
      </c>
      <c r="AF38" t="n">
        <v>4.812342980597872e-06</v>
      </c>
      <c r="AG38" t="n">
        <v>5</v>
      </c>
      <c r="AH38" t="n">
        <v>139325.2369728448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6.6081</v>
      </c>
      <c r="E39" t="n">
        <v>15.13</v>
      </c>
      <c r="F39" t="n">
        <v>11.9</v>
      </c>
      <c r="G39" t="n">
        <v>54.93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169.56</v>
      </c>
      <c r="Q39" t="n">
        <v>460.7</v>
      </c>
      <c r="R39" t="n">
        <v>52.41</v>
      </c>
      <c r="S39" t="n">
        <v>32.19</v>
      </c>
      <c r="T39" t="n">
        <v>6183.7</v>
      </c>
      <c r="U39" t="n">
        <v>0.61</v>
      </c>
      <c r="V39" t="n">
        <v>0.75</v>
      </c>
      <c r="W39" t="n">
        <v>1.47</v>
      </c>
      <c r="X39" t="n">
        <v>0.37</v>
      </c>
      <c r="Y39" t="n">
        <v>1</v>
      </c>
      <c r="Z39" t="n">
        <v>10</v>
      </c>
      <c r="AA39" t="n">
        <v>112.3517323777241</v>
      </c>
      <c r="AB39" t="n">
        <v>153.7245968477488</v>
      </c>
      <c r="AC39" t="n">
        <v>139.0533370784684</v>
      </c>
      <c r="AD39" t="n">
        <v>112351.7323777241</v>
      </c>
      <c r="AE39" t="n">
        <v>153724.5968477488</v>
      </c>
      <c r="AF39" t="n">
        <v>4.829444568482815e-06</v>
      </c>
      <c r="AG39" t="n">
        <v>5</v>
      </c>
      <c r="AH39" t="n">
        <v>139053.3370784684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6.6163</v>
      </c>
      <c r="E40" t="n">
        <v>15.11</v>
      </c>
      <c r="F40" t="n">
        <v>11.88</v>
      </c>
      <c r="G40" t="n">
        <v>54.84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169.13</v>
      </c>
      <c r="Q40" t="n">
        <v>460.69</v>
      </c>
      <c r="R40" t="n">
        <v>51.96</v>
      </c>
      <c r="S40" t="n">
        <v>32.19</v>
      </c>
      <c r="T40" t="n">
        <v>5956.81</v>
      </c>
      <c r="U40" t="n">
        <v>0.62</v>
      </c>
      <c r="V40" t="n">
        <v>0.75</v>
      </c>
      <c r="W40" t="n">
        <v>1.47</v>
      </c>
      <c r="X40" t="n">
        <v>0.35</v>
      </c>
      <c r="Y40" t="n">
        <v>1</v>
      </c>
      <c r="Z40" t="n">
        <v>10</v>
      </c>
      <c r="AA40" t="n">
        <v>112.1011318379093</v>
      </c>
      <c r="AB40" t="n">
        <v>153.3817141334588</v>
      </c>
      <c r="AC40" t="n">
        <v>138.7431786091913</v>
      </c>
      <c r="AD40" t="n">
        <v>112101.1318379093</v>
      </c>
      <c r="AE40" t="n">
        <v>153381.7141334588</v>
      </c>
      <c r="AF40" t="n">
        <v>4.835437432613437e-06</v>
      </c>
      <c r="AG40" t="n">
        <v>5</v>
      </c>
      <c r="AH40" t="n">
        <v>138743.1786091913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6.6187</v>
      </c>
      <c r="E41" t="n">
        <v>15.11</v>
      </c>
      <c r="F41" t="n">
        <v>11.88</v>
      </c>
      <c r="G41" t="n">
        <v>54.82</v>
      </c>
      <c r="H41" t="n">
        <v>0.8</v>
      </c>
      <c r="I41" t="n">
        <v>13</v>
      </c>
      <c r="J41" t="n">
        <v>239.53</v>
      </c>
      <c r="K41" t="n">
        <v>56.94</v>
      </c>
      <c r="L41" t="n">
        <v>10.75</v>
      </c>
      <c r="M41" t="n">
        <v>11</v>
      </c>
      <c r="N41" t="n">
        <v>56.83</v>
      </c>
      <c r="O41" t="n">
        <v>29775.57</v>
      </c>
      <c r="P41" t="n">
        <v>168.56</v>
      </c>
      <c r="Q41" t="n">
        <v>460.7</v>
      </c>
      <c r="R41" t="n">
        <v>51.77</v>
      </c>
      <c r="S41" t="n">
        <v>32.19</v>
      </c>
      <c r="T41" t="n">
        <v>5861.24</v>
      </c>
      <c r="U41" t="n">
        <v>0.62</v>
      </c>
      <c r="V41" t="n">
        <v>0.75</v>
      </c>
      <c r="W41" t="n">
        <v>1.47</v>
      </c>
      <c r="X41" t="n">
        <v>0.34</v>
      </c>
      <c r="Y41" t="n">
        <v>1</v>
      </c>
      <c r="Z41" t="n">
        <v>10</v>
      </c>
      <c r="AA41" t="n">
        <v>111.8683760320668</v>
      </c>
      <c r="AB41" t="n">
        <v>153.0632473714439</v>
      </c>
      <c r="AC41" t="n">
        <v>138.455105867972</v>
      </c>
      <c r="AD41" t="n">
        <v>111868.3760320668</v>
      </c>
      <c r="AE41" t="n">
        <v>153063.2473714439</v>
      </c>
      <c r="AF41" t="n">
        <v>4.837191441627277e-06</v>
      </c>
      <c r="AG41" t="n">
        <v>5</v>
      </c>
      <c r="AH41" t="n">
        <v>138455.105867972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6.6548</v>
      </c>
      <c r="E42" t="n">
        <v>15.03</v>
      </c>
      <c r="F42" t="n">
        <v>11.84</v>
      </c>
      <c r="G42" t="n">
        <v>59.2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167.24</v>
      </c>
      <c r="Q42" t="n">
        <v>460.75</v>
      </c>
      <c r="R42" t="n">
        <v>50.43</v>
      </c>
      <c r="S42" t="n">
        <v>32.19</v>
      </c>
      <c r="T42" t="n">
        <v>5199.03</v>
      </c>
      <c r="U42" t="n">
        <v>0.64</v>
      </c>
      <c r="V42" t="n">
        <v>0.75</v>
      </c>
      <c r="W42" t="n">
        <v>1.46</v>
      </c>
      <c r="X42" t="n">
        <v>0.3</v>
      </c>
      <c r="Y42" t="n">
        <v>1</v>
      </c>
      <c r="Z42" t="n">
        <v>10</v>
      </c>
      <c r="AA42" t="n">
        <v>111.0050615996935</v>
      </c>
      <c r="AB42" t="n">
        <v>151.8820224783267</v>
      </c>
      <c r="AC42" t="n">
        <v>137.386615420794</v>
      </c>
      <c r="AD42" t="n">
        <v>111005.0615996936</v>
      </c>
      <c r="AE42" t="n">
        <v>151882.0224783267</v>
      </c>
      <c r="AF42" t="n">
        <v>4.863574660543793e-06</v>
      </c>
      <c r="AG42" t="n">
        <v>5</v>
      </c>
      <c r="AH42" t="n">
        <v>137386.615420794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6.6534</v>
      </c>
      <c r="E43" t="n">
        <v>15.03</v>
      </c>
      <c r="F43" t="n">
        <v>11.84</v>
      </c>
      <c r="G43" t="n">
        <v>59.21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167.42</v>
      </c>
      <c r="Q43" t="n">
        <v>460.69</v>
      </c>
      <c r="R43" t="n">
        <v>50.58</v>
      </c>
      <c r="S43" t="n">
        <v>32.19</v>
      </c>
      <c r="T43" t="n">
        <v>5271.05</v>
      </c>
      <c r="U43" t="n">
        <v>0.64</v>
      </c>
      <c r="V43" t="n">
        <v>0.75</v>
      </c>
      <c r="W43" t="n">
        <v>1.46</v>
      </c>
      <c r="X43" t="n">
        <v>0.31</v>
      </c>
      <c r="Y43" t="n">
        <v>1</v>
      </c>
      <c r="Z43" t="n">
        <v>10</v>
      </c>
      <c r="AA43" t="n">
        <v>111.0844601739034</v>
      </c>
      <c r="AB43" t="n">
        <v>151.9906591103784</v>
      </c>
      <c r="AC43" t="n">
        <v>137.4848839251552</v>
      </c>
      <c r="AD43" t="n">
        <v>111084.4601739034</v>
      </c>
      <c r="AE43" t="n">
        <v>151990.6591103784</v>
      </c>
      <c r="AF43" t="n">
        <v>4.862551488619054e-06</v>
      </c>
      <c r="AG43" t="n">
        <v>5</v>
      </c>
      <c r="AH43" t="n">
        <v>137484.8839251552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6.6521</v>
      </c>
      <c r="E44" t="n">
        <v>15.03</v>
      </c>
      <c r="F44" t="n">
        <v>11.85</v>
      </c>
      <c r="G44" t="n">
        <v>59.23</v>
      </c>
      <c r="H44" t="n">
        <v>0.85</v>
      </c>
      <c r="I44" t="n">
        <v>12</v>
      </c>
      <c r="J44" t="n">
        <v>240.84</v>
      </c>
      <c r="K44" t="n">
        <v>56.94</v>
      </c>
      <c r="L44" t="n">
        <v>11.5</v>
      </c>
      <c r="M44" t="n">
        <v>10</v>
      </c>
      <c r="N44" t="n">
        <v>57.39</v>
      </c>
      <c r="O44" t="n">
        <v>29937.16</v>
      </c>
      <c r="P44" t="n">
        <v>167.11</v>
      </c>
      <c r="Q44" t="n">
        <v>460.69</v>
      </c>
      <c r="R44" t="n">
        <v>50.59</v>
      </c>
      <c r="S44" t="n">
        <v>32.19</v>
      </c>
      <c r="T44" t="n">
        <v>5276.34</v>
      </c>
      <c r="U44" t="n">
        <v>0.64</v>
      </c>
      <c r="V44" t="n">
        <v>0.75</v>
      </c>
      <c r="W44" t="n">
        <v>1.47</v>
      </c>
      <c r="X44" t="n">
        <v>0.31</v>
      </c>
      <c r="Y44" t="n">
        <v>1</v>
      </c>
      <c r="Z44" t="n">
        <v>10</v>
      </c>
      <c r="AA44" t="n">
        <v>110.9894507986493</v>
      </c>
      <c r="AB44" t="n">
        <v>151.8606630916379</v>
      </c>
      <c r="AC44" t="n">
        <v>137.3672945439928</v>
      </c>
      <c r="AD44" t="n">
        <v>110989.4507986493</v>
      </c>
      <c r="AE44" t="n">
        <v>151860.6630916379</v>
      </c>
      <c r="AF44" t="n">
        <v>4.861601400403223e-06</v>
      </c>
      <c r="AG44" t="n">
        <v>5</v>
      </c>
      <c r="AH44" t="n">
        <v>137367.2945439928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6.6502</v>
      </c>
      <c r="E45" t="n">
        <v>15.04</v>
      </c>
      <c r="F45" t="n">
        <v>11.85</v>
      </c>
      <c r="G45" t="n">
        <v>59.25</v>
      </c>
      <c r="H45" t="n">
        <v>0.87</v>
      </c>
      <c r="I45" t="n">
        <v>12</v>
      </c>
      <c r="J45" t="n">
        <v>241.27</v>
      </c>
      <c r="K45" t="n">
        <v>56.94</v>
      </c>
      <c r="L45" t="n">
        <v>11.75</v>
      </c>
      <c r="M45" t="n">
        <v>10</v>
      </c>
      <c r="N45" t="n">
        <v>57.58</v>
      </c>
      <c r="O45" t="n">
        <v>29991.11</v>
      </c>
      <c r="P45" t="n">
        <v>166.11</v>
      </c>
      <c r="Q45" t="n">
        <v>460.69</v>
      </c>
      <c r="R45" t="n">
        <v>50.83</v>
      </c>
      <c r="S45" t="n">
        <v>32.19</v>
      </c>
      <c r="T45" t="n">
        <v>5397.44</v>
      </c>
      <c r="U45" t="n">
        <v>0.63</v>
      </c>
      <c r="V45" t="n">
        <v>0.75</v>
      </c>
      <c r="W45" t="n">
        <v>1.47</v>
      </c>
      <c r="X45" t="n">
        <v>0.32</v>
      </c>
      <c r="Y45" t="n">
        <v>1</v>
      </c>
      <c r="Z45" t="n">
        <v>10</v>
      </c>
      <c r="AA45" t="n">
        <v>110.6447122000517</v>
      </c>
      <c r="AB45" t="n">
        <v>151.3889765322433</v>
      </c>
      <c r="AC45" t="n">
        <v>136.9406250878104</v>
      </c>
      <c r="AD45" t="n">
        <v>110644.7122000517</v>
      </c>
      <c r="AE45" t="n">
        <v>151388.9765322433</v>
      </c>
      <c r="AF45" t="n">
        <v>4.860212809933932e-06</v>
      </c>
      <c r="AG45" t="n">
        <v>5</v>
      </c>
      <c r="AH45" t="n">
        <v>136940.6250878104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6.6856</v>
      </c>
      <c r="E46" t="n">
        <v>14.96</v>
      </c>
      <c r="F46" t="n">
        <v>11.81</v>
      </c>
      <c r="G46" t="n">
        <v>64.44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165.21</v>
      </c>
      <c r="Q46" t="n">
        <v>460.7</v>
      </c>
      <c r="R46" t="n">
        <v>49.69</v>
      </c>
      <c r="S46" t="n">
        <v>32.19</v>
      </c>
      <c r="T46" t="n">
        <v>4829.97</v>
      </c>
      <c r="U46" t="n">
        <v>0.65</v>
      </c>
      <c r="V46" t="n">
        <v>0.76</v>
      </c>
      <c r="W46" t="n">
        <v>1.46</v>
      </c>
      <c r="X46" t="n">
        <v>0.28</v>
      </c>
      <c r="Y46" t="n">
        <v>1</v>
      </c>
      <c r="Z46" t="n">
        <v>10</v>
      </c>
      <c r="AA46" t="n">
        <v>109.9508367506045</v>
      </c>
      <c r="AB46" t="n">
        <v>150.4395855306859</v>
      </c>
      <c r="AC46" t="n">
        <v>136.0818426309626</v>
      </c>
      <c r="AD46" t="n">
        <v>109950.8367506045</v>
      </c>
      <c r="AE46" t="n">
        <v>150439.5855306859</v>
      </c>
      <c r="AF46" t="n">
        <v>4.886084442888079e-06</v>
      </c>
      <c r="AG46" t="n">
        <v>5</v>
      </c>
      <c r="AH46" t="n">
        <v>136081.8426309626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6.685</v>
      </c>
      <c r="E47" t="n">
        <v>14.96</v>
      </c>
      <c r="F47" t="n">
        <v>11.82</v>
      </c>
      <c r="G47" t="n">
        <v>64.45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165.34</v>
      </c>
      <c r="Q47" t="n">
        <v>460.73</v>
      </c>
      <c r="R47" t="n">
        <v>49.61</v>
      </c>
      <c r="S47" t="n">
        <v>32.19</v>
      </c>
      <c r="T47" t="n">
        <v>4792.74</v>
      </c>
      <c r="U47" t="n">
        <v>0.65</v>
      </c>
      <c r="V47" t="n">
        <v>0.76</v>
      </c>
      <c r="W47" t="n">
        <v>1.47</v>
      </c>
      <c r="X47" t="n">
        <v>0.28</v>
      </c>
      <c r="Y47" t="n">
        <v>1</v>
      </c>
      <c r="Z47" t="n">
        <v>10</v>
      </c>
      <c r="AA47" t="n">
        <v>110.0084284811269</v>
      </c>
      <c r="AB47" t="n">
        <v>150.5183850771544</v>
      </c>
      <c r="AC47" t="n">
        <v>136.153121659312</v>
      </c>
      <c r="AD47" t="n">
        <v>110008.4284811269</v>
      </c>
      <c r="AE47" t="n">
        <v>150518.3850771544</v>
      </c>
      <c r="AF47" t="n">
        <v>4.885645940634618e-06</v>
      </c>
      <c r="AG47" t="n">
        <v>5</v>
      </c>
      <c r="AH47" t="n">
        <v>136153.121659312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6.6851</v>
      </c>
      <c r="E48" t="n">
        <v>14.96</v>
      </c>
      <c r="F48" t="n">
        <v>11.81</v>
      </c>
      <c r="G48" t="n">
        <v>64.45</v>
      </c>
      <c r="H48" t="n">
        <v>0.92</v>
      </c>
      <c r="I48" t="n">
        <v>11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165.5</v>
      </c>
      <c r="Q48" t="n">
        <v>460.69</v>
      </c>
      <c r="R48" t="n">
        <v>49.53</v>
      </c>
      <c r="S48" t="n">
        <v>32.19</v>
      </c>
      <c r="T48" t="n">
        <v>4749.98</v>
      </c>
      <c r="U48" t="n">
        <v>0.65</v>
      </c>
      <c r="V48" t="n">
        <v>0.76</v>
      </c>
      <c r="W48" t="n">
        <v>1.47</v>
      </c>
      <c r="X48" t="n">
        <v>0.28</v>
      </c>
      <c r="Y48" t="n">
        <v>1</v>
      </c>
      <c r="Z48" t="n">
        <v>10</v>
      </c>
      <c r="AA48" t="n">
        <v>110.0606427933666</v>
      </c>
      <c r="AB48" t="n">
        <v>150.5898270026935</v>
      </c>
      <c r="AC48" t="n">
        <v>136.2177452677471</v>
      </c>
      <c r="AD48" t="n">
        <v>110060.6427933666</v>
      </c>
      <c r="AE48" t="n">
        <v>150589.8270026935</v>
      </c>
      <c r="AF48" t="n">
        <v>4.885719024343529e-06</v>
      </c>
      <c r="AG48" t="n">
        <v>5</v>
      </c>
      <c r="AH48" t="n">
        <v>136217.7452677471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6.6837</v>
      </c>
      <c r="E49" t="n">
        <v>14.96</v>
      </c>
      <c r="F49" t="n">
        <v>11.82</v>
      </c>
      <c r="G49" t="n">
        <v>64.45999999999999</v>
      </c>
      <c r="H49" t="n">
        <v>0.93</v>
      </c>
      <c r="I49" t="n">
        <v>11</v>
      </c>
      <c r="J49" t="n">
        <v>243.03</v>
      </c>
      <c r="K49" t="n">
        <v>56.94</v>
      </c>
      <c r="L49" t="n">
        <v>12.75</v>
      </c>
      <c r="M49" t="n">
        <v>9</v>
      </c>
      <c r="N49" t="n">
        <v>58.34</v>
      </c>
      <c r="O49" t="n">
        <v>30207.61</v>
      </c>
      <c r="P49" t="n">
        <v>165.18</v>
      </c>
      <c r="Q49" t="n">
        <v>460.7</v>
      </c>
      <c r="R49" t="n">
        <v>49.66</v>
      </c>
      <c r="S49" t="n">
        <v>32.19</v>
      </c>
      <c r="T49" t="n">
        <v>4819.65</v>
      </c>
      <c r="U49" t="n">
        <v>0.65</v>
      </c>
      <c r="V49" t="n">
        <v>0.76</v>
      </c>
      <c r="W49" t="n">
        <v>1.47</v>
      </c>
      <c r="X49" t="n">
        <v>0.28</v>
      </c>
      <c r="Y49" t="n">
        <v>1</v>
      </c>
      <c r="Z49" t="n">
        <v>10</v>
      </c>
      <c r="AA49" t="n">
        <v>109.9632435903862</v>
      </c>
      <c r="AB49" t="n">
        <v>150.4565611162263</v>
      </c>
      <c r="AC49" t="n">
        <v>136.0971980904445</v>
      </c>
      <c r="AD49" t="n">
        <v>109963.2435903862</v>
      </c>
      <c r="AE49" t="n">
        <v>150456.5611162263</v>
      </c>
      <c r="AF49" t="n">
        <v>4.884695852418788e-06</v>
      </c>
      <c r="AG49" t="n">
        <v>5</v>
      </c>
      <c r="AH49" t="n">
        <v>136097.1980904445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6.6883</v>
      </c>
      <c r="E50" t="n">
        <v>14.95</v>
      </c>
      <c r="F50" t="n">
        <v>11.81</v>
      </c>
      <c r="G50" t="n">
        <v>64.41</v>
      </c>
      <c r="H50" t="n">
        <v>0.95</v>
      </c>
      <c r="I50" t="n">
        <v>11</v>
      </c>
      <c r="J50" t="n">
        <v>243.47</v>
      </c>
      <c r="K50" t="n">
        <v>56.94</v>
      </c>
      <c r="L50" t="n">
        <v>13</v>
      </c>
      <c r="M50" t="n">
        <v>9</v>
      </c>
      <c r="N50" t="n">
        <v>58.53</v>
      </c>
      <c r="O50" t="n">
        <v>30261.91</v>
      </c>
      <c r="P50" t="n">
        <v>164.28</v>
      </c>
      <c r="Q50" t="n">
        <v>460.7</v>
      </c>
      <c r="R50" t="n">
        <v>49.33</v>
      </c>
      <c r="S50" t="n">
        <v>32.19</v>
      </c>
      <c r="T50" t="n">
        <v>4653.5</v>
      </c>
      <c r="U50" t="n">
        <v>0.65</v>
      </c>
      <c r="V50" t="n">
        <v>0.76</v>
      </c>
      <c r="W50" t="n">
        <v>1.47</v>
      </c>
      <c r="X50" t="n">
        <v>0.27</v>
      </c>
      <c r="Y50" t="n">
        <v>1</v>
      </c>
      <c r="Z50" t="n">
        <v>10</v>
      </c>
      <c r="AA50" t="n">
        <v>109.5881605332295</v>
      </c>
      <c r="AB50" t="n">
        <v>149.9433559299281</v>
      </c>
      <c r="AC50" t="n">
        <v>135.6329724868384</v>
      </c>
      <c r="AD50" t="n">
        <v>109588.1605332295</v>
      </c>
      <c r="AE50" t="n">
        <v>149943.3559299281</v>
      </c>
      <c r="AF50" t="n">
        <v>4.888057703028649e-06</v>
      </c>
      <c r="AG50" t="n">
        <v>5</v>
      </c>
      <c r="AH50" t="n">
        <v>135632.9724868384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6.7221</v>
      </c>
      <c r="E51" t="n">
        <v>14.88</v>
      </c>
      <c r="F51" t="n">
        <v>11.78</v>
      </c>
      <c r="G51" t="n">
        <v>70.66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8</v>
      </c>
      <c r="N51" t="n">
        <v>58.72</v>
      </c>
      <c r="O51" t="n">
        <v>30316.27</v>
      </c>
      <c r="P51" t="n">
        <v>163.57</v>
      </c>
      <c r="Q51" t="n">
        <v>460.69</v>
      </c>
      <c r="R51" t="n">
        <v>48.44</v>
      </c>
      <c r="S51" t="n">
        <v>32.19</v>
      </c>
      <c r="T51" t="n">
        <v>4213.06</v>
      </c>
      <c r="U51" t="n">
        <v>0.66</v>
      </c>
      <c r="V51" t="n">
        <v>0.76</v>
      </c>
      <c r="W51" t="n">
        <v>1.46</v>
      </c>
      <c r="X51" t="n">
        <v>0.24</v>
      </c>
      <c r="Y51" t="n">
        <v>1</v>
      </c>
      <c r="Z51" t="n">
        <v>10</v>
      </c>
      <c r="AA51" t="n">
        <v>108.9921087521912</v>
      </c>
      <c r="AB51" t="n">
        <v>149.1278115871633</v>
      </c>
      <c r="AC51" t="n">
        <v>134.8952625515231</v>
      </c>
      <c r="AD51" t="n">
        <v>108992.1087521912</v>
      </c>
      <c r="AE51" t="n">
        <v>149127.8115871632</v>
      </c>
      <c r="AF51" t="n">
        <v>4.912759996640235e-06</v>
      </c>
      <c r="AG51" t="n">
        <v>5</v>
      </c>
      <c r="AH51" t="n">
        <v>134895.2625515231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6.7144</v>
      </c>
      <c r="E52" t="n">
        <v>14.89</v>
      </c>
      <c r="F52" t="n">
        <v>11.79</v>
      </c>
      <c r="G52" t="n">
        <v>70.76000000000001</v>
      </c>
      <c r="H52" t="n">
        <v>0.98</v>
      </c>
      <c r="I52" t="n">
        <v>10</v>
      </c>
      <c r="J52" t="n">
        <v>244.35</v>
      </c>
      <c r="K52" t="n">
        <v>56.94</v>
      </c>
      <c r="L52" t="n">
        <v>13.5</v>
      </c>
      <c r="M52" t="n">
        <v>8</v>
      </c>
      <c r="N52" t="n">
        <v>58.91</v>
      </c>
      <c r="O52" t="n">
        <v>30370.7</v>
      </c>
      <c r="P52" t="n">
        <v>163.4</v>
      </c>
      <c r="Q52" t="n">
        <v>460.71</v>
      </c>
      <c r="R52" t="n">
        <v>48.97</v>
      </c>
      <c r="S52" t="n">
        <v>32.19</v>
      </c>
      <c r="T52" t="n">
        <v>4479.48</v>
      </c>
      <c r="U52" t="n">
        <v>0.66</v>
      </c>
      <c r="V52" t="n">
        <v>0.76</v>
      </c>
      <c r="W52" t="n">
        <v>1.46</v>
      </c>
      <c r="X52" t="n">
        <v>0.26</v>
      </c>
      <c r="Y52" t="n">
        <v>1</v>
      </c>
      <c r="Z52" t="n">
        <v>10</v>
      </c>
      <c r="AA52" t="n">
        <v>109.0093470283666</v>
      </c>
      <c r="AB52" t="n">
        <v>149.1513977571255</v>
      </c>
      <c r="AC52" t="n">
        <v>134.9165976905275</v>
      </c>
      <c r="AD52" t="n">
        <v>109009.3470283666</v>
      </c>
      <c r="AE52" t="n">
        <v>149151.3977571255</v>
      </c>
      <c r="AF52" t="n">
        <v>4.907132551054164e-06</v>
      </c>
      <c r="AG52" t="n">
        <v>5</v>
      </c>
      <c r="AH52" t="n">
        <v>134916.5976905275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6.715</v>
      </c>
      <c r="E53" t="n">
        <v>14.89</v>
      </c>
      <c r="F53" t="n">
        <v>11.79</v>
      </c>
      <c r="G53" t="n">
        <v>70.75</v>
      </c>
      <c r="H53" t="n">
        <v>1</v>
      </c>
      <c r="I53" t="n">
        <v>10</v>
      </c>
      <c r="J53" t="n">
        <v>244.79</v>
      </c>
      <c r="K53" t="n">
        <v>56.94</v>
      </c>
      <c r="L53" t="n">
        <v>13.75</v>
      </c>
      <c r="M53" t="n">
        <v>8</v>
      </c>
      <c r="N53" t="n">
        <v>59.1</v>
      </c>
      <c r="O53" t="n">
        <v>30425.2</v>
      </c>
      <c r="P53" t="n">
        <v>163.44</v>
      </c>
      <c r="Q53" t="n">
        <v>460.69</v>
      </c>
      <c r="R53" t="n">
        <v>48.96</v>
      </c>
      <c r="S53" t="n">
        <v>32.19</v>
      </c>
      <c r="T53" t="n">
        <v>4472.73</v>
      </c>
      <c r="U53" t="n">
        <v>0.66</v>
      </c>
      <c r="V53" t="n">
        <v>0.76</v>
      </c>
      <c r="W53" t="n">
        <v>1.46</v>
      </c>
      <c r="X53" t="n">
        <v>0.26</v>
      </c>
      <c r="Y53" t="n">
        <v>1</v>
      </c>
      <c r="Z53" t="n">
        <v>10</v>
      </c>
      <c r="AA53" t="n">
        <v>109.0180027489682</v>
      </c>
      <c r="AB53" t="n">
        <v>149.1632408959161</v>
      </c>
      <c r="AC53" t="n">
        <v>134.9273105367739</v>
      </c>
      <c r="AD53" t="n">
        <v>109018.0027489682</v>
      </c>
      <c r="AE53" t="n">
        <v>149163.2408959161</v>
      </c>
      <c r="AF53" t="n">
        <v>4.907571053307623e-06</v>
      </c>
      <c r="AG53" t="n">
        <v>5</v>
      </c>
      <c r="AH53" t="n">
        <v>134927.3105367739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6.7177</v>
      </c>
      <c r="E54" t="n">
        <v>14.89</v>
      </c>
      <c r="F54" t="n">
        <v>11.79</v>
      </c>
      <c r="G54" t="n">
        <v>70.72</v>
      </c>
      <c r="H54" t="n">
        <v>1.02</v>
      </c>
      <c r="I54" t="n">
        <v>10</v>
      </c>
      <c r="J54" t="n">
        <v>245.23</v>
      </c>
      <c r="K54" t="n">
        <v>56.94</v>
      </c>
      <c r="L54" t="n">
        <v>14</v>
      </c>
      <c r="M54" t="n">
        <v>8</v>
      </c>
      <c r="N54" t="n">
        <v>59.29</v>
      </c>
      <c r="O54" t="n">
        <v>30479.78</v>
      </c>
      <c r="P54" t="n">
        <v>162.65</v>
      </c>
      <c r="Q54" t="n">
        <v>460.69</v>
      </c>
      <c r="R54" t="n">
        <v>48.76</v>
      </c>
      <c r="S54" t="n">
        <v>32.19</v>
      </c>
      <c r="T54" t="n">
        <v>4373.78</v>
      </c>
      <c r="U54" t="n">
        <v>0.66</v>
      </c>
      <c r="V54" t="n">
        <v>0.76</v>
      </c>
      <c r="W54" t="n">
        <v>1.46</v>
      </c>
      <c r="X54" t="n">
        <v>0.25</v>
      </c>
      <c r="Y54" t="n">
        <v>1</v>
      </c>
      <c r="Z54" t="n">
        <v>10</v>
      </c>
      <c r="AA54" t="n">
        <v>108.7076944682192</v>
      </c>
      <c r="AB54" t="n">
        <v>148.7386634163603</v>
      </c>
      <c r="AC54" t="n">
        <v>134.5432541359686</v>
      </c>
      <c r="AD54" t="n">
        <v>108707.6944682192</v>
      </c>
      <c r="AE54" t="n">
        <v>148738.6634163603</v>
      </c>
      <c r="AF54" t="n">
        <v>4.909544313448193e-06</v>
      </c>
      <c r="AG54" t="n">
        <v>5</v>
      </c>
      <c r="AH54" t="n">
        <v>134543.2541359686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6.7135</v>
      </c>
      <c r="E55" t="n">
        <v>14.9</v>
      </c>
      <c r="F55" t="n">
        <v>11.8</v>
      </c>
      <c r="G55" t="n">
        <v>70.77</v>
      </c>
      <c r="H55" t="n">
        <v>1.03</v>
      </c>
      <c r="I55" t="n">
        <v>10</v>
      </c>
      <c r="J55" t="n">
        <v>245.68</v>
      </c>
      <c r="K55" t="n">
        <v>56.94</v>
      </c>
      <c r="L55" t="n">
        <v>14.25</v>
      </c>
      <c r="M55" t="n">
        <v>8</v>
      </c>
      <c r="N55" t="n">
        <v>59.48</v>
      </c>
      <c r="O55" t="n">
        <v>30534.42</v>
      </c>
      <c r="P55" t="n">
        <v>161.77</v>
      </c>
      <c r="Q55" t="n">
        <v>460.69</v>
      </c>
      <c r="R55" t="n">
        <v>48.99</v>
      </c>
      <c r="S55" t="n">
        <v>32.19</v>
      </c>
      <c r="T55" t="n">
        <v>4485.55</v>
      </c>
      <c r="U55" t="n">
        <v>0.66</v>
      </c>
      <c r="V55" t="n">
        <v>0.76</v>
      </c>
      <c r="W55" t="n">
        <v>1.46</v>
      </c>
      <c r="X55" t="n">
        <v>0.26</v>
      </c>
      <c r="Y55" t="n">
        <v>1</v>
      </c>
      <c r="Z55" t="n">
        <v>10</v>
      </c>
      <c r="AA55" t="n">
        <v>108.4354178236807</v>
      </c>
      <c r="AB55" t="n">
        <v>148.366122499305</v>
      </c>
      <c r="AC55" t="n">
        <v>134.2062680011724</v>
      </c>
      <c r="AD55" t="n">
        <v>108435.4178236806</v>
      </c>
      <c r="AE55" t="n">
        <v>148366.122499305</v>
      </c>
      <c r="AF55" t="n">
        <v>4.906474797673973e-06</v>
      </c>
      <c r="AG55" t="n">
        <v>5</v>
      </c>
      <c r="AH55" t="n">
        <v>134206.2680011725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6.7531</v>
      </c>
      <c r="E56" t="n">
        <v>14.81</v>
      </c>
      <c r="F56" t="n">
        <v>11.75</v>
      </c>
      <c r="G56" t="n">
        <v>78.34999999999999</v>
      </c>
      <c r="H56" t="n">
        <v>1.05</v>
      </c>
      <c r="I56" t="n">
        <v>9</v>
      </c>
      <c r="J56" t="n">
        <v>246.12</v>
      </c>
      <c r="K56" t="n">
        <v>56.94</v>
      </c>
      <c r="L56" t="n">
        <v>14.5</v>
      </c>
      <c r="M56" t="n">
        <v>7</v>
      </c>
      <c r="N56" t="n">
        <v>59.68</v>
      </c>
      <c r="O56" t="n">
        <v>30589.13</v>
      </c>
      <c r="P56" t="n">
        <v>160.83</v>
      </c>
      <c r="Q56" t="n">
        <v>460.69</v>
      </c>
      <c r="R56" t="n">
        <v>47.59</v>
      </c>
      <c r="S56" t="n">
        <v>32.19</v>
      </c>
      <c r="T56" t="n">
        <v>3794.58</v>
      </c>
      <c r="U56" t="n">
        <v>0.68</v>
      </c>
      <c r="V56" t="n">
        <v>0.76</v>
      </c>
      <c r="W56" t="n">
        <v>1.46</v>
      </c>
      <c r="X56" t="n">
        <v>0.22</v>
      </c>
      <c r="Y56" t="n">
        <v>1</v>
      </c>
      <c r="Z56" t="n">
        <v>10</v>
      </c>
      <c r="AA56" t="n">
        <v>107.701407034457</v>
      </c>
      <c r="AB56" t="n">
        <v>147.3618165552191</v>
      </c>
      <c r="AC56" t="n">
        <v>133.2978116068375</v>
      </c>
      <c r="AD56" t="n">
        <v>107701.407034457</v>
      </c>
      <c r="AE56" t="n">
        <v>147361.8165552191</v>
      </c>
      <c r="AF56" t="n">
        <v>4.935415946402339e-06</v>
      </c>
      <c r="AG56" t="n">
        <v>5</v>
      </c>
      <c r="AH56" t="n">
        <v>133297.8116068375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6.7526</v>
      </c>
      <c r="E57" t="n">
        <v>14.81</v>
      </c>
      <c r="F57" t="n">
        <v>11.75</v>
      </c>
      <c r="G57" t="n">
        <v>78.36</v>
      </c>
      <c r="H57" t="n">
        <v>1.06</v>
      </c>
      <c r="I57" t="n">
        <v>9</v>
      </c>
      <c r="J57" t="n">
        <v>246.57</v>
      </c>
      <c r="K57" t="n">
        <v>56.94</v>
      </c>
      <c r="L57" t="n">
        <v>14.75</v>
      </c>
      <c r="M57" t="n">
        <v>7</v>
      </c>
      <c r="N57" t="n">
        <v>59.87</v>
      </c>
      <c r="O57" t="n">
        <v>30643.91</v>
      </c>
      <c r="P57" t="n">
        <v>160.77</v>
      </c>
      <c r="Q57" t="n">
        <v>460.71</v>
      </c>
      <c r="R57" t="n">
        <v>47.6</v>
      </c>
      <c r="S57" t="n">
        <v>32.19</v>
      </c>
      <c r="T57" t="n">
        <v>3795.94</v>
      </c>
      <c r="U57" t="n">
        <v>0.68</v>
      </c>
      <c r="V57" t="n">
        <v>0.76</v>
      </c>
      <c r="W57" t="n">
        <v>1.46</v>
      </c>
      <c r="X57" t="n">
        <v>0.22</v>
      </c>
      <c r="Y57" t="n">
        <v>1</v>
      </c>
      <c r="Z57" t="n">
        <v>10</v>
      </c>
      <c r="AA57" t="n">
        <v>107.6845857764848</v>
      </c>
      <c r="AB57" t="n">
        <v>147.33880096796</v>
      </c>
      <c r="AC57" t="n">
        <v>133.2769925949239</v>
      </c>
      <c r="AD57" t="n">
        <v>107684.5857764848</v>
      </c>
      <c r="AE57" t="n">
        <v>147338.80096796</v>
      </c>
      <c r="AF57" t="n">
        <v>4.93505052785779e-06</v>
      </c>
      <c r="AG57" t="n">
        <v>5</v>
      </c>
      <c r="AH57" t="n">
        <v>133276.9925949239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6.7507</v>
      </c>
      <c r="E58" t="n">
        <v>14.81</v>
      </c>
      <c r="F58" t="n">
        <v>11.76</v>
      </c>
      <c r="G58" t="n">
        <v>78.38</v>
      </c>
      <c r="H58" t="n">
        <v>1.08</v>
      </c>
      <c r="I58" t="n">
        <v>9</v>
      </c>
      <c r="J58" t="n">
        <v>247.01</v>
      </c>
      <c r="K58" t="n">
        <v>56.94</v>
      </c>
      <c r="L58" t="n">
        <v>15</v>
      </c>
      <c r="M58" t="n">
        <v>7</v>
      </c>
      <c r="N58" t="n">
        <v>60.07</v>
      </c>
      <c r="O58" t="n">
        <v>30698.76</v>
      </c>
      <c r="P58" t="n">
        <v>161.25</v>
      </c>
      <c r="Q58" t="n">
        <v>460.69</v>
      </c>
      <c r="R58" t="n">
        <v>47.76</v>
      </c>
      <c r="S58" t="n">
        <v>32.19</v>
      </c>
      <c r="T58" t="n">
        <v>3876.19</v>
      </c>
      <c r="U58" t="n">
        <v>0.67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107.8789550014109</v>
      </c>
      <c r="AB58" t="n">
        <v>147.6047455164688</v>
      </c>
      <c r="AC58" t="n">
        <v>133.5175557689786</v>
      </c>
      <c r="AD58" t="n">
        <v>107878.9550014109</v>
      </c>
      <c r="AE58" t="n">
        <v>147604.7455164688</v>
      </c>
      <c r="AF58" t="n">
        <v>4.933661937388499e-06</v>
      </c>
      <c r="AG58" t="n">
        <v>5</v>
      </c>
      <c r="AH58" t="n">
        <v>133517.5557689785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6.744</v>
      </c>
      <c r="E59" t="n">
        <v>14.83</v>
      </c>
      <c r="F59" t="n">
        <v>11.77</v>
      </c>
      <c r="G59" t="n">
        <v>78.48</v>
      </c>
      <c r="H59" t="n">
        <v>1.1</v>
      </c>
      <c r="I59" t="n">
        <v>9</v>
      </c>
      <c r="J59" t="n">
        <v>247.46</v>
      </c>
      <c r="K59" t="n">
        <v>56.94</v>
      </c>
      <c r="L59" t="n">
        <v>15.25</v>
      </c>
      <c r="M59" t="n">
        <v>7</v>
      </c>
      <c r="N59" t="n">
        <v>60.26</v>
      </c>
      <c r="O59" t="n">
        <v>30753.68</v>
      </c>
      <c r="P59" t="n">
        <v>161.47</v>
      </c>
      <c r="Q59" t="n">
        <v>460.69</v>
      </c>
      <c r="R59" t="n">
        <v>48.25</v>
      </c>
      <c r="S59" t="n">
        <v>32.19</v>
      </c>
      <c r="T59" t="n">
        <v>4122.16</v>
      </c>
      <c r="U59" t="n">
        <v>0.67</v>
      </c>
      <c r="V59" t="n">
        <v>0.76</v>
      </c>
      <c r="W59" t="n">
        <v>1.46</v>
      </c>
      <c r="X59" t="n">
        <v>0.24</v>
      </c>
      <c r="Y59" t="n">
        <v>1</v>
      </c>
      <c r="Z59" t="n">
        <v>10</v>
      </c>
      <c r="AA59" t="n">
        <v>108.025337761035</v>
      </c>
      <c r="AB59" t="n">
        <v>147.805032866138</v>
      </c>
      <c r="AC59" t="n">
        <v>133.6987279751005</v>
      </c>
      <c r="AD59" t="n">
        <v>108025.337761035</v>
      </c>
      <c r="AE59" t="n">
        <v>147805.032866138</v>
      </c>
      <c r="AF59" t="n">
        <v>4.928765328891528e-06</v>
      </c>
      <c r="AG59" t="n">
        <v>5</v>
      </c>
      <c r="AH59" t="n">
        <v>133698.7279751005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6.7479</v>
      </c>
      <c r="E60" t="n">
        <v>14.82</v>
      </c>
      <c r="F60" t="n">
        <v>11.76</v>
      </c>
      <c r="G60" t="n">
        <v>78.42</v>
      </c>
      <c r="H60" t="n">
        <v>1.11</v>
      </c>
      <c r="I60" t="n">
        <v>9</v>
      </c>
      <c r="J60" t="n">
        <v>247.9</v>
      </c>
      <c r="K60" t="n">
        <v>56.94</v>
      </c>
      <c r="L60" t="n">
        <v>15.5</v>
      </c>
      <c r="M60" t="n">
        <v>7</v>
      </c>
      <c r="N60" t="n">
        <v>60.46</v>
      </c>
      <c r="O60" t="n">
        <v>30808.68</v>
      </c>
      <c r="P60" t="n">
        <v>160.99</v>
      </c>
      <c r="Q60" t="n">
        <v>460.72</v>
      </c>
      <c r="R60" t="n">
        <v>48.07</v>
      </c>
      <c r="S60" t="n">
        <v>32.19</v>
      </c>
      <c r="T60" t="n">
        <v>4034.87</v>
      </c>
      <c r="U60" t="n">
        <v>0.67</v>
      </c>
      <c r="V60" t="n">
        <v>0.76</v>
      </c>
      <c r="W60" t="n">
        <v>1.46</v>
      </c>
      <c r="X60" t="n">
        <v>0.23</v>
      </c>
      <c r="Y60" t="n">
        <v>1</v>
      </c>
      <c r="Z60" t="n">
        <v>10</v>
      </c>
      <c r="AA60" t="n">
        <v>107.8120046809545</v>
      </c>
      <c r="AB60" t="n">
        <v>147.5131411343808</v>
      </c>
      <c r="AC60" t="n">
        <v>133.4346939805494</v>
      </c>
      <c r="AD60" t="n">
        <v>107812.0046809545</v>
      </c>
      <c r="AE60" t="n">
        <v>147513.1411343808</v>
      </c>
      <c r="AF60" t="n">
        <v>4.931615593539018e-06</v>
      </c>
      <c r="AG60" t="n">
        <v>5</v>
      </c>
      <c r="AH60" t="n">
        <v>133434.6939805494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6.747</v>
      </c>
      <c r="E61" t="n">
        <v>14.82</v>
      </c>
      <c r="F61" t="n">
        <v>11.77</v>
      </c>
      <c r="G61" t="n">
        <v>78.44</v>
      </c>
      <c r="H61" t="n">
        <v>1.13</v>
      </c>
      <c r="I61" t="n">
        <v>9</v>
      </c>
      <c r="J61" t="n">
        <v>248.35</v>
      </c>
      <c r="K61" t="n">
        <v>56.94</v>
      </c>
      <c r="L61" t="n">
        <v>15.75</v>
      </c>
      <c r="M61" t="n">
        <v>7</v>
      </c>
      <c r="N61" t="n">
        <v>60.66</v>
      </c>
      <c r="O61" t="n">
        <v>30863.74</v>
      </c>
      <c r="P61" t="n">
        <v>159.82</v>
      </c>
      <c r="Q61" t="n">
        <v>460.73</v>
      </c>
      <c r="R61" t="n">
        <v>48.03</v>
      </c>
      <c r="S61" t="n">
        <v>32.19</v>
      </c>
      <c r="T61" t="n">
        <v>4014.5</v>
      </c>
      <c r="U61" t="n">
        <v>0.67</v>
      </c>
      <c r="V61" t="n">
        <v>0.76</v>
      </c>
      <c r="W61" t="n">
        <v>1.46</v>
      </c>
      <c r="X61" t="n">
        <v>0.23</v>
      </c>
      <c r="Y61" t="n">
        <v>1</v>
      </c>
      <c r="Z61" t="n">
        <v>10</v>
      </c>
      <c r="AA61" t="n">
        <v>107.4056651036816</v>
      </c>
      <c r="AB61" t="n">
        <v>146.9571693983193</v>
      </c>
      <c r="AC61" t="n">
        <v>132.9317834066662</v>
      </c>
      <c r="AD61" t="n">
        <v>107405.6651036816</v>
      </c>
      <c r="AE61" t="n">
        <v>146957.1693983193</v>
      </c>
      <c r="AF61" t="n">
        <v>4.930957840158828e-06</v>
      </c>
      <c r="AG61" t="n">
        <v>5</v>
      </c>
      <c r="AH61" t="n">
        <v>132931.7834066662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6.7437</v>
      </c>
      <c r="E62" t="n">
        <v>14.83</v>
      </c>
      <c r="F62" t="n">
        <v>11.77</v>
      </c>
      <c r="G62" t="n">
        <v>78.48999999999999</v>
      </c>
      <c r="H62" t="n">
        <v>1.14</v>
      </c>
      <c r="I62" t="n">
        <v>9</v>
      </c>
      <c r="J62" t="n">
        <v>248.79</v>
      </c>
      <c r="K62" t="n">
        <v>56.94</v>
      </c>
      <c r="L62" t="n">
        <v>16</v>
      </c>
      <c r="M62" t="n">
        <v>7</v>
      </c>
      <c r="N62" t="n">
        <v>60.85</v>
      </c>
      <c r="O62" t="n">
        <v>30918.88</v>
      </c>
      <c r="P62" t="n">
        <v>160.22</v>
      </c>
      <c r="Q62" t="n">
        <v>460.69</v>
      </c>
      <c r="R62" t="n">
        <v>48.18</v>
      </c>
      <c r="S62" t="n">
        <v>32.19</v>
      </c>
      <c r="T62" t="n">
        <v>4089.35</v>
      </c>
      <c r="U62" t="n">
        <v>0.67</v>
      </c>
      <c r="V62" t="n">
        <v>0.76</v>
      </c>
      <c r="W62" t="n">
        <v>1.47</v>
      </c>
      <c r="X62" t="n">
        <v>0.24</v>
      </c>
      <c r="Y62" t="n">
        <v>1</v>
      </c>
      <c r="Z62" t="n">
        <v>10</v>
      </c>
      <c r="AA62" t="n">
        <v>107.5798413518475</v>
      </c>
      <c r="AB62" t="n">
        <v>147.1954850251736</v>
      </c>
      <c r="AC62" t="n">
        <v>133.1473545245717</v>
      </c>
      <c r="AD62" t="n">
        <v>107579.8413518475</v>
      </c>
      <c r="AE62" t="n">
        <v>147195.4850251736</v>
      </c>
      <c r="AF62" t="n">
        <v>4.928546077764798e-06</v>
      </c>
      <c r="AG62" t="n">
        <v>5</v>
      </c>
      <c r="AH62" t="n">
        <v>133147.3545245717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6.7854</v>
      </c>
      <c r="E63" t="n">
        <v>14.74</v>
      </c>
      <c r="F63" t="n">
        <v>11.73</v>
      </c>
      <c r="G63" t="n">
        <v>87.94</v>
      </c>
      <c r="H63" t="n">
        <v>1.16</v>
      </c>
      <c r="I63" t="n">
        <v>8</v>
      </c>
      <c r="J63" t="n">
        <v>249.24</v>
      </c>
      <c r="K63" t="n">
        <v>56.94</v>
      </c>
      <c r="L63" t="n">
        <v>16.25</v>
      </c>
      <c r="M63" t="n">
        <v>6</v>
      </c>
      <c r="N63" t="n">
        <v>61.05</v>
      </c>
      <c r="O63" t="n">
        <v>30974.09</v>
      </c>
      <c r="P63" t="n">
        <v>158.28</v>
      </c>
      <c r="Q63" t="n">
        <v>460.69</v>
      </c>
      <c r="R63" t="n">
        <v>46.7</v>
      </c>
      <c r="S63" t="n">
        <v>32.19</v>
      </c>
      <c r="T63" t="n">
        <v>3354.5</v>
      </c>
      <c r="U63" t="n">
        <v>0.6899999999999999</v>
      </c>
      <c r="V63" t="n">
        <v>0.76</v>
      </c>
      <c r="W63" t="n">
        <v>1.46</v>
      </c>
      <c r="X63" t="n">
        <v>0.19</v>
      </c>
      <c r="Y63" t="n">
        <v>1</v>
      </c>
      <c r="Z63" t="n">
        <v>10</v>
      </c>
      <c r="AA63" t="n">
        <v>106.4830151339963</v>
      </c>
      <c r="AB63" t="n">
        <v>145.6947590053526</v>
      </c>
      <c r="AC63" t="n">
        <v>131.7898556897998</v>
      </c>
      <c r="AD63" t="n">
        <v>106483.0151339963</v>
      </c>
      <c r="AE63" t="n">
        <v>145694.7590053526</v>
      </c>
      <c r="AF63" t="n">
        <v>4.959021984380275e-06</v>
      </c>
      <c r="AG63" t="n">
        <v>5</v>
      </c>
      <c r="AH63" t="n">
        <v>131789.8556897998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6.7806</v>
      </c>
      <c r="E64" t="n">
        <v>14.75</v>
      </c>
      <c r="F64" t="n">
        <v>11.74</v>
      </c>
      <c r="G64" t="n">
        <v>88.02</v>
      </c>
      <c r="H64" t="n">
        <v>1.18</v>
      </c>
      <c r="I64" t="n">
        <v>8</v>
      </c>
      <c r="J64" t="n">
        <v>249.69</v>
      </c>
      <c r="K64" t="n">
        <v>56.94</v>
      </c>
      <c r="L64" t="n">
        <v>16.5</v>
      </c>
      <c r="M64" t="n">
        <v>6</v>
      </c>
      <c r="N64" t="n">
        <v>61.25</v>
      </c>
      <c r="O64" t="n">
        <v>31029.37</v>
      </c>
      <c r="P64" t="n">
        <v>158.49</v>
      </c>
      <c r="Q64" t="n">
        <v>460.74</v>
      </c>
      <c r="R64" t="n">
        <v>47.09</v>
      </c>
      <c r="S64" t="n">
        <v>32.19</v>
      </c>
      <c r="T64" t="n">
        <v>3546.5</v>
      </c>
      <c r="U64" t="n">
        <v>0.68</v>
      </c>
      <c r="V64" t="n">
        <v>0.76</v>
      </c>
      <c r="W64" t="n">
        <v>1.46</v>
      </c>
      <c r="X64" t="n">
        <v>0.2</v>
      </c>
      <c r="Y64" t="n">
        <v>1</v>
      </c>
      <c r="Z64" t="n">
        <v>10</v>
      </c>
      <c r="AA64" t="n">
        <v>106.6063317513235</v>
      </c>
      <c r="AB64" t="n">
        <v>145.8634862415248</v>
      </c>
      <c r="AC64" t="n">
        <v>131.9424798353619</v>
      </c>
      <c r="AD64" t="n">
        <v>106606.3317513235</v>
      </c>
      <c r="AE64" t="n">
        <v>145863.4862415248</v>
      </c>
      <c r="AF64" t="n">
        <v>4.955513966352594e-06</v>
      </c>
      <c r="AG64" t="n">
        <v>5</v>
      </c>
      <c r="AH64" t="n">
        <v>131942.4798353619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6.782</v>
      </c>
      <c r="E65" t="n">
        <v>14.74</v>
      </c>
      <c r="F65" t="n">
        <v>11.73</v>
      </c>
      <c r="G65" t="n">
        <v>88</v>
      </c>
      <c r="H65" t="n">
        <v>1.19</v>
      </c>
      <c r="I65" t="n">
        <v>8</v>
      </c>
      <c r="J65" t="n">
        <v>250.14</v>
      </c>
      <c r="K65" t="n">
        <v>56.94</v>
      </c>
      <c r="L65" t="n">
        <v>16.75</v>
      </c>
      <c r="M65" t="n">
        <v>6</v>
      </c>
      <c r="N65" t="n">
        <v>61.45</v>
      </c>
      <c r="O65" t="n">
        <v>31084.72</v>
      </c>
      <c r="P65" t="n">
        <v>158.23</v>
      </c>
      <c r="Q65" t="n">
        <v>460.69</v>
      </c>
      <c r="R65" t="n">
        <v>46.83</v>
      </c>
      <c r="S65" t="n">
        <v>32.19</v>
      </c>
      <c r="T65" t="n">
        <v>3416.2</v>
      </c>
      <c r="U65" t="n">
        <v>0.6899999999999999</v>
      </c>
      <c r="V65" t="n">
        <v>0.76</v>
      </c>
      <c r="W65" t="n">
        <v>1.46</v>
      </c>
      <c r="X65" t="n">
        <v>0.2</v>
      </c>
      <c r="Y65" t="n">
        <v>1</v>
      </c>
      <c r="Z65" t="n">
        <v>10</v>
      </c>
      <c r="AA65" t="n">
        <v>106.4961882983995</v>
      </c>
      <c r="AB65" t="n">
        <v>145.712783110048</v>
      </c>
      <c r="AC65" t="n">
        <v>131.8061595992401</v>
      </c>
      <c r="AD65" t="n">
        <v>106496.1882983995</v>
      </c>
      <c r="AE65" t="n">
        <v>145712.783110048</v>
      </c>
      <c r="AF65" t="n">
        <v>4.956537138277335e-06</v>
      </c>
      <c r="AG65" t="n">
        <v>5</v>
      </c>
      <c r="AH65" t="n">
        <v>131806.1595992401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6.7878</v>
      </c>
      <c r="E66" t="n">
        <v>14.73</v>
      </c>
      <c r="F66" t="n">
        <v>11.72</v>
      </c>
      <c r="G66" t="n">
        <v>87.90000000000001</v>
      </c>
      <c r="H66" t="n">
        <v>1.21</v>
      </c>
      <c r="I66" t="n">
        <v>8</v>
      </c>
      <c r="J66" t="n">
        <v>250.59</v>
      </c>
      <c r="K66" t="n">
        <v>56.94</v>
      </c>
      <c r="L66" t="n">
        <v>17</v>
      </c>
      <c r="M66" t="n">
        <v>6</v>
      </c>
      <c r="N66" t="n">
        <v>61.65</v>
      </c>
      <c r="O66" t="n">
        <v>31140.15</v>
      </c>
      <c r="P66" t="n">
        <v>158.07</v>
      </c>
      <c r="Q66" t="n">
        <v>460.69</v>
      </c>
      <c r="R66" t="n">
        <v>46.46</v>
      </c>
      <c r="S66" t="n">
        <v>32.19</v>
      </c>
      <c r="T66" t="n">
        <v>3234.89</v>
      </c>
      <c r="U66" t="n">
        <v>0.6899999999999999</v>
      </c>
      <c r="V66" t="n">
        <v>0.76</v>
      </c>
      <c r="W66" t="n">
        <v>1.46</v>
      </c>
      <c r="X66" t="n">
        <v>0.19</v>
      </c>
      <c r="Y66" t="n">
        <v>1</v>
      </c>
      <c r="Z66" t="n">
        <v>10</v>
      </c>
      <c r="AA66" t="n">
        <v>106.3816961813108</v>
      </c>
      <c r="AB66" t="n">
        <v>145.5561299444117</v>
      </c>
      <c r="AC66" t="n">
        <v>131.6644571918679</v>
      </c>
      <c r="AD66" t="n">
        <v>106381.6961813108</v>
      </c>
      <c r="AE66" t="n">
        <v>145556.1299444117</v>
      </c>
      <c r="AF66" t="n">
        <v>4.960775993394116e-06</v>
      </c>
      <c r="AG66" t="n">
        <v>5</v>
      </c>
      <c r="AH66" t="n">
        <v>131664.4571918679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6.7795</v>
      </c>
      <c r="E67" t="n">
        <v>14.75</v>
      </c>
      <c r="F67" t="n">
        <v>11.74</v>
      </c>
      <c r="G67" t="n">
        <v>88.04000000000001</v>
      </c>
      <c r="H67" t="n">
        <v>1.22</v>
      </c>
      <c r="I67" t="n">
        <v>8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157.95</v>
      </c>
      <c r="Q67" t="n">
        <v>460.69</v>
      </c>
      <c r="R67" t="n">
        <v>47.03</v>
      </c>
      <c r="S67" t="n">
        <v>32.19</v>
      </c>
      <c r="T67" t="n">
        <v>3519.78</v>
      </c>
      <c r="U67" t="n">
        <v>0.68</v>
      </c>
      <c r="V67" t="n">
        <v>0.76</v>
      </c>
      <c r="W67" t="n">
        <v>1.46</v>
      </c>
      <c r="X67" t="n">
        <v>0.2</v>
      </c>
      <c r="Y67" t="n">
        <v>1</v>
      </c>
      <c r="Z67" t="n">
        <v>10</v>
      </c>
      <c r="AA67" t="n">
        <v>106.4237364318895</v>
      </c>
      <c r="AB67" t="n">
        <v>145.6136512699384</v>
      </c>
      <c r="AC67" t="n">
        <v>131.716488762818</v>
      </c>
      <c r="AD67" t="n">
        <v>106423.7364318895</v>
      </c>
      <c r="AE67" t="n">
        <v>145613.6512699384</v>
      </c>
      <c r="AF67" t="n">
        <v>4.954710045554583e-06</v>
      </c>
      <c r="AG67" t="n">
        <v>5</v>
      </c>
      <c r="AH67" t="n">
        <v>131716.488762818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6.7859</v>
      </c>
      <c r="E68" t="n">
        <v>14.74</v>
      </c>
      <c r="F68" t="n">
        <v>11.72</v>
      </c>
      <c r="G68" t="n">
        <v>87.93000000000001</v>
      </c>
      <c r="H68" t="n">
        <v>1.24</v>
      </c>
      <c r="I68" t="n">
        <v>8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157.51</v>
      </c>
      <c r="Q68" t="n">
        <v>460.69</v>
      </c>
      <c r="R68" t="n">
        <v>46.74</v>
      </c>
      <c r="S68" t="n">
        <v>32.19</v>
      </c>
      <c r="T68" t="n">
        <v>3372.5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106.1993872567327</v>
      </c>
      <c r="AB68" t="n">
        <v>145.3066868309019</v>
      </c>
      <c r="AC68" t="n">
        <v>131.4388205790158</v>
      </c>
      <c r="AD68" t="n">
        <v>106199.3872567327</v>
      </c>
      <c r="AE68" t="n">
        <v>145306.6868309019</v>
      </c>
      <c r="AF68" t="n">
        <v>4.959387402924825e-06</v>
      </c>
      <c r="AG68" t="n">
        <v>5</v>
      </c>
      <c r="AH68" t="n">
        <v>131438.8205790158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6.783</v>
      </c>
      <c r="E69" t="n">
        <v>14.74</v>
      </c>
      <c r="F69" t="n">
        <v>11.73</v>
      </c>
      <c r="G69" t="n">
        <v>87.98</v>
      </c>
      <c r="H69" t="n">
        <v>1.25</v>
      </c>
      <c r="I69" t="n">
        <v>8</v>
      </c>
      <c r="J69" t="n">
        <v>251.94</v>
      </c>
      <c r="K69" t="n">
        <v>56.94</v>
      </c>
      <c r="L69" t="n">
        <v>17.75</v>
      </c>
      <c r="M69" t="n">
        <v>6</v>
      </c>
      <c r="N69" t="n">
        <v>62.25</v>
      </c>
      <c r="O69" t="n">
        <v>31306.86</v>
      </c>
      <c r="P69" t="n">
        <v>157.05</v>
      </c>
      <c r="Q69" t="n">
        <v>460.69</v>
      </c>
      <c r="R69" t="n">
        <v>46.97</v>
      </c>
      <c r="S69" t="n">
        <v>32.19</v>
      </c>
      <c r="T69" t="n">
        <v>3488.64</v>
      </c>
      <c r="U69" t="n">
        <v>0.6899999999999999</v>
      </c>
      <c r="V69" t="n">
        <v>0.76</v>
      </c>
      <c r="W69" t="n">
        <v>1.46</v>
      </c>
      <c r="X69" t="n">
        <v>0.2</v>
      </c>
      <c r="Y69" t="n">
        <v>1</v>
      </c>
      <c r="Z69" t="n">
        <v>10</v>
      </c>
      <c r="AA69" t="n">
        <v>106.0663102126449</v>
      </c>
      <c r="AB69" t="n">
        <v>145.1246049482362</v>
      </c>
      <c r="AC69" t="n">
        <v>131.2741163356781</v>
      </c>
      <c r="AD69" t="n">
        <v>106066.3102126449</v>
      </c>
      <c r="AE69" t="n">
        <v>145124.6049482362</v>
      </c>
      <c r="AF69" t="n">
        <v>4.957267975366434e-06</v>
      </c>
      <c r="AG69" t="n">
        <v>5</v>
      </c>
      <c r="AH69" t="n">
        <v>131274.1163356781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6.782</v>
      </c>
      <c r="E70" t="n">
        <v>14.74</v>
      </c>
      <c r="F70" t="n">
        <v>11.73</v>
      </c>
      <c r="G70" t="n">
        <v>88</v>
      </c>
      <c r="H70" t="n">
        <v>1.27</v>
      </c>
      <c r="I70" t="n">
        <v>8</v>
      </c>
      <c r="J70" t="n">
        <v>252.39</v>
      </c>
      <c r="K70" t="n">
        <v>56.94</v>
      </c>
      <c r="L70" t="n">
        <v>18</v>
      </c>
      <c r="M70" t="n">
        <v>6</v>
      </c>
      <c r="N70" t="n">
        <v>62.45</v>
      </c>
      <c r="O70" t="n">
        <v>31362.58</v>
      </c>
      <c r="P70" t="n">
        <v>156.39</v>
      </c>
      <c r="Q70" t="n">
        <v>460.71</v>
      </c>
      <c r="R70" t="n">
        <v>46.89</v>
      </c>
      <c r="S70" t="n">
        <v>32.19</v>
      </c>
      <c r="T70" t="n">
        <v>3446.96</v>
      </c>
      <c r="U70" t="n">
        <v>0.6899999999999999</v>
      </c>
      <c r="V70" t="n">
        <v>0.76</v>
      </c>
      <c r="W70" t="n">
        <v>1.46</v>
      </c>
      <c r="X70" t="n">
        <v>0.2</v>
      </c>
      <c r="Y70" t="n">
        <v>1</v>
      </c>
      <c r="Z70" t="n">
        <v>10</v>
      </c>
      <c r="AA70" t="n">
        <v>105.8399935499999</v>
      </c>
      <c r="AB70" t="n">
        <v>144.814948506019</v>
      </c>
      <c r="AC70" t="n">
        <v>130.9940130697005</v>
      </c>
      <c r="AD70" t="n">
        <v>105839.9935499999</v>
      </c>
      <c r="AE70" t="n">
        <v>144814.948506019</v>
      </c>
      <c r="AF70" t="n">
        <v>4.956537138277335e-06</v>
      </c>
      <c r="AG70" t="n">
        <v>5</v>
      </c>
      <c r="AH70" t="n">
        <v>130994.0130697005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6.7775</v>
      </c>
      <c r="E71" t="n">
        <v>14.75</v>
      </c>
      <c r="F71" t="n">
        <v>11.74</v>
      </c>
      <c r="G71" t="n">
        <v>88.06999999999999</v>
      </c>
      <c r="H71" t="n">
        <v>1.28</v>
      </c>
      <c r="I71" t="n">
        <v>8</v>
      </c>
      <c r="J71" t="n">
        <v>252.84</v>
      </c>
      <c r="K71" t="n">
        <v>56.94</v>
      </c>
      <c r="L71" t="n">
        <v>18.25</v>
      </c>
      <c r="M71" t="n">
        <v>6</v>
      </c>
      <c r="N71" t="n">
        <v>62.65</v>
      </c>
      <c r="O71" t="n">
        <v>31418.38</v>
      </c>
      <c r="P71" t="n">
        <v>155.53</v>
      </c>
      <c r="Q71" t="n">
        <v>460.69</v>
      </c>
      <c r="R71" t="n">
        <v>47.28</v>
      </c>
      <c r="S71" t="n">
        <v>32.19</v>
      </c>
      <c r="T71" t="n">
        <v>3641.88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105.5783572453373</v>
      </c>
      <c r="AB71" t="n">
        <v>144.4569661714007</v>
      </c>
      <c r="AC71" t="n">
        <v>130.6701960666667</v>
      </c>
      <c r="AD71" t="n">
        <v>105578.3572453373</v>
      </c>
      <c r="AE71" t="n">
        <v>144456.9661714007</v>
      </c>
      <c r="AF71" t="n">
        <v>4.953248371376384e-06</v>
      </c>
      <c r="AG71" t="n">
        <v>5</v>
      </c>
      <c r="AH71" t="n">
        <v>130670.1960666667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6.8092</v>
      </c>
      <c r="E72" t="n">
        <v>14.69</v>
      </c>
      <c r="F72" t="n">
        <v>11.72</v>
      </c>
      <c r="G72" t="n">
        <v>100.44</v>
      </c>
      <c r="H72" t="n">
        <v>1.3</v>
      </c>
      <c r="I72" t="n">
        <v>7</v>
      </c>
      <c r="J72" t="n">
        <v>253.3</v>
      </c>
      <c r="K72" t="n">
        <v>56.94</v>
      </c>
      <c r="L72" t="n">
        <v>18.5</v>
      </c>
      <c r="M72" t="n">
        <v>5</v>
      </c>
      <c r="N72" t="n">
        <v>62.86</v>
      </c>
      <c r="O72" t="n">
        <v>31474.25</v>
      </c>
      <c r="P72" t="n">
        <v>154.74</v>
      </c>
      <c r="Q72" t="n">
        <v>460.69</v>
      </c>
      <c r="R72" t="n">
        <v>46.56</v>
      </c>
      <c r="S72" t="n">
        <v>32.19</v>
      </c>
      <c r="T72" t="n">
        <v>3288.27</v>
      </c>
      <c r="U72" t="n">
        <v>0.6899999999999999</v>
      </c>
      <c r="V72" t="n">
        <v>0.76</v>
      </c>
      <c r="W72" t="n">
        <v>1.46</v>
      </c>
      <c r="X72" t="n">
        <v>0.18</v>
      </c>
      <c r="Y72" t="n">
        <v>1</v>
      </c>
      <c r="Z72" t="n">
        <v>10</v>
      </c>
      <c r="AA72" t="n">
        <v>105.0048219111805</v>
      </c>
      <c r="AB72" t="n">
        <v>143.6722298246146</v>
      </c>
      <c r="AC72" t="n">
        <v>129.9603538554332</v>
      </c>
      <c r="AD72" t="n">
        <v>105004.8219111805</v>
      </c>
      <c r="AE72" t="n">
        <v>143672.2298246146</v>
      </c>
      <c r="AF72" t="n">
        <v>4.976415907100858e-06</v>
      </c>
      <c r="AG72" t="n">
        <v>5</v>
      </c>
      <c r="AH72" t="n">
        <v>129960.3538554332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6.812</v>
      </c>
      <c r="E73" t="n">
        <v>14.68</v>
      </c>
      <c r="F73" t="n">
        <v>11.71</v>
      </c>
      <c r="G73" t="n">
        <v>100.39</v>
      </c>
      <c r="H73" t="n">
        <v>1.31</v>
      </c>
      <c r="I73" t="n">
        <v>7</v>
      </c>
      <c r="J73" t="n">
        <v>253.75</v>
      </c>
      <c r="K73" t="n">
        <v>56.94</v>
      </c>
      <c r="L73" t="n">
        <v>18.75</v>
      </c>
      <c r="M73" t="n">
        <v>5</v>
      </c>
      <c r="N73" t="n">
        <v>63.06</v>
      </c>
      <c r="O73" t="n">
        <v>31530.19</v>
      </c>
      <c r="P73" t="n">
        <v>154.94</v>
      </c>
      <c r="Q73" t="n">
        <v>460.69</v>
      </c>
      <c r="R73" t="n">
        <v>46.36</v>
      </c>
      <c r="S73" t="n">
        <v>32.19</v>
      </c>
      <c r="T73" t="n">
        <v>3186.44</v>
      </c>
      <c r="U73" t="n">
        <v>0.6899999999999999</v>
      </c>
      <c r="V73" t="n">
        <v>0.76</v>
      </c>
      <c r="W73" t="n">
        <v>1.46</v>
      </c>
      <c r="X73" t="n">
        <v>0.18</v>
      </c>
      <c r="Y73" t="n">
        <v>1</v>
      </c>
      <c r="Z73" t="n">
        <v>10</v>
      </c>
      <c r="AA73" t="n">
        <v>105.0464123338507</v>
      </c>
      <c r="AB73" t="n">
        <v>143.7291356757519</v>
      </c>
      <c r="AC73" t="n">
        <v>130.0118286920059</v>
      </c>
      <c r="AD73" t="n">
        <v>105046.4123338507</v>
      </c>
      <c r="AE73" t="n">
        <v>143729.1356757519</v>
      </c>
      <c r="AF73" t="n">
        <v>4.97846225095034e-06</v>
      </c>
      <c r="AG73" t="n">
        <v>5</v>
      </c>
      <c r="AH73" t="n">
        <v>130011.8286920059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6.8155</v>
      </c>
      <c r="E74" t="n">
        <v>14.67</v>
      </c>
      <c r="F74" t="n">
        <v>11.7</v>
      </c>
      <c r="G74" t="n">
        <v>100.32</v>
      </c>
      <c r="H74" t="n">
        <v>1.33</v>
      </c>
      <c r="I74" t="n">
        <v>7</v>
      </c>
      <c r="J74" t="n">
        <v>254.21</v>
      </c>
      <c r="K74" t="n">
        <v>56.94</v>
      </c>
      <c r="L74" t="n">
        <v>19</v>
      </c>
      <c r="M74" t="n">
        <v>5</v>
      </c>
      <c r="N74" t="n">
        <v>63.26</v>
      </c>
      <c r="O74" t="n">
        <v>31586.21</v>
      </c>
      <c r="P74" t="n">
        <v>154.87</v>
      </c>
      <c r="Q74" t="n">
        <v>460.73</v>
      </c>
      <c r="R74" t="n">
        <v>46.05</v>
      </c>
      <c r="S74" t="n">
        <v>32.19</v>
      </c>
      <c r="T74" t="n">
        <v>3030.49</v>
      </c>
      <c r="U74" t="n">
        <v>0.7</v>
      </c>
      <c r="V74" t="n">
        <v>0.76</v>
      </c>
      <c r="W74" t="n">
        <v>1.46</v>
      </c>
      <c r="X74" t="n">
        <v>0.17</v>
      </c>
      <c r="Y74" t="n">
        <v>1</v>
      </c>
      <c r="Z74" t="n">
        <v>10</v>
      </c>
      <c r="AA74" t="n">
        <v>104.9859437898483</v>
      </c>
      <c r="AB74" t="n">
        <v>143.6463999461639</v>
      </c>
      <c r="AC74" t="n">
        <v>129.9369891443294</v>
      </c>
      <c r="AD74" t="n">
        <v>104985.9437898483</v>
      </c>
      <c r="AE74" t="n">
        <v>143646.3999461639</v>
      </c>
      <c r="AF74" t="n">
        <v>4.981020180762191e-06</v>
      </c>
      <c r="AG74" t="n">
        <v>5</v>
      </c>
      <c r="AH74" t="n">
        <v>129936.9891443294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6.8137</v>
      </c>
      <c r="E75" t="n">
        <v>14.68</v>
      </c>
      <c r="F75" t="n">
        <v>11.71</v>
      </c>
      <c r="G75" t="n">
        <v>100.36</v>
      </c>
      <c r="H75" t="n">
        <v>1.34</v>
      </c>
      <c r="I75" t="n">
        <v>7</v>
      </c>
      <c r="J75" t="n">
        <v>254.66</v>
      </c>
      <c r="K75" t="n">
        <v>56.94</v>
      </c>
      <c r="L75" t="n">
        <v>19.25</v>
      </c>
      <c r="M75" t="n">
        <v>5</v>
      </c>
      <c r="N75" t="n">
        <v>63.47</v>
      </c>
      <c r="O75" t="n">
        <v>31642.3</v>
      </c>
      <c r="P75" t="n">
        <v>155.31</v>
      </c>
      <c r="Q75" t="n">
        <v>460.69</v>
      </c>
      <c r="R75" t="n">
        <v>46.24</v>
      </c>
      <c r="S75" t="n">
        <v>32.19</v>
      </c>
      <c r="T75" t="n">
        <v>3126.28</v>
      </c>
      <c r="U75" t="n">
        <v>0.7</v>
      </c>
      <c r="V75" t="n">
        <v>0.76</v>
      </c>
      <c r="W75" t="n">
        <v>1.46</v>
      </c>
      <c r="X75" t="n">
        <v>0.17</v>
      </c>
      <c r="Y75" t="n">
        <v>1</v>
      </c>
      <c r="Z75" t="n">
        <v>10</v>
      </c>
      <c r="AA75" t="n">
        <v>105.1626789248663</v>
      </c>
      <c r="AB75" t="n">
        <v>143.8882167548993</v>
      </c>
      <c r="AC75" t="n">
        <v>130.1557272962312</v>
      </c>
      <c r="AD75" t="n">
        <v>105162.6789248663</v>
      </c>
      <c r="AE75" t="n">
        <v>143888.2167548993</v>
      </c>
      <c r="AF75" t="n">
        <v>4.979704674001809e-06</v>
      </c>
      <c r="AG75" t="n">
        <v>5</v>
      </c>
      <c r="AH75" t="n">
        <v>130155.7272962312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6.8162</v>
      </c>
      <c r="E76" t="n">
        <v>14.67</v>
      </c>
      <c r="F76" t="n">
        <v>11.7</v>
      </c>
      <c r="G76" t="n">
        <v>100.31</v>
      </c>
      <c r="H76" t="n">
        <v>1.36</v>
      </c>
      <c r="I76" t="n">
        <v>7</v>
      </c>
      <c r="J76" t="n">
        <v>255.12</v>
      </c>
      <c r="K76" t="n">
        <v>56.94</v>
      </c>
      <c r="L76" t="n">
        <v>19.5</v>
      </c>
      <c r="M76" t="n">
        <v>5</v>
      </c>
      <c r="N76" t="n">
        <v>63.67</v>
      </c>
      <c r="O76" t="n">
        <v>31698.47</v>
      </c>
      <c r="P76" t="n">
        <v>155.1</v>
      </c>
      <c r="Q76" t="n">
        <v>460.69</v>
      </c>
      <c r="R76" t="n">
        <v>45.97</v>
      </c>
      <c r="S76" t="n">
        <v>32.19</v>
      </c>
      <c r="T76" t="n">
        <v>2994.29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105.0613590632083</v>
      </c>
      <c r="AB76" t="n">
        <v>143.7495864502622</v>
      </c>
      <c r="AC76" t="n">
        <v>130.0303276732997</v>
      </c>
      <c r="AD76" t="n">
        <v>105061.3590632083</v>
      </c>
      <c r="AE76" t="n">
        <v>143749.5864502622</v>
      </c>
      <c r="AF76" t="n">
        <v>4.98153176672456e-06</v>
      </c>
      <c r="AG76" t="n">
        <v>5</v>
      </c>
      <c r="AH76" t="n">
        <v>130030.3276732997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6.8184</v>
      </c>
      <c r="E77" t="n">
        <v>14.67</v>
      </c>
      <c r="F77" t="n">
        <v>11.7</v>
      </c>
      <c r="G77" t="n">
        <v>100.27</v>
      </c>
      <c r="H77" t="n">
        <v>1.37</v>
      </c>
      <c r="I77" t="n">
        <v>7</v>
      </c>
      <c r="J77" t="n">
        <v>255.57</v>
      </c>
      <c r="K77" t="n">
        <v>56.94</v>
      </c>
      <c r="L77" t="n">
        <v>19.75</v>
      </c>
      <c r="M77" t="n">
        <v>5</v>
      </c>
      <c r="N77" t="n">
        <v>63.88</v>
      </c>
      <c r="O77" t="n">
        <v>31754.72</v>
      </c>
      <c r="P77" t="n">
        <v>154.37</v>
      </c>
      <c r="Q77" t="n">
        <v>460.69</v>
      </c>
      <c r="R77" t="n">
        <v>45.86</v>
      </c>
      <c r="S77" t="n">
        <v>32.19</v>
      </c>
      <c r="T77" t="n">
        <v>2937.05</v>
      </c>
      <c r="U77" t="n">
        <v>0.7</v>
      </c>
      <c r="V77" t="n">
        <v>0.76</v>
      </c>
      <c r="W77" t="n">
        <v>1.46</v>
      </c>
      <c r="X77" t="n">
        <v>0.16</v>
      </c>
      <c r="Y77" t="n">
        <v>1</v>
      </c>
      <c r="Z77" t="n">
        <v>10</v>
      </c>
      <c r="AA77" t="n">
        <v>104.7829147859634</v>
      </c>
      <c r="AB77" t="n">
        <v>143.3686067060412</v>
      </c>
      <c r="AC77" t="n">
        <v>129.6857081011587</v>
      </c>
      <c r="AD77" t="n">
        <v>104782.9147859634</v>
      </c>
      <c r="AE77" t="n">
        <v>143368.6067060413</v>
      </c>
      <c r="AF77" t="n">
        <v>4.98313960832058e-06</v>
      </c>
      <c r="AG77" t="n">
        <v>5</v>
      </c>
      <c r="AH77" t="n">
        <v>129685.7081011587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6.8156</v>
      </c>
      <c r="E78" t="n">
        <v>14.67</v>
      </c>
      <c r="F78" t="n">
        <v>11.7</v>
      </c>
      <c r="G78" t="n">
        <v>100.32</v>
      </c>
      <c r="H78" t="n">
        <v>1.39</v>
      </c>
      <c r="I78" t="n">
        <v>7</v>
      </c>
      <c r="J78" t="n">
        <v>256.03</v>
      </c>
      <c r="K78" t="n">
        <v>56.94</v>
      </c>
      <c r="L78" t="n">
        <v>20</v>
      </c>
      <c r="M78" t="n">
        <v>5</v>
      </c>
      <c r="N78" t="n">
        <v>64.09</v>
      </c>
      <c r="O78" t="n">
        <v>31811.04</v>
      </c>
      <c r="P78" t="n">
        <v>154.21</v>
      </c>
      <c r="Q78" t="n">
        <v>460.69</v>
      </c>
      <c r="R78" t="n">
        <v>46</v>
      </c>
      <c r="S78" t="n">
        <v>32.19</v>
      </c>
      <c r="T78" t="n">
        <v>3005.06</v>
      </c>
      <c r="U78" t="n">
        <v>0.7</v>
      </c>
      <c r="V78" t="n">
        <v>0.76</v>
      </c>
      <c r="W78" t="n">
        <v>1.46</v>
      </c>
      <c r="X78" t="n">
        <v>0.17</v>
      </c>
      <c r="Y78" t="n">
        <v>1</v>
      </c>
      <c r="Z78" t="n">
        <v>10</v>
      </c>
      <c r="AA78" t="n">
        <v>104.7508445126474</v>
      </c>
      <c r="AB78" t="n">
        <v>143.3247267432497</v>
      </c>
      <c r="AC78" t="n">
        <v>129.6460159804301</v>
      </c>
      <c r="AD78" t="n">
        <v>104750.8445126474</v>
      </c>
      <c r="AE78" t="n">
        <v>143324.7267432497</v>
      </c>
      <c r="AF78" t="n">
        <v>4.9810932644711e-06</v>
      </c>
      <c r="AG78" t="n">
        <v>5</v>
      </c>
      <c r="AH78" t="n">
        <v>129646.0159804301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6.82</v>
      </c>
      <c r="E79" t="n">
        <v>14.66</v>
      </c>
      <c r="F79" t="n">
        <v>11.69</v>
      </c>
      <c r="G79" t="n">
        <v>100.24</v>
      </c>
      <c r="H79" t="n">
        <v>1.4</v>
      </c>
      <c r="I79" t="n">
        <v>7</v>
      </c>
      <c r="J79" t="n">
        <v>256.49</v>
      </c>
      <c r="K79" t="n">
        <v>56.94</v>
      </c>
      <c r="L79" t="n">
        <v>20.25</v>
      </c>
      <c r="M79" t="n">
        <v>5</v>
      </c>
      <c r="N79" t="n">
        <v>64.29000000000001</v>
      </c>
      <c r="O79" t="n">
        <v>31867.44</v>
      </c>
      <c r="P79" t="n">
        <v>153.66</v>
      </c>
      <c r="Q79" t="n">
        <v>460.69</v>
      </c>
      <c r="R79" t="n">
        <v>45.82</v>
      </c>
      <c r="S79" t="n">
        <v>32.19</v>
      </c>
      <c r="T79" t="n">
        <v>2916.83</v>
      </c>
      <c r="U79" t="n">
        <v>0.7</v>
      </c>
      <c r="V79" t="n">
        <v>0.76</v>
      </c>
      <c r="W79" t="n">
        <v>1.45</v>
      </c>
      <c r="X79" t="n">
        <v>0.16</v>
      </c>
      <c r="Y79" t="n">
        <v>1</v>
      </c>
      <c r="Z79" t="n">
        <v>10</v>
      </c>
      <c r="AA79" t="n">
        <v>104.5124073378203</v>
      </c>
      <c r="AB79" t="n">
        <v>142.9984864815457</v>
      </c>
      <c r="AC79" t="n">
        <v>129.350911631422</v>
      </c>
      <c r="AD79" t="n">
        <v>104512.4073378203</v>
      </c>
      <c r="AE79" t="n">
        <v>142998.4864815457</v>
      </c>
      <c r="AF79" t="n">
        <v>4.984308947663141e-06</v>
      </c>
      <c r="AG79" t="n">
        <v>5</v>
      </c>
      <c r="AH79" t="n">
        <v>129350.9116314219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6.816</v>
      </c>
      <c r="E80" t="n">
        <v>14.67</v>
      </c>
      <c r="F80" t="n">
        <v>11.7</v>
      </c>
      <c r="G80" t="n">
        <v>100.31</v>
      </c>
      <c r="H80" t="n">
        <v>1.42</v>
      </c>
      <c r="I80" t="n">
        <v>7</v>
      </c>
      <c r="J80" t="n">
        <v>256.94</v>
      </c>
      <c r="K80" t="n">
        <v>56.94</v>
      </c>
      <c r="L80" t="n">
        <v>20.5</v>
      </c>
      <c r="M80" t="n">
        <v>5</v>
      </c>
      <c r="N80" t="n">
        <v>64.5</v>
      </c>
      <c r="O80" t="n">
        <v>31924.04</v>
      </c>
      <c r="P80" t="n">
        <v>153.21</v>
      </c>
      <c r="Q80" t="n">
        <v>460.69</v>
      </c>
      <c r="R80" t="n">
        <v>46.05</v>
      </c>
      <c r="S80" t="n">
        <v>32.19</v>
      </c>
      <c r="T80" t="n">
        <v>3031.26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104.3924681391436</v>
      </c>
      <c r="AB80" t="n">
        <v>142.8343803785723</v>
      </c>
      <c r="AC80" t="n">
        <v>129.2024675845919</v>
      </c>
      <c r="AD80" t="n">
        <v>104392.4681391436</v>
      </c>
      <c r="AE80" t="n">
        <v>142834.3803785724</v>
      </c>
      <c r="AF80" t="n">
        <v>4.981385599306741e-06</v>
      </c>
      <c r="AG80" t="n">
        <v>5</v>
      </c>
      <c r="AH80" t="n">
        <v>129202.4675845919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6.817</v>
      </c>
      <c r="E81" t="n">
        <v>14.67</v>
      </c>
      <c r="F81" t="n">
        <v>11.7</v>
      </c>
      <c r="G81" t="n">
        <v>100.3</v>
      </c>
      <c r="H81" t="n">
        <v>1.43</v>
      </c>
      <c r="I81" t="n">
        <v>7</v>
      </c>
      <c r="J81" t="n">
        <v>257.4</v>
      </c>
      <c r="K81" t="n">
        <v>56.94</v>
      </c>
      <c r="L81" t="n">
        <v>20.75</v>
      </c>
      <c r="M81" t="n">
        <v>5</v>
      </c>
      <c r="N81" t="n">
        <v>64.70999999999999</v>
      </c>
      <c r="O81" t="n">
        <v>31980.59</v>
      </c>
      <c r="P81" t="n">
        <v>152.35</v>
      </c>
      <c r="Q81" t="n">
        <v>460.69</v>
      </c>
      <c r="R81" t="n">
        <v>45.94</v>
      </c>
      <c r="S81" t="n">
        <v>32.19</v>
      </c>
      <c r="T81" t="n">
        <v>2977</v>
      </c>
      <c r="U81" t="n">
        <v>0.7</v>
      </c>
      <c r="V81" t="n">
        <v>0.76</v>
      </c>
      <c r="W81" t="n">
        <v>1.46</v>
      </c>
      <c r="X81" t="n">
        <v>0.17</v>
      </c>
      <c r="Y81" t="n">
        <v>1</v>
      </c>
      <c r="Z81" t="n">
        <v>10</v>
      </c>
      <c r="AA81" t="n">
        <v>104.0785775868654</v>
      </c>
      <c r="AB81" t="n">
        <v>142.4049014770717</v>
      </c>
      <c r="AC81" t="n">
        <v>128.813977546673</v>
      </c>
      <c r="AD81" t="n">
        <v>104078.5775868654</v>
      </c>
      <c r="AE81" t="n">
        <v>142404.9014770717</v>
      </c>
      <c r="AF81" t="n">
        <v>4.982116436395841e-06</v>
      </c>
      <c r="AG81" t="n">
        <v>5</v>
      </c>
      <c r="AH81" t="n">
        <v>128813.977546673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6.8168</v>
      </c>
      <c r="E82" t="n">
        <v>14.67</v>
      </c>
      <c r="F82" t="n">
        <v>11.7</v>
      </c>
      <c r="G82" t="n">
        <v>100.3</v>
      </c>
      <c r="H82" t="n">
        <v>1.45</v>
      </c>
      <c r="I82" t="n">
        <v>7</v>
      </c>
      <c r="J82" t="n">
        <v>257.86</v>
      </c>
      <c r="K82" t="n">
        <v>56.94</v>
      </c>
      <c r="L82" t="n">
        <v>21</v>
      </c>
      <c r="M82" t="n">
        <v>5</v>
      </c>
      <c r="N82" t="n">
        <v>64.92</v>
      </c>
      <c r="O82" t="n">
        <v>32037.22</v>
      </c>
      <c r="P82" t="n">
        <v>151.5</v>
      </c>
      <c r="Q82" t="n">
        <v>460.69</v>
      </c>
      <c r="R82" t="n">
        <v>45.85</v>
      </c>
      <c r="S82" t="n">
        <v>32.19</v>
      </c>
      <c r="T82" t="n">
        <v>2930.94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103.7787355916977</v>
      </c>
      <c r="AB82" t="n">
        <v>141.9946444311882</v>
      </c>
      <c r="AC82" t="n">
        <v>128.4428748574491</v>
      </c>
      <c r="AD82" t="n">
        <v>103778.7355916977</v>
      </c>
      <c r="AE82" t="n">
        <v>141994.6444311882</v>
      </c>
      <c r="AF82" t="n">
        <v>4.98197026897802e-06</v>
      </c>
      <c r="AG82" t="n">
        <v>5</v>
      </c>
      <c r="AH82" t="n">
        <v>128442.8748574491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6.8141</v>
      </c>
      <c r="E83" t="n">
        <v>14.68</v>
      </c>
      <c r="F83" t="n">
        <v>11.71</v>
      </c>
      <c r="G83" t="n">
        <v>100.35</v>
      </c>
      <c r="H83" t="n">
        <v>1.46</v>
      </c>
      <c r="I83" t="n">
        <v>7</v>
      </c>
      <c r="J83" t="n">
        <v>258.32</v>
      </c>
      <c r="K83" t="n">
        <v>56.94</v>
      </c>
      <c r="L83" t="n">
        <v>21.25</v>
      </c>
      <c r="M83" t="n">
        <v>5</v>
      </c>
      <c r="N83" t="n">
        <v>65.13</v>
      </c>
      <c r="O83" t="n">
        <v>32093.94</v>
      </c>
      <c r="P83" t="n">
        <v>151.23</v>
      </c>
      <c r="Q83" t="n">
        <v>460.69</v>
      </c>
      <c r="R83" t="n">
        <v>46.19</v>
      </c>
      <c r="S83" t="n">
        <v>32.19</v>
      </c>
      <c r="T83" t="n">
        <v>3102.73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103.7109399260741</v>
      </c>
      <c r="AB83" t="n">
        <v>141.9018834105484</v>
      </c>
      <c r="AC83" t="n">
        <v>128.3589668184282</v>
      </c>
      <c r="AD83" t="n">
        <v>103710.9399260741</v>
      </c>
      <c r="AE83" t="n">
        <v>141901.8834105484</v>
      </c>
      <c r="AF83" t="n">
        <v>4.97999700883745e-06</v>
      </c>
      <c r="AG83" t="n">
        <v>5</v>
      </c>
      <c r="AH83" t="n">
        <v>128358.9668184282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6.8524</v>
      </c>
      <c r="E84" t="n">
        <v>14.59</v>
      </c>
      <c r="F84" t="n">
        <v>11.67</v>
      </c>
      <c r="G84" t="n">
        <v>116.69</v>
      </c>
      <c r="H84" t="n">
        <v>1.48</v>
      </c>
      <c r="I84" t="n">
        <v>6</v>
      </c>
      <c r="J84" t="n">
        <v>258.78</v>
      </c>
      <c r="K84" t="n">
        <v>56.94</v>
      </c>
      <c r="L84" t="n">
        <v>21.5</v>
      </c>
      <c r="M84" t="n">
        <v>4</v>
      </c>
      <c r="N84" t="n">
        <v>65.34</v>
      </c>
      <c r="O84" t="n">
        <v>32150.72</v>
      </c>
      <c r="P84" t="n">
        <v>149.69</v>
      </c>
      <c r="Q84" t="n">
        <v>460.69</v>
      </c>
      <c r="R84" t="n">
        <v>44.85</v>
      </c>
      <c r="S84" t="n">
        <v>32.19</v>
      </c>
      <c r="T84" t="n">
        <v>2436.08</v>
      </c>
      <c r="U84" t="n">
        <v>0.72</v>
      </c>
      <c r="V84" t="n">
        <v>0.77</v>
      </c>
      <c r="W84" t="n">
        <v>1.46</v>
      </c>
      <c r="X84" t="n">
        <v>0.14</v>
      </c>
      <c r="Y84" t="n">
        <v>1</v>
      </c>
      <c r="Z84" t="n">
        <v>10</v>
      </c>
      <c r="AA84" t="n">
        <v>102.8188781126239</v>
      </c>
      <c r="AB84" t="n">
        <v>140.6813250823968</v>
      </c>
      <c r="AC84" t="n">
        <v>127.2548968640506</v>
      </c>
      <c r="AD84" t="n">
        <v>102818.8781126239</v>
      </c>
      <c r="AE84" t="n">
        <v>140681.3250823968</v>
      </c>
      <c r="AF84" t="n">
        <v>5.007988069349987e-06</v>
      </c>
      <c r="AG84" t="n">
        <v>5</v>
      </c>
      <c r="AH84" t="n">
        <v>127254.8968640506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6.8509</v>
      </c>
      <c r="E85" t="n">
        <v>14.6</v>
      </c>
      <c r="F85" t="n">
        <v>11.67</v>
      </c>
      <c r="G85" t="n">
        <v>116.72</v>
      </c>
      <c r="H85" t="n">
        <v>1.49</v>
      </c>
      <c r="I85" t="n">
        <v>6</v>
      </c>
      <c r="J85" t="n">
        <v>259.24</v>
      </c>
      <c r="K85" t="n">
        <v>56.94</v>
      </c>
      <c r="L85" t="n">
        <v>21.75</v>
      </c>
      <c r="M85" t="n">
        <v>4</v>
      </c>
      <c r="N85" t="n">
        <v>65.55</v>
      </c>
      <c r="O85" t="n">
        <v>32207.59</v>
      </c>
      <c r="P85" t="n">
        <v>149.53</v>
      </c>
      <c r="Q85" t="n">
        <v>460.72</v>
      </c>
      <c r="R85" t="n">
        <v>45.03</v>
      </c>
      <c r="S85" t="n">
        <v>32.19</v>
      </c>
      <c r="T85" t="n">
        <v>2529.36</v>
      </c>
      <c r="U85" t="n">
        <v>0.71</v>
      </c>
      <c r="V85" t="n">
        <v>0.77</v>
      </c>
      <c r="W85" t="n">
        <v>1.46</v>
      </c>
      <c r="X85" t="n">
        <v>0.14</v>
      </c>
      <c r="Y85" t="n">
        <v>1</v>
      </c>
      <c r="Z85" t="n">
        <v>10</v>
      </c>
      <c r="AA85" t="n">
        <v>102.7751302097071</v>
      </c>
      <c r="AB85" t="n">
        <v>140.6214672716048</v>
      </c>
      <c r="AC85" t="n">
        <v>127.2007517987096</v>
      </c>
      <c r="AD85" t="n">
        <v>102775.1302097071</v>
      </c>
      <c r="AE85" t="n">
        <v>140621.4672716048</v>
      </c>
      <c r="AF85" t="n">
        <v>5.006891813716337e-06</v>
      </c>
      <c r="AG85" t="n">
        <v>5</v>
      </c>
      <c r="AH85" t="n">
        <v>127200.7517987096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6.8518</v>
      </c>
      <c r="E86" t="n">
        <v>14.59</v>
      </c>
      <c r="F86" t="n">
        <v>11.67</v>
      </c>
      <c r="G86" t="n">
        <v>116.71</v>
      </c>
      <c r="H86" t="n">
        <v>1.51</v>
      </c>
      <c r="I86" t="n">
        <v>6</v>
      </c>
      <c r="J86" t="n">
        <v>259.71</v>
      </c>
      <c r="K86" t="n">
        <v>56.94</v>
      </c>
      <c r="L86" t="n">
        <v>22</v>
      </c>
      <c r="M86" t="n">
        <v>4</v>
      </c>
      <c r="N86" t="n">
        <v>65.76000000000001</v>
      </c>
      <c r="O86" t="n">
        <v>32264.54</v>
      </c>
      <c r="P86" t="n">
        <v>149.63</v>
      </c>
      <c r="Q86" t="n">
        <v>460.69</v>
      </c>
      <c r="R86" t="n">
        <v>44.94</v>
      </c>
      <c r="S86" t="n">
        <v>32.19</v>
      </c>
      <c r="T86" t="n">
        <v>2484.04</v>
      </c>
      <c r="U86" t="n">
        <v>0.72</v>
      </c>
      <c r="V86" t="n">
        <v>0.77</v>
      </c>
      <c r="W86" t="n">
        <v>1.46</v>
      </c>
      <c r="X86" t="n">
        <v>0.14</v>
      </c>
      <c r="Y86" t="n">
        <v>1</v>
      </c>
      <c r="Z86" t="n">
        <v>10</v>
      </c>
      <c r="AA86" t="n">
        <v>102.8027932283265</v>
      </c>
      <c r="AB86" t="n">
        <v>140.659317034086</v>
      </c>
      <c r="AC86" t="n">
        <v>127.2349892329821</v>
      </c>
      <c r="AD86" t="n">
        <v>102802.7932283265</v>
      </c>
      <c r="AE86" t="n">
        <v>140659.317034086</v>
      </c>
      <c r="AF86" t="n">
        <v>5.007549567096526e-06</v>
      </c>
      <c r="AG86" t="n">
        <v>5</v>
      </c>
      <c r="AH86" t="n">
        <v>127234.9892329821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6.8514</v>
      </c>
      <c r="E87" t="n">
        <v>14.6</v>
      </c>
      <c r="F87" t="n">
        <v>11.67</v>
      </c>
      <c r="G87" t="n">
        <v>116.71</v>
      </c>
      <c r="H87" t="n">
        <v>1.52</v>
      </c>
      <c r="I87" t="n">
        <v>6</v>
      </c>
      <c r="J87" t="n">
        <v>260.17</v>
      </c>
      <c r="K87" t="n">
        <v>56.94</v>
      </c>
      <c r="L87" t="n">
        <v>22.25</v>
      </c>
      <c r="M87" t="n">
        <v>4</v>
      </c>
      <c r="N87" t="n">
        <v>65.98</v>
      </c>
      <c r="O87" t="n">
        <v>32321.56</v>
      </c>
      <c r="P87" t="n">
        <v>149.93</v>
      </c>
      <c r="Q87" t="n">
        <v>460.69</v>
      </c>
      <c r="R87" t="n">
        <v>44.98</v>
      </c>
      <c r="S87" t="n">
        <v>32.19</v>
      </c>
      <c r="T87" t="n">
        <v>2499.97</v>
      </c>
      <c r="U87" t="n">
        <v>0.72</v>
      </c>
      <c r="V87" t="n">
        <v>0.77</v>
      </c>
      <c r="W87" t="n">
        <v>1.46</v>
      </c>
      <c r="X87" t="n">
        <v>0.14</v>
      </c>
      <c r="Y87" t="n">
        <v>1</v>
      </c>
      <c r="Z87" t="n">
        <v>10</v>
      </c>
      <c r="AA87" t="n">
        <v>102.9120935705778</v>
      </c>
      <c r="AB87" t="n">
        <v>140.808866584345</v>
      </c>
      <c r="AC87" t="n">
        <v>127.3702659840585</v>
      </c>
      <c r="AD87" t="n">
        <v>102912.0935705778</v>
      </c>
      <c r="AE87" t="n">
        <v>140808.866584345</v>
      </c>
      <c r="AF87" t="n">
        <v>5.007257232260886e-06</v>
      </c>
      <c r="AG87" t="n">
        <v>5</v>
      </c>
      <c r="AH87" t="n">
        <v>127370.2659840585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6.8548</v>
      </c>
      <c r="E88" t="n">
        <v>14.59</v>
      </c>
      <c r="F88" t="n">
        <v>11.66</v>
      </c>
      <c r="G88" t="n">
        <v>116.64</v>
      </c>
      <c r="H88" t="n">
        <v>1.54</v>
      </c>
      <c r="I88" t="n">
        <v>6</v>
      </c>
      <c r="J88" t="n">
        <v>260.63</v>
      </c>
      <c r="K88" t="n">
        <v>56.94</v>
      </c>
      <c r="L88" t="n">
        <v>22.5</v>
      </c>
      <c r="M88" t="n">
        <v>4</v>
      </c>
      <c r="N88" t="n">
        <v>66.19</v>
      </c>
      <c r="O88" t="n">
        <v>32378.67</v>
      </c>
      <c r="P88" t="n">
        <v>149.87</v>
      </c>
      <c r="Q88" t="n">
        <v>460.69</v>
      </c>
      <c r="R88" t="n">
        <v>44.76</v>
      </c>
      <c r="S88" t="n">
        <v>32.19</v>
      </c>
      <c r="T88" t="n">
        <v>2391.67</v>
      </c>
      <c r="U88" t="n">
        <v>0.72</v>
      </c>
      <c r="V88" t="n">
        <v>0.77</v>
      </c>
      <c r="W88" t="n">
        <v>1.46</v>
      </c>
      <c r="X88" t="n">
        <v>0.13</v>
      </c>
      <c r="Y88" t="n">
        <v>1</v>
      </c>
      <c r="Z88" t="n">
        <v>10</v>
      </c>
      <c r="AA88" t="n">
        <v>102.8574399904447</v>
      </c>
      <c r="AB88" t="n">
        <v>140.7340871448611</v>
      </c>
      <c r="AC88" t="n">
        <v>127.3026233893253</v>
      </c>
      <c r="AD88" t="n">
        <v>102857.4399904447</v>
      </c>
      <c r="AE88" t="n">
        <v>140734.0871448611</v>
      </c>
      <c r="AF88" t="n">
        <v>5.009742078363826e-06</v>
      </c>
      <c r="AG88" t="n">
        <v>5</v>
      </c>
      <c r="AH88" t="n">
        <v>127302.6233893253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6.8522</v>
      </c>
      <c r="E89" t="n">
        <v>14.59</v>
      </c>
      <c r="F89" t="n">
        <v>11.67</v>
      </c>
      <c r="G89" t="n">
        <v>116.7</v>
      </c>
      <c r="H89" t="n">
        <v>1.55</v>
      </c>
      <c r="I89" t="n">
        <v>6</v>
      </c>
      <c r="J89" t="n">
        <v>261.09</v>
      </c>
      <c r="K89" t="n">
        <v>56.94</v>
      </c>
      <c r="L89" t="n">
        <v>22.75</v>
      </c>
      <c r="M89" t="n">
        <v>4</v>
      </c>
      <c r="N89" t="n">
        <v>66.40000000000001</v>
      </c>
      <c r="O89" t="n">
        <v>32435.86</v>
      </c>
      <c r="P89" t="n">
        <v>149.56</v>
      </c>
      <c r="Q89" t="n">
        <v>460.69</v>
      </c>
      <c r="R89" t="n">
        <v>44.86</v>
      </c>
      <c r="S89" t="n">
        <v>32.19</v>
      </c>
      <c r="T89" t="n">
        <v>2441.95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102.7746896605753</v>
      </c>
      <c r="AB89" t="n">
        <v>140.6208644928469</v>
      </c>
      <c r="AC89" t="n">
        <v>127.2002065483104</v>
      </c>
      <c r="AD89" t="n">
        <v>102774.6896605753</v>
      </c>
      <c r="AE89" t="n">
        <v>140620.8644928469</v>
      </c>
      <c r="AF89" t="n">
        <v>5.007841901932167e-06</v>
      </c>
      <c r="AG89" t="n">
        <v>5</v>
      </c>
      <c r="AH89" t="n">
        <v>127200.2065483104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6.8501</v>
      </c>
      <c r="E90" t="n">
        <v>14.6</v>
      </c>
      <c r="F90" t="n">
        <v>11.67</v>
      </c>
      <c r="G90" t="n">
        <v>116.74</v>
      </c>
      <c r="H90" t="n">
        <v>1.56</v>
      </c>
      <c r="I90" t="n">
        <v>6</v>
      </c>
      <c r="J90" t="n">
        <v>261.56</v>
      </c>
      <c r="K90" t="n">
        <v>56.94</v>
      </c>
      <c r="L90" t="n">
        <v>23</v>
      </c>
      <c r="M90" t="n">
        <v>4</v>
      </c>
      <c r="N90" t="n">
        <v>66.62</v>
      </c>
      <c r="O90" t="n">
        <v>32493.12</v>
      </c>
      <c r="P90" t="n">
        <v>149.31</v>
      </c>
      <c r="Q90" t="n">
        <v>460.69</v>
      </c>
      <c r="R90" t="n">
        <v>44.98</v>
      </c>
      <c r="S90" t="n">
        <v>32.19</v>
      </c>
      <c r="T90" t="n">
        <v>2504.93</v>
      </c>
      <c r="U90" t="n">
        <v>0.72</v>
      </c>
      <c r="V90" t="n">
        <v>0.77</v>
      </c>
      <c r="W90" t="n">
        <v>1.46</v>
      </c>
      <c r="X90" t="n">
        <v>0.14</v>
      </c>
      <c r="Y90" t="n">
        <v>1</v>
      </c>
      <c r="Z90" t="n">
        <v>10</v>
      </c>
      <c r="AA90" t="n">
        <v>102.7042417603066</v>
      </c>
      <c r="AB90" t="n">
        <v>140.5244745677574</v>
      </c>
      <c r="AC90" t="n">
        <v>127.1130159423872</v>
      </c>
      <c r="AD90" t="n">
        <v>102704.2417603066</v>
      </c>
      <c r="AE90" t="n">
        <v>140524.4745677574</v>
      </c>
      <c r="AF90" t="n">
        <v>5.006307144045056e-06</v>
      </c>
      <c r="AG90" t="n">
        <v>5</v>
      </c>
      <c r="AH90" t="n">
        <v>127113.0159423872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6.8518</v>
      </c>
      <c r="E91" t="n">
        <v>14.59</v>
      </c>
      <c r="F91" t="n">
        <v>11.67</v>
      </c>
      <c r="G91" t="n">
        <v>116.71</v>
      </c>
      <c r="H91" t="n">
        <v>1.58</v>
      </c>
      <c r="I91" t="n">
        <v>6</v>
      </c>
      <c r="J91" t="n">
        <v>262.02</v>
      </c>
      <c r="K91" t="n">
        <v>56.94</v>
      </c>
      <c r="L91" t="n">
        <v>23.25</v>
      </c>
      <c r="M91" t="n">
        <v>4</v>
      </c>
      <c r="N91" t="n">
        <v>66.83</v>
      </c>
      <c r="O91" t="n">
        <v>32550.47</v>
      </c>
      <c r="P91" t="n">
        <v>148.93</v>
      </c>
      <c r="Q91" t="n">
        <v>460.7</v>
      </c>
      <c r="R91" t="n">
        <v>44.88</v>
      </c>
      <c r="S91" t="n">
        <v>32.19</v>
      </c>
      <c r="T91" t="n">
        <v>2453.53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102.5556970234771</v>
      </c>
      <c r="AB91" t="n">
        <v>140.3212291054961</v>
      </c>
      <c r="AC91" t="n">
        <v>126.9291679417873</v>
      </c>
      <c r="AD91" t="n">
        <v>102555.6970234771</v>
      </c>
      <c r="AE91" t="n">
        <v>140321.2291054961</v>
      </c>
      <c r="AF91" t="n">
        <v>5.007549567096526e-06</v>
      </c>
      <c r="AG91" t="n">
        <v>5</v>
      </c>
      <c r="AH91" t="n">
        <v>126929.1679417873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6.8514</v>
      </c>
      <c r="E92" t="n">
        <v>14.6</v>
      </c>
      <c r="F92" t="n">
        <v>11.67</v>
      </c>
      <c r="G92" t="n">
        <v>116.71</v>
      </c>
      <c r="H92" t="n">
        <v>1.59</v>
      </c>
      <c r="I92" t="n">
        <v>6</v>
      </c>
      <c r="J92" t="n">
        <v>262.49</v>
      </c>
      <c r="K92" t="n">
        <v>56.94</v>
      </c>
      <c r="L92" t="n">
        <v>23.5</v>
      </c>
      <c r="M92" t="n">
        <v>4</v>
      </c>
      <c r="N92" t="n">
        <v>67.05</v>
      </c>
      <c r="O92" t="n">
        <v>32607.89</v>
      </c>
      <c r="P92" t="n">
        <v>148.29</v>
      </c>
      <c r="Q92" t="n">
        <v>460.69</v>
      </c>
      <c r="R92" t="n">
        <v>44.92</v>
      </c>
      <c r="S92" t="n">
        <v>32.19</v>
      </c>
      <c r="T92" t="n">
        <v>2474</v>
      </c>
      <c r="U92" t="n">
        <v>0.72</v>
      </c>
      <c r="V92" t="n">
        <v>0.77</v>
      </c>
      <c r="W92" t="n">
        <v>1.46</v>
      </c>
      <c r="X92" t="n">
        <v>0.14</v>
      </c>
      <c r="Y92" t="n">
        <v>1</v>
      </c>
      <c r="Z92" t="n">
        <v>10</v>
      </c>
      <c r="AA92" t="n">
        <v>102.3331486639529</v>
      </c>
      <c r="AB92" t="n">
        <v>140.0167286218545</v>
      </c>
      <c r="AC92" t="n">
        <v>126.6537285569353</v>
      </c>
      <c r="AD92" t="n">
        <v>102333.1486639529</v>
      </c>
      <c r="AE92" t="n">
        <v>140016.7286218545</v>
      </c>
      <c r="AF92" t="n">
        <v>5.007257232260886e-06</v>
      </c>
      <c r="AG92" t="n">
        <v>5</v>
      </c>
      <c r="AH92" t="n">
        <v>126653.7285569353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6.8545</v>
      </c>
      <c r="E93" t="n">
        <v>14.59</v>
      </c>
      <c r="F93" t="n">
        <v>11.66</v>
      </c>
      <c r="G93" t="n">
        <v>116.65</v>
      </c>
      <c r="H93" t="n">
        <v>1.61</v>
      </c>
      <c r="I93" t="n">
        <v>6</v>
      </c>
      <c r="J93" t="n">
        <v>262.96</v>
      </c>
      <c r="K93" t="n">
        <v>56.94</v>
      </c>
      <c r="L93" t="n">
        <v>23.75</v>
      </c>
      <c r="M93" t="n">
        <v>4</v>
      </c>
      <c r="N93" t="n">
        <v>67.26000000000001</v>
      </c>
      <c r="O93" t="n">
        <v>32665.4</v>
      </c>
      <c r="P93" t="n">
        <v>147.32</v>
      </c>
      <c r="Q93" t="n">
        <v>460.69</v>
      </c>
      <c r="R93" t="n">
        <v>44.78</v>
      </c>
      <c r="S93" t="n">
        <v>32.19</v>
      </c>
      <c r="T93" t="n">
        <v>2403.1</v>
      </c>
      <c r="U93" t="n">
        <v>0.72</v>
      </c>
      <c r="V93" t="n">
        <v>0.77</v>
      </c>
      <c r="W93" t="n">
        <v>1.46</v>
      </c>
      <c r="X93" t="n">
        <v>0.13</v>
      </c>
      <c r="Y93" t="n">
        <v>1</v>
      </c>
      <c r="Z93" t="n">
        <v>10</v>
      </c>
      <c r="AA93" t="n">
        <v>101.9602064604214</v>
      </c>
      <c r="AB93" t="n">
        <v>139.5064526459341</v>
      </c>
      <c r="AC93" t="n">
        <v>126.1921526039797</v>
      </c>
      <c r="AD93" t="n">
        <v>101960.2064604214</v>
      </c>
      <c r="AE93" t="n">
        <v>139506.4526459341</v>
      </c>
      <c r="AF93" t="n">
        <v>5.009522827237096e-06</v>
      </c>
      <c r="AG93" t="n">
        <v>5</v>
      </c>
      <c r="AH93" t="n">
        <v>126192.1526039797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6.8484</v>
      </c>
      <c r="E94" t="n">
        <v>14.6</v>
      </c>
      <c r="F94" t="n">
        <v>11.68</v>
      </c>
      <c r="G94" t="n">
        <v>116.78</v>
      </c>
      <c r="H94" t="n">
        <v>1.62</v>
      </c>
      <c r="I94" t="n">
        <v>6</v>
      </c>
      <c r="J94" t="n">
        <v>263.42</v>
      </c>
      <c r="K94" t="n">
        <v>56.94</v>
      </c>
      <c r="L94" t="n">
        <v>24</v>
      </c>
      <c r="M94" t="n">
        <v>3</v>
      </c>
      <c r="N94" t="n">
        <v>67.48</v>
      </c>
      <c r="O94" t="n">
        <v>32722.99</v>
      </c>
      <c r="P94" t="n">
        <v>146.73</v>
      </c>
      <c r="Q94" t="n">
        <v>460.69</v>
      </c>
      <c r="R94" t="n">
        <v>45.22</v>
      </c>
      <c r="S94" t="n">
        <v>32.19</v>
      </c>
      <c r="T94" t="n">
        <v>2622.6</v>
      </c>
      <c r="U94" t="n">
        <v>0.71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101.812060927945</v>
      </c>
      <c r="AB94" t="n">
        <v>139.3037533926804</v>
      </c>
      <c r="AC94" t="n">
        <v>126.0087986829663</v>
      </c>
      <c r="AD94" t="n">
        <v>101812.060927945</v>
      </c>
      <c r="AE94" t="n">
        <v>139303.7533926805</v>
      </c>
      <c r="AF94" t="n">
        <v>5.005064720993586e-06</v>
      </c>
      <c r="AG94" t="n">
        <v>5</v>
      </c>
      <c r="AH94" t="n">
        <v>126008.7986829663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6.8485</v>
      </c>
      <c r="E95" t="n">
        <v>14.6</v>
      </c>
      <c r="F95" t="n">
        <v>11.68</v>
      </c>
      <c r="G95" t="n">
        <v>116.78</v>
      </c>
      <c r="H95" t="n">
        <v>1.64</v>
      </c>
      <c r="I95" t="n">
        <v>6</v>
      </c>
      <c r="J95" t="n">
        <v>263.89</v>
      </c>
      <c r="K95" t="n">
        <v>56.94</v>
      </c>
      <c r="L95" t="n">
        <v>24.25</v>
      </c>
      <c r="M95" t="n">
        <v>3</v>
      </c>
      <c r="N95" t="n">
        <v>67.7</v>
      </c>
      <c r="O95" t="n">
        <v>32780.66</v>
      </c>
      <c r="P95" t="n">
        <v>146.72</v>
      </c>
      <c r="Q95" t="n">
        <v>460.69</v>
      </c>
      <c r="R95" t="n">
        <v>45.2</v>
      </c>
      <c r="S95" t="n">
        <v>32.19</v>
      </c>
      <c r="T95" t="n">
        <v>2611.2</v>
      </c>
      <c r="U95" t="n">
        <v>0.71</v>
      </c>
      <c r="V95" t="n">
        <v>0.77</v>
      </c>
      <c r="W95" t="n">
        <v>1.46</v>
      </c>
      <c r="X95" t="n">
        <v>0.14</v>
      </c>
      <c r="Y95" t="n">
        <v>1</v>
      </c>
      <c r="Z95" t="n">
        <v>10</v>
      </c>
      <c r="AA95" t="n">
        <v>101.8076944416172</v>
      </c>
      <c r="AB95" t="n">
        <v>139.2977789734509</v>
      </c>
      <c r="AC95" t="n">
        <v>126.0033944539229</v>
      </c>
      <c r="AD95" t="n">
        <v>101807.6944416172</v>
      </c>
      <c r="AE95" t="n">
        <v>139297.7789734509</v>
      </c>
      <c r="AF95" t="n">
        <v>5.005137804702495e-06</v>
      </c>
      <c r="AG95" t="n">
        <v>5</v>
      </c>
      <c r="AH95" t="n">
        <v>126003.3944539229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6.8514</v>
      </c>
      <c r="E96" t="n">
        <v>14.6</v>
      </c>
      <c r="F96" t="n">
        <v>11.67</v>
      </c>
      <c r="G96" t="n">
        <v>116.71</v>
      </c>
      <c r="H96" t="n">
        <v>1.65</v>
      </c>
      <c r="I96" t="n">
        <v>6</v>
      </c>
      <c r="J96" t="n">
        <v>264.36</v>
      </c>
      <c r="K96" t="n">
        <v>56.94</v>
      </c>
      <c r="L96" t="n">
        <v>24.5</v>
      </c>
      <c r="M96" t="n">
        <v>3</v>
      </c>
      <c r="N96" t="n">
        <v>67.92</v>
      </c>
      <c r="O96" t="n">
        <v>32838.42</v>
      </c>
      <c r="P96" t="n">
        <v>146.14</v>
      </c>
      <c r="Q96" t="n">
        <v>460.7</v>
      </c>
      <c r="R96" t="n">
        <v>44.93</v>
      </c>
      <c r="S96" t="n">
        <v>32.19</v>
      </c>
      <c r="T96" t="n">
        <v>2476.82</v>
      </c>
      <c r="U96" t="n">
        <v>0.72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101.5741660119752</v>
      </c>
      <c r="AB96" t="n">
        <v>138.9782550734677</v>
      </c>
      <c r="AC96" t="n">
        <v>125.7143654664993</v>
      </c>
      <c r="AD96" t="n">
        <v>101574.1660119752</v>
      </c>
      <c r="AE96" t="n">
        <v>138978.2550734677</v>
      </c>
      <c r="AF96" t="n">
        <v>5.007257232260886e-06</v>
      </c>
      <c r="AG96" t="n">
        <v>5</v>
      </c>
      <c r="AH96" t="n">
        <v>125714.3654664994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6.8509</v>
      </c>
      <c r="E97" t="n">
        <v>14.6</v>
      </c>
      <c r="F97" t="n">
        <v>11.67</v>
      </c>
      <c r="G97" t="n">
        <v>116.72</v>
      </c>
      <c r="H97" t="n">
        <v>1.66</v>
      </c>
      <c r="I97" t="n">
        <v>6</v>
      </c>
      <c r="J97" t="n">
        <v>264.83</v>
      </c>
      <c r="K97" t="n">
        <v>56.94</v>
      </c>
      <c r="L97" t="n">
        <v>24.75</v>
      </c>
      <c r="M97" t="n">
        <v>3</v>
      </c>
      <c r="N97" t="n">
        <v>68.13</v>
      </c>
      <c r="O97" t="n">
        <v>32896.26</v>
      </c>
      <c r="P97" t="n">
        <v>145.38</v>
      </c>
      <c r="Q97" t="n">
        <v>460.69</v>
      </c>
      <c r="R97" t="n">
        <v>44.99</v>
      </c>
      <c r="S97" t="n">
        <v>32.19</v>
      </c>
      <c r="T97" t="n">
        <v>2508.7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101.3100102625873</v>
      </c>
      <c r="AB97" t="n">
        <v>138.6168255234261</v>
      </c>
      <c r="AC97" t="n">
        <v>125.3874302454441</v>
      </c>
      <c r="AD97" t="n">
        <v>101310.0102625873</v>
      </c>
      <c r="AE97" t="n">
        <v>138616.8255234261</v>
      </c>
      <c r="AF97" t="n">
        <v>5.006891813716337e-06</v>
      </c>
      <c r="AG97" t="n">
        <v>5</v>
      </c>
      <c r="AH97" t="n">
        <v>125387.4302454441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6.8493</v>
      </c>
      <c r="E98" t="n">
        <v>14.6</v>
      </c>
      <c r="F98" t="n">
        <v>11.68</v>
      </c>
      <c r="G98" t="n">
        <v>116.76</v>
      </c>
      <c r="H98" t="n">
        <v>1.68</v>
      </c>
      <c r="I98" t="n">
        <v>6</v>
      </c>
      <c r="J98" t="n">
        <v>265.3</v>
      </c>
      <c r="K98" t="n">
        <v>56.94</v>
      </c>
      <c r="L98" t="n">
        <v>25</v>
      </c>
      <c r="M98" t="n">
        <v>3</v>
      </c>
      <c r="N98" t="n">
        <v>68.34999999999999</v>
      </c>
      <c r="O98" t="n">
        <v>32954.18</v>
      </c>
      <c r="P98" t="n">
        <v>144.52</v>
      </c>
      <c r="Q98" t="n">
        <v>460.69</v>
      </c>
      <c r="R98" t="n">
        <v>45.12</v>
      </c>
      <c r="S98" t="n">
        <v>32.19</v>
      </c>
      <c r="T98" t="n">
        <v>2574.65</v>
      </c>
      <c r="U98" t="n">
        <v>0.71</v>
      </c>
      <c r="V98" t="n">
        <v>0.77</v>
      </c>
      <c r="W98" t="n">
        <v>1.46</v>
      </c>
      <c r="X98" t="n">
        <v>0.14</v>
      </c>
      <c r="Y98" t="n">
        <v>1</v>
      </c>
      <c r="Z98" t="n">
        <v>10</v>
      </c>
      <c r="AA98" t="n">
        <v>101.0241454871339</v>
      </c>
      <c r="AB98" t="n">
        <v>138.2256927261872</v>
      </c>
      <c r="AC98" t="n">
        <v>125.0336266134152</v>
      </c>
      <c r="AD98" t="n">
        <v>101024.1454871339</v>
      </c>
      <c r="AE98" t="n">
        <v>138225.6927261872</v>
      </c>
      <c r="AF98" t="n">
        <v>5.005722474373776e-06</v>
      </c>
      <c r="AG98" t="n">
        <v>5</v>
      </c>
      <c r="AH98" t="n">
        <v>125033.6266134152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6.8498</v>
      </c>
      <c r="E99" t="n">
        <v>14.6</v>
      </c>
      <c r="F99" t="n">
        <v>11.67</v>
      </c>
      <c r="G99" t="n">
        <v>116.75</v>
      </c>
      <c r="H99" t="n">
        <v>1.69</v>
      </c>
      <c r="I99" t="n">
        <v>6</v>
      </c>
      <c r="J99" t="n">
        <v>265.77</v>
      </c>
      <c r="K99" t="n">
        <v>56.94</v>
      </c>
      <c r="L99" t="n">
        <v>25.25</v>
      </c>
      <c r="M99" t="n">
        <v>3</v>
      </c>
      <c r="N99" t="n">
        <v>68.56999999999999</v>
      </c>
      <c r="O99" t="n">
        <v>33012.18</v>
      </c>
      <c r="P99" t="n">
        <v>144.01</v>
      </c>
      <c r="Q99" t="n">
        <v>460.69</v>
      </c>
      <c r="R99" t="n">
        <v>45.03</v>
      </c>
      <c r="S99" t="n">
        <v>32.19</v>
      </c>
      <c r="T99" t="n">
        <v>2529.38</v>
      </c>
      <c r="U99" t="n">
        <v>0.71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100.8353673575557</v>
      </c>
      <c r="AB99" t="n">
        <v>137.9673981609952</v>
      </c>
      <c r="AC99" t="n">
        <v>124.7999833190063</v>
      </c>
      <c r="AD99" t="n">
        <v>100835.3673575557</v>
      </c>
      <c r="AE99" t="n">
        <v>137967.3981609952</v>
      </c>
      <c r="AF99" t="n">
        <v>5.006087892918326e-06</v>
      </c>
      <c r="AG99" t="n">
        <v>5</v>
      </c>
      <c r="AH99" t="n">
        <v>124799.9833190063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6.8476</v>
      </c>
      <c r="E100" t="n">
        <v>14.6</v>
      </c>
      <c r="F100" t="n">
        <v>11.68</v>
      </c>
      <c r="G100" t="n">
        <v>116.79</v>
      </c>
      <c r="H100" t="n">
        <v>1.7</v>
      </c>
      <c r="I100" t="n">
        <v>6</v>
      </c>
      <c r="J100" t="n">
        <v>266.24</v>
      </c>
      <c r="K100" t="n">
        <v>56.94</v>
      </c>
      <c r="L100" t="n">
        <v>25.5</v>
      </c>
      <c r="M100" t="n">
        <v>2</v>
      </c>
      <c r="N100" t="n">
        <v>68.8</v>
      </c>
      <c r="O100" t="n">
        <v>33070.26</v>
      </c>
      <c r="P100" t="n">
        <v>143.85</v>
      </c>
      <c r="Q100" t="n">
        <v>460.69</v>
      </c>
      <c r="R100" t="n">
        <v>45.18</v>
      </c>
      <c r="S100" t="n">
        <v>32.19</v>
      </c>
      <c r="T100" t="n">
        <v>2601.47</v>
      </c>
      <c r="U100" t="n">
        <v>0.71</v>
      </c>
      <c r="V100" t="n">
        <v>0.77</v>
      </c>
      <c r="W100" t="n">
        <v>1.46</v>
      </c>
      <c r="X100" t="n">
        <v>0.15</v>
      </c>
      <c r="Y100" t="n">
        <v>1</v>
      </c>
      <c r="Z100" t="n">
        <v>10</v>
      </c>
      <c r="AA100" t="n">
        <v>100.8014925867839</v>
      </c>
      <c r="AB100" t="n">
        <v>137.9210492051758</v>
      </c>
      <c r="AC100" t="n">
        <v>124.7580578424791</v>
      </c>
      <c r="AD100" t="n">
        <v>100801.4925867839</v>
      </c>
      <c r="AE100" t="n">
        <v>137921.0492051758</v>
      </c>
      <c r="AF100" t="n">
        <v>5.004480051322305e-06</v>
      </c>
      <c r="AG100" t="n">
        <v>5</v>
      </c>
      <c r="AH100" t="n">
        <v>124758.0578424791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6.8464</v>
      </c>
      <c r="E101" t="n">
        <v>14.61</v>
      </c>
      <c r="F101" t="n">
        <v>11.68</v>
      </c>
      <c r="G101" t="n">
        <v>116.82</v>
      </c>
      <c r="H101" t="n">
        <v>1.72</v>
      </c>
      <c r="I101" t="n">
        <v>6</v>
      </c>
      <c r="J101" t="n">
        <v>266.71</v>
      </c>
      <c r="K101" t="n">
        <v>56.94</v>
      </c>
      <c r="L101" t="n">
        <v>25.75</v>
      </c>
      <c r="M101" t="n">
        <v>1</v>
      </c>
      <c r="N101" t="n">
        <v>69.02</v>
      </c>
      <c r="O101" t="n">
        <v>33128.44</v>
      </c>
      <c r="P101" t="n">
        <v>143.73</v>
      </c>
      <c r="Q101" t="n">
        <v>460.69</v>
      </c>
      <c r="R101" t="n">
        <v>45.21</v>
      </c>
      <c r="S101" t="n">
        <v>32.19</v>
      </c>
      <c r="T101" t="n">
        <v>2618.42</v>
      </c>
      <c r="U101" t="n">
        <v>0.71</v>
      </c>
      <c r="V101" t="n">
        <v>0.76</v>
      </c>
      <c r="W101" t="n">
        <v>1.46</v>
      </c>
      <c r="X101" t="n">
        <v>0.15</v>
      </c>
      <c r="Y101" t="n">
        <v>1</v>
      </c>
      <c r="Z101" t="n">
        <v>10</v>
      </c>
      <c r="AA101" t="n">
        <v>100.7689438483098</v>
      </c>
      <c r="AB101" t="n">
        <v>137.8765145852465</v>
      </c>
      <c r="AC101" t="n">
        <v>124.7177735441712</v>
      </c>
      <c r="AD101" t="n">
        <v>100768.9438483098</v>
      </c>
      <c r="AE101" t="n">
        <v>137876.5145852465</v>
      </c>
      <c r="AF101" t="n">
        <v>5.003603046815385e-06</v>
      </c>
      <c r="AG101" t="n">
        <v>5</v>
      </c>
      <c r="AH101" t="n">
        <v>124717.7735441712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6.847</v>
      </c>
      <c r="E102" t="n">
        <v>14.6</v>
      </c>
      <c r="F102" t="n">
        <v>11.68</v>
      </c>
      <c r="G102" t="n">
        <v>116.81</v>
      </c>
      <c r="H102" t="n">
        <v>1.73</v>
      </c>
      <c r="I102" t="n">
        <v>6</v>
      </c>
      <c r="J102" t="n">
        <v>267.18</v>
      </c>
      <c r="K102" t="n">
        <v>56.94</v>
      </c>
      <c r="L102" t="n">
        <v>26</v>
      </c>
      <c r="M102" t="n">
        <v>1</v>
      </c>
      <c r="N102" t="n">
        <v>69.23999999999999</v>
      </c>
      <c r="O102" t="n">
        <v>33186.69</v>
      </c>
      <c r="P102" t="n">
        <v>143.72</v>
      </c>
      <c r="Q102" t="n">
        <v>460.72</v>
      </c>
      <c r="R102" t="n">
        <v>45.2</v>
      </c>
      <c r="S102" t="n">
        <v>32.19</v>
      </c>
      <c r="T102" t="n">
        <v>2610.59</v>
      </c>
      <c r="U102" t="n">
        <v>0.71</v>
      </c>
      <c r="V102" t="n">
        <v>0.76</v>
      </c>
      <c r="W102" t="n">
        <v>1.46</v>
      </c>
      <c r="X102" t="n">
        <v>0.15</v>
      </c>
      <c r="Y102" t="n">
        <v>1</v>
      </c>
      <c r="Z102" t="n">
        <v>10</v>
      </c>
      <c r="AA102" t="n">
        <v>100.7604927008217</v>
      </c>
      <c r="AB102" t="n">
        <v>137.864951352415</v>
      </c>
      <c r="AC102" t="n">
        <v>124.707313890052</v>
      </c>
      <c r="AD102" t="n">
        <v>100760.4927008217</v>
      </c>
      <c r="AE102" t="n">
        <v>137864.951352415</v>
      </c>
      <c r="AF102" t="n">
        <v>5.004041549068846e-06</v>
      </c>
      <c r="AG102" t="n">
        <v>5</v>
      </c>
      <c r="AH102" t="n">
        <v>124707.313890052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6.8487</v>
      </c>
      <c r="E103" t="n">
        <v>14.6</v>
      </c>
      <c r="F103" t="n">
        <v>11.68</v>
      </c>
      <c r="G103" t="n">
        <v>116.77</v>
      </c>
      <c r="H103" t="n">
        <v>1.75</v>
      </c>
      <c r="I103" t="n">
        <v>6</v>
      </c>
      <c r="J103" t="n">
        <v>267.66</v>
      </c>
      <c r="K103" t="n">
        <v>56.94</v>
      </c>
      <c r="L103" t="n">
        <v>26.25</v>
      </c>
      <c r="M103" t="n">
        <v>0</v>
      </c>
      <c r="N103" t="n">
        <v>69.45999999999999</v>
      </c>
      <c r="O103" t="n">
        <v>33245.03</v>
      </c>
      <c r="P103" t="n">
        <v>143.51</v>
      </c>
      <c r="Q103" t="n">
        <v>460.69</v>
      </c>
      <c r="R103" t="n">
        <v>45.06</v>
      </c>
      <c r="S103" t="n">
        <v>32.19</v>
      </c>
      <c r="T103" t="n">
        <v>2543.02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100.6723994493184</v>
      </c>
      <c r="AB103" t="n">
        <v>137.7444182793083</v>
      </c>
      <c r="AC103" t="n">
        <v>124.5982843242734</v>
      </c>
      <c r="AD103" t="n">
        <v>100672.3994493184</v>
      </c>
      <c r="AE103" t="n">
        <v>137744.4182793083</v>
      </c>
      <c r="AF103" t="n">
        <v>5.005283972120316e-06</v>
      </c>
      <c r="AG103" t="n">
        <v>5</v>
      </c>
      <c r="AH103" t="n">
        <v>124598.2843242734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5.9082</v>
      </c>
      <c r="E2" t="n">
        <v>16.93</v>
      </c>
      <c r="F2" t="n">
        <v>13.72</v>
      </c>
      <c r="G2" t="n">
        <v>10.84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460.77</v>
      </c>
      <c r="R2" t="n">
        <v>112.3</v>
      </c>
      <c r="S2" t="n">
        <v>32.19</v>
      </c>
      <c r="T2" t="n">
        <v>35812.97</v>
      </c>
      <c r="U2" t="n">
        <v>0.29</v>
      </c>
      <c r="V2" t="n">
        <v>0.65</v>
      </c>
      <c r="W2" t="n">
        <v>1.56</v>
      </c>
      <c r="X2" t="n">
        <v>2.19</v>
      </c>
      <c r="Y2" t="n">
        <v>1</v>
      </c>
      <c r="Z2" t="n">
        <v>10</v>
      </c>
      <c r="AA2" t="n">
        <v>89.18291521554504</v>
      </c>
      <c r="AB2" t="n">
        <v>122.0239990703969</v>
      </c>
      <c r="AC2" t="n">
        <v>110.3781998609085</v>
      </c>
      <c r="AD2" t="n">
        <v>89182.91521554504</v>
      </c>
      <c r="AE2" t="n">
        <v>122023.9990703969</v>
      </c>
      <c r="AF2" t="n">
        <v>4.574873644650371e-06</v>
      </c>
      <c r="AG2" t="n">
        <v>5</v>
      </c>
      <c r="AH2" t="n">
        <v>110378.1998609085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6.2196</v>
      </c>
      <c r="E3" t="n">
        <v>16.08</v>
      </c>
      <c r="F3" t="n">
        <v>13.19</v>
      </c>
      <c r="G3" t="n">
        <v>13.64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98.88</v>
      </c>
      <c r="Q3" t="n">
        <v>460.77</v>
      </c>
      <c r="R3" t="n">
        <v>94.36</v>
      </c>
      <c r="S3" t="n">
        <v>32.19</v>
      </c>
      <c r="T3" t="n">
        <v>26934.85</v>
      </c>
      <c r="U3" t="n">
        <v>0.34</v>
      </c>
      <c r="V3" t="n">
        <v>0.68</v>
      </c>
      <c r="W3" t="n">
        <v>1.54</v>
      </c>
      <c r="X3" t="n">
        <v>1.65</v>
      </c>
      <c r="Y3" t="n">
        <v>1</v>
      </c>
      <c r="Z3" t="n">
        <v>10</v>
      </c>
      <c r="AA3" t="n">
        <v>84.59519928996306</v>
      </c>
      <c r="AB3" t="n">
        <v>115.7468837452765</v>
      </c>
      <c r="AC3" t="n">
        <v>104.7001636124289</v>
      </c>
      <c r="AD3" t="n">
        <v>84595.19928996306</v>
      </c>
      <c r="AE3" t="n">
        <v>115746.8837452765</v>
      </c>
      <c r="AF3" t="n">
        <v>4.815998801710749e-06</v>
      </c>
      <c r="AG3" t="n">
        <v>5</v>
      </c>
      <c r="AH3" t="n">
        <v>104700.1636124289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6.4212</v>
      </c>
      <c r="E4" t="n">
        <v>15.57</v>
      </c>
      <c r="F4" t="n">
        <v>12.87</v>
      </c>
      <c r="G4" t="n">
        <v>16.43</v>
      </c>
      <c r="H4" t="n">
        <v>0.32</v>
      </c>
      <c r="I4" t="n">
        <v>47</v>
      </c>
      <c r="J4" t="n">
        <v>81.44</v>
      </c>
      <c r="K4" t="n">
        <v>35.1</v>
      </c>
      <c r="L4" t="n">
        <v>1.5</v>
      </c>
      <c r="M4" t="n">
        <v>45</v>
      </c>
      <c r="N4" t="n">
        <v>9.84</v>
      </c>
      <c r="O4" t="n">
        <v>10278.32</v>
      </c>
      <c r="P4" t="n">
        <v>95.45</v>
      </c>
      <c r="Q4" t="n">
        <v>460.74</v>
      </c>
      <c r="R4" t="n">
        <v>83.98999999999999</v>
      </c>
      <c r="S4" t="n">
        <v>32.19</v>
      </c>
      <c r="T4" t="n">
        <v>21801.69</v>
      </c>
      <c r="U4" t="n">
        <v>0.38</v>
      </c>
      <c r="V4" t="n">
        <v>0.6899999999999999</v>
      </c>
      <c r="W4" t="n">
        <v>1.53</v>
      </c>
      <c r="X4" t="n">
        <v>1.34</v>
      </c>
      <c r="Y4" t="n">
        <v>1</v>
      </c>
      <c r="Z4" t="n">
        <v>10</v>
      </c>
      <c r="AA4" t="n">
        <v>81.86985377098206</v>
      </c>
      <c r="AB4" t="n">
        <v>112.01794577245</v>
      </c>
      <c r="AC4" t="n">
        <v>101.3271102461304</v>
      </c>
      <c r="AD4" t="n">
        <v>81869.85377098207</v>
      </c>
      <c r="AE4" t="n">
        <v>112017.94577245</v>
      </c>
      <c r="AF4" t="n">
        <v>4.972102949634232e-06</v>
      </c>
      <c r="AG4" t="n">
        <v>5</v>
      </c>
      <c r="AH4" t="n">
        <v>101327.1102461304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6.5762</v>
      </c>
      <c r="E5" t="n">
        <v>15.21</v>
      </c>
      <c r="F5" t="n">
        <v>12.64</v>
      </c>
      <c r="G5" t="n">
        <v>19.45</v>
      </c>
      <c r="H5" t="n">
        <v>0.38</v>
      </c>
      <c r="I5" t="n">
        <v>39</v>
      </c>
      <c r="J5" t="n">
        <v>81.73999999999999</v>
      </c>
      <c r="K5" t="n">
        <v>35.1</v>
      </c>
      <c r="L5" t="n">
        <v>1.75</v>
      </c>
      <c r="M5" t="n">
        <v>37</v>
      </c>
      <c r="N5" t="n">
        <v>9.890000000000001</v>
      </c>
      <c r="O5" t="n">
        <v>10315.41</v>
      </c>
      <c r="P5" t="n">
        <v>92.48</v>
      </c>
      <c r="Q5" t="n">
        <v>460.74</v>
      </c>
      <c r="R5" t="n">
        <v>76.72</v>
      </c>
      <c r="S5" t="n">
        <v>32.19</v>
      </c>
      <c r="T5" t="n">
        <v>18205.31</v>
      </c>
      <c r="U5" t="n">
        <v>0.42</v>
      </c>
      <c r="V5" t="n">
        <v>0.71</v>
      </c>
      <c r="W5" t="n">
        <v>1.51</v>
      </c>
      <c r="X5" t="n">
        <v>1.11</v>
      </c>
      <c r="Y5" t="n">
        <v>1</v>
      </c>
      <c r="Z5" t="n">
        <v>10</v>
      </c>
      <c r="AA5" t="n">
        <v>79.77041607877041</v>
      </c>
      <c r="AB5" t="n">
        <v>109.1454025013133</v>
      </c>
      <c r="AC5" t="n">
        <v>98.72871847315031</v>
      </c>
      <c r="AD5" t="n">
        <v>79770.41607877042</v>
      </c>
      <c r="AE5" t="n">
        <v>109145.4025013133</v>
      </c>
      <c r="AF5" t="n">
        <v>5.09212349987302e-06</v>
      </c>
      <c r="AG5" t="n">
        <v>5</v>
      </c>
      <c r="AH5" t="n">
        <v>98728.71847315031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6.6799</v>
      </c>
      <c r="E6" t="n">
        <v>14.97</v>
      </c>
      <c r="F6" t="n">
        <v>12.49</v>
      </c>
      <c r="G6" t="n">
        <v>22.05</v>
      </c>
      <c r="H6" t="n">
        <v>0.43</v>
      </c>
      <c r="I6" t="n">
        <v>34</v>
      </c>
      <c r="J6" t="n">
        <v>82.04000000000001</v>
      </c>
      <c r="K6" t="n">
        <v>35.1</v>
      </c>
      <c r="L6" t="n">
        <v>2</v>
      </c>
      <c r="M6" t="n">
        <v>32</v>
      </c>
      <c r="N6" t="n">
        <v>9.94</v>
      </c>
      <c r="O6" t="n">
        <v>10352.53</v>
      </c>
      <c r="P6" t="n">
        <v>89.88</v>
      </c>
      <c r="Q6" t="n">
        <v>460.77</v>
      </c>
      <c r="R6" t="n">
        <v>71.81999999999999</v>
      </c>
      <c r="S6" t="n">
        <v>32.19</v>
      </c>
      <c r="T6" t="n">
        <v>15780.78</v>
      </c>
      <c r="U6" t="n">
        <v>0.45</v>
      </c>
      <c r="V6" t="n">
        <v>0.72</v>
      </c>
      <c r="W6" t="n">
        <v>1.5</v>
      </c>
      <c r="X6" t="n">
        <v>0.96</v>
      </c>
      <c r="Y6" t="n">
        <v>1</v>
      </c>
      <c r="Z6" t="n">
        <v>10</v>
      </c>
      <c r="AA6" t="n">
        <v>78.19940450923255</v>
      </c>
      <c r="AB6" t="n">
        <v>106.9958751637338</v>
      </c>
      <c r="AC6" t="n">
        <v>96.78433900778813</v>
      </c>
      <c r="AD6" t="n">
        <v>78199.40450923255</v>
      </c>
      <c r="AE6" t="n">
        <v>106995.8751637338</v>
      </c>
      <c r="AF6" t="n">
        <v>5.172421119613421e-06</v>
      </c>
      <c r="AG6" t="n">
        <v>5</v>
      </c>
      <c r="AH6" t="n">
        <v>96784.33900778813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6.7872</v>
      </c>
      <c r="E7" t="n">
        <v>14.73</v>
      </c>
      <c r="F7" t="n">
        <v>12.34</v>
      </c>
      <c r="G7" t="n">
        <v>25.54</v>
      </c>
      <c r="H7" t="n">
        <v>0.48</v>
      </c>
      <c r="I7" t="n">
        <v>29</v>
      </c>
      <c r="J7" t="n">
        <v>82.34</v>
      </c>
      <c r="K7" t="n">
        <v>35.1</v>
      </c>
      <c r="L7" t="n">
        <v>2.25</v>
      </c>
      <c r="M7" t="n">
        <v>27</v>
      </c>
      <c r="N7" t="n">
        <v>9.99</v>
      </c>
      <c r="O7" t="n">
        <v>10389.66</v>
      </c>
      <c r="P7" t="n">
        <v>87.48999999999999</v>
      </c>
      <c r="Q7" t="n">
        <v>460.69</v>
      </c>
      <c r="R7" t="n">
        <v>67.06</v>
      </c>
      <c r="S7" t="n">
        <v>32.19</v>
      </c>
      <c r="T7" t="n">
        <v>13428.36</v>
      </c>
      <c r="U7" t="n">
        <v>0.48</v>
      </c>
      <c r="V7" t="n">
        <v>0.72</v>
      </c>
      <c r="W7" t="n">
        <v>1.49</v>
      </c>
      <c r="X7" t="n">
        <v>0.8100000000000001</v>
      </c>
      <c r="Y7" t="n">
        <v>1</v>
      </c>
      <c r="Z7" t="n">
        <v>10</v>
      </c>
      <c r="AA7" t="n">
        <v>76.73287887969707</v>
      </c>
      <c r="AB7" t="n">
        <v>104.9893100988597</v>
      </c>
      <c r="AC7" t="n">
        <v>94.96927769647326</v>
      </c>
      <c r="AD7" t="n">
        <v>76732.87887969706</v>
      </c>
      <c r="AE7" t="n">
        <v>104989.3100988597</v>
      </c>
      <c r="AF7" t="n">
        <v>5.255506313423887e-06</v>
      </c>
      <c r="AG7" t="n">
        <v>5</v>
      </c>
      <c r="AH7" t="n">
        <v>94969.27769647326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6.8556</v>
      </c>
      <c r="E8" t="n">
        <v>14.59</v>
      </c>
      <c r="F8" t="n">
        <v>12.25</v>
      </c>
      <c r="G8" t="n">
        <v>28.26</v>
      </c>
      <c r="H8" t="n">
        <v>0.53</v>
      </c>
      <c r="I8" t="n">
        <v>26</v>
      </c>
      <c r="J8" t="n">
        <v>82.65000000000001</v>
      </c>
      <c r="K8" t="n">
        <v>35.1</v>
      </c>
      <c r="L8" t="n">
        <v>2.5</v>
      </c>
      <c r="M8" t="n">
        <v>24</v>
      </c>
      <c r="N8" t="n">
        <v>10.04</v>
      </c>
      <c r="O8" t="n">
        <v>10426.82</v>
      </c>
      <c r="P8" t="n">
        <v>85.7</v>
      </c>
      <c r="Q8" t="n">
        <v>460.7</v>
      </c>
      <c r="R8" t="n">
        <v>63.62</v>
      </c>
      <c r="S8" t="n">
        <v>32.19</v>
      </c>
      <c r="T8" t="n">
        <v>11724.84</v>
      </c>
      <c r="U8" t="n">
        <v>0.51</v>
      </c>
      <c r="V8" t="n">
        <v>0.73</v>
      </c>
      <c r="W8" t="n">
        <v>1.49</v>
      </c>
      <c r="X8" t="n">
        <v>0.71</v>
      </c>
      <c r="Y8" t="n">
        <v>1</v>
      </c>
      <c r="Z8" t="n">
        <v>10</v>
      </c>
      <c r="AA8" t="n">
        <v>75.72956531385327</v>
      </c>
      <c r="AB8" t="n">
        <v>103.6165322150023</v>
      </c>
      <c r="AC8" t="n">
        <v>93.72751580714493</v>
      </c>
      <c r="AD8" t="n">
        <v>75729.56531385327</v>
      </c>
      <c r="AE8" t="n">
        <v>103616.5322150023</v>
      </c>
      <c r="AF8" t="n">
        <v>5.308470220755067e-06</v>
      </c>
      <c r="AG8" t="n">
        <v>5</v>
      </c>
      <c r="AH8" t="n">
        <v>93727.51580714493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6.9207</v>
      </c>
      <c r="E9" t="n">
        <v>14.45</v>
      </c>
      <c r="F9" t="n">
        <v>12.16</v>
      </c>
      <c r="G9" t="n">
        <v>31.73</v>
      </c>
      <c r="H9" t="n">
        <v>0.58</v>
      </c>
      <c r="I9" t="n">
        <v>23</v>
      </c>
      <c r="J9" t="n">
        <v>82.95</v>
      </c>
      <c r="K9" t="n">
        <v>35.1</v>
      </c>
      <c r="L9" t="n">
        <v>2.75</v>
      </c>
      <c r="M9" t="n">
        <v>21</v>
      </c>
      <c r="N9" t="n">
        <v>10.1</v>
      </c>
      <c r="O9" t="n">
        <v>10463.99</v>
      </c>
      <c r="P9" t="n">
        <v>83.41</v>
      </c>
      <c r="Q9" t="n">
        <v>460.71</v>
      </c>
      <c r="R9" t="n">
        <v>61.06</v>
      </c>
      <c r="S9" t="n">
        <v>32.19</v>
      </c>
      <c r="T9" t="n">
        <v>10456.94</v>
      </c>
      <c r="U9" t="n">
        <v>0.53</v>
      </c>
      <c r="V9" t="n">
        <v>0.73</v>
      </c>
      <c r="W9" t="n">
        <v>1.48</v>
      </c>
      <c r="X9" t="n">
        <v>0.63</v>
      </c>
      <c r="Y9" t="n">
        <v>1</v>
      </c>
      <c r="Z9" t="n">
        <v>10</v>
      </c>
      <c r="AA9" t="n">
        <v>74.58693746635691</v>
      </c>
      <c r="AB9" t="n">
        <v>102.0531383848757</v>
      </c>
      <c r="AC9" t="n">
        <v>92.31333008992806</v>
      </c>
      <c r="AD9" t="n">
        <v>74586.93746635692</v>
      </c>
      <c r="AE9" t="n">
        <v>102053.1383848757</v>
      </c>
      <c r="AF9" t="n">
        <v>5.358878851855358e-06</v>
      </c>
      <c r="AG9" t="n">
        <v>5</v>
      </c>
      <c r="AH9" t="n">
        <v>92313.33008992806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6.9626</v>
      </c>
      <c r="E10" t="n">
        <v>14.36</v>
      </c>
      <c r="F10" t="n">
        <v>12.11</v>
      </c>
      <c r="G10" t="n">
        <v>34.6</v>
      </c>
      <c r="H10" t="n">
        <v>0.63</v>
      </c>
      <c r="I10" t="n">
        <v>21</v>
      </c>
      <c r="J10" t="n">
        <v>83.25</v>
      </c>
      <c r="K10" t="n">
        <v>35.1</v>
      </c>
      <c r="L10" t="n">
        <v>3</v>
      </c>
      <c r="M10" t="n">
        <v>19</v>
      </c>
      <c r="N10" t="n">
        <v>10.15</v>
      </c>
      <c r="O10" t="n">
        <v>10501.19</v>
      </c>
      <c r="P10" t="n">
        <v>82.09</v>
      </c>
      <c r="Q10" t="n">
        <v>460.73</v>
      </c>
      <c r="R10" t="n">
        <v>59.11</v>
      </c>
      <c r="S10" t="n">
        <v>32.19</v>
      </c>
      <c r="T10" t="n">
        <v>9492.549999999999</v>
      </c>
      <c r="U10" t="n">
        <v>0.54</v>
      </c>
      <c r="V10" t="n">
        <v>0.74</v>
      </c>
      <c r="W10" t="n">
        <v>1.48</v>
      </c>
      <c r="X10" t="n">
        <v>0.57</v>
      </c>
      <c r="Y10" t="n">
        <v>1</v>
      </c>
      <c r="Z10" t="n">
        <v>10</v>
      </c>
      <c r="AA10" t="n">
        <v>73.91848857749591</v>
      </c>
      <c r="AB10" t="n">
        <v>101.1385371252528</v>
      </c>
      <c r="AC10" t="n">
        <v>91.48601709087238</v>
      </c>
      <c r="AD10" t="n">
        <v>73918.48857749591</v>
      </c>
      <c r="AE10" t="n">
        <v>101138.5371252528</v>
      </c>
      <c r="AF10" t="n">
        <v>5.39132311672636e-06</v>
      </c>
      <c r="AG10" t="n">
        <v>5</v>
      </c>
      <c r="AH10" t="n">
        <v>91486.01709087238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7.0144</v>
      </c>
      <c r="E11" t="n">
        <v>14.26</v>
      </c>
      <c r="F11" t="n">
        <v>12.04</v>
      </c>
      <c r="G11" t="n">
        <v>38.01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17</v>
      </c>
      <c r="N11" t="n">
        <v>10.2</v>
      </c>
      <c r="O11" t="n">
        <v>10538.42</v>
      </c>
      <c r="P11" t="n">
        <v>80.13</v>
      </c>
      <c r="Q11" t="n">
        <v>460.7</v>
      </c>
      <c r="R11" t="n">
        <v>56.76</v>
      </c>
      <c r="S11" t="n">
        <v>32.19</v>
      </c>
      <c r="T11" t="n">
        <v>8325.02</v>
      </c>
      <c r="U11" t="n">
        <v>0.57</v>
      </c>
      <c r="V11" t="n">
        <v>0.74</v>
      </c>
      <c r="W11" t="n">
        <v>1.48</v>
      </c>
      <c r="X11" t="n">
        <v>0.5</v>
      </c>
      <c r="Y11" t="n">
        <v>1</v>
      </c>
      <c r="Z11" t="n">
        <v>10</v>
      </c>
      <c r="AA11" t="n">
        <v>72.98773496432085</v>
      </c>
      <c r="AB11" t="n">
        <v>99.86503896975593</v>
      </c>
      <c r="AC11" t="n">
        <v>90.33405981196981</v>
      </c>
      <c r="AD11" t="n">
        <v>72987.73496432084</v>
      </c>
      <c r="AE11" t="n">
        <v>99865.03896975593</v>
      </c>
      <c r="AF11" t="n">
        <v>5.431433210290032e-06</v>
      </c>
      <c r="AG11" t="n">
        <v>5</v>
      </c>
      <c r="AH11" t="n">
        <v>90334.05981196981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7.055</v>
      </c>
      <c r="E12" t="n">
        <v>14.17</v>
      </c>
      <c r="F12" t="n">
        <v>11.99</v>
      </c>
      <c r="G12" t="n">
        <v>42.32</v>
      </c>
      <c r="H12" t="n">
        <v>0.73</v>
      </c>
      <c r="I12" t="n">
        <v>17</v>
      </c>
      <c r="J12" t="n">
        <v>83.84999999999999</v>
      </c>
      <c r="K12" t="n">
        <v>35.1</v>
      </c>
      <c r="L12" t="n">
        <v>3.5</v>
      </c>
      <c r="M12" t="n">
        <v>14</v>
      </c>
      <c r="N12" t="n">
        <v>10.25</v>
      </c>
      <c r="O12" t="n">
        <v>10575.66</v>
      </c>
      <c r="P12" t="n">
        <v>77.79000000000001</v>
      </c>
      <c r="Q12" t="n">
        <v>460.7</v>
      </c>
      <c r="R12" t="n">
        <v>55.44</v>
      </c>
      <c r="S12" t="n">
        <v>32.19</v>
      </c>
      <c r="T12" t="n">
        <v>7679.67</v>
      </c>
      <c r="U12" t="n">
        <v>0.58</v>
      </c>
      <c r="V12" t="n">
        <v>0.75</v>
      </c>
      <c r="W12" t="n">
        <v>1.47</v>
      </c>
      <c r="X12" t="n">
        <v>0.46</v>
      </c>
      <c r="Y12" t="n">
        <v>1</v>
      </c>
      <c r="Z12" t="n">
        <v>10</v>
      </c>
      <c r="AA12" t="n">
        <v>71.99356011009988</v>
      </c>
      <c r="AB12" t="n">
        <v>98.5047650743124</v>
      </c>
      <c r="AC12" t="n">
        <v>89.10360854795057</v>
      </c>
      <c r="AD12" t="n">
        <v>71993.56011009988</v>
      </c>
      <c r="AE12" t="n">
        <v>98504.7650743124</v>
      </c>
      <c r="AF12" t="n">
        <v>5.462870851191288e-06</v>
      </c>
      <c r="AG12" t="n">
        <v>5</v>
      </c>
      <c r="AH12" t="n">
        <v>89103.60854795057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7.0744</v>
      </c>
      <c r="E13" t="n">
        <v>14.14</v>
      </c>
      <c r="F13" t="n">
        <v>11.97</v>
      </c>
      <c r="G13" t="n">
        <v>44.88</v>
      </c>
      <c r="H13" t="n">
        <v>0.78</v>
      </c>
      <c r="I13" t="n">
        <v>16</v>
      </c>
      <c r="J13" t="n">
        <v>84.15000000000001</v>
      </c>
      <c r="K13" t="n">
        <v>35.1</v>
      </c>
      <c r="L13" t="n">
        <v>3.75</v>
      </c>
      <c r="M13" t="n">
        <v>11</v>
      </c>
      <c r="N13" t="n">
        <v>10.3</v>
      </c>
      <c r="O13" t="n">
        <v>10612.93</v>
      </c>
      <c r="P13" t="n">
        <v>76.48</v>
      </c>
      <c r="Q13" t="n">
        <v>460.71</v>
      </c>
      <c r="R13" t="n">
        <v>54.48</v>
      </c>
      <c r="S13" t="n">
        <v>32.19</v>
      </c>
      <c r="T13" t="n">
        <v>7201.2</v>
      </c>
      <c r="U13" t="n">
        <v>0.59</v>
      </c>
      <c r="V13" t="n">
        <v>0.75</v>
      </c>
      <c r="W13" t="n">
        <v>1.48</v>
      </c>
      <c r="X13" t="n">
        <v>0.43</v>
      </c>
      <c r="Y13" t="n">
        <v>1</v>
      </c>
      <c r="Z13" t="n">
        <v>10</v>
      </c>
      <c r="AA13" t="n">
        <v>71.45801005624534</v>
      </c>
      <c r="AB13" t="n">
        <v>97.77200186382808</v>
      </c>
      <c r="AC13" t="n">
        <v>88.44077922983503</v>
      </c>
      <c r="AD13" t="n">
        <v>71458.01005624534</v>
      </c>
      <c r="AE13" t="n">
        <v>97772.00186382807</v>
      </c>
      <c r="AF13" t="n">
        <v>5.477892778124402e-06</v>
      </c>
      <c r="AG13" t="n">
        <v>5</v>
      </c>
      <c r="AH13" t="n">
        <v>88440.77922983503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7.1014</v>
      </c>
      <c r="E14" t="n">
        <v>14.08</v>
      </c>
      <c r="F14" t="n">
        <v>11.93</v>
      </c>
      <c r="G14" t="n">
        <v>47.73</v>
      </c>
      <c r="H14" t="n">
        <v>0.83</v>
      </c>
      <c r="I14" t="n">
        <v>15</v>
      </c>
      <c r="J14" t="n">
        <v>84.45999999999999</v>
      </c>
      <c r="K14" t="n">
        <v>35.1</v>
      </c>
      <c r="L14" t="n">
        <v>4</v>
      </c>
      <c r="M14" t="n">
        <v>7</v>
      </c>
      <c r="N14" t="n">
        <v>10.36</v>
      </c>
      <c r="O14" t="n">
        <v>10650.22</v>
      </c>
      <c r="P14" t="n">
        <v>75.26000000000001</v>
      </c>
      <c r="Q14" t="n">
        <v>460.73</v>
      </c>
      <c r="R14" t="n">
        <v>53.28</v>
      </c>
      <c r="S14" t="n">
        <v>32.19</v>
      </c>
      <c r="T14" t="n">
        <v>6609.53</v>
      </c>
      <c r="U14" t="n">
        <v>0.6</v>
      </c>
      <c r="V14" t="n">
        <v>0.75</v>
      </c>
      <c r="W14" t="n">
        <v>1.47</v>
      </c>
      <c r="X14" t="n">
        <v>0.4</v>
      </c>
      <c r="Y14" t="n">
        <v>1</v>
      </c>
      <c r="Z14" t="n">
        <v>10</v>
      </c>
      <c r="AA14" t="n">
        <v>70.91964034991449</v>
      </c>
      <c r="AB14" t="n">
        <v>97.03538068043143</v>
      </c>
      <c r="AC14" t="n">
        <v>87.77446013832721</v>
      </c>
      <c r="AD14" t="n">
        <v>70919.64034991449</v>
      </c>
      <c r="AE14" t="n">
        <v>97035.38068043144</v>
      </c>
      <c r="AF14" t="n">
        <v>5.498799583649868e-06</v>
      </c>
      <c r="AG14" t="n">
        <v>5</v>
      </c>
      <c r="AH14" t="n">
        <v>87774.46013832721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7.0928</v>
      </c>
      <c r="E15" t="n">
        <v>14.1</v>
      </c>
      <c r="F15" t="n">
        <v>11.95</v>
      </c>
      <c r="G15" t="n">
        <v>47.79</v>
      </c>
      <c r="H15" t="n">
        <v>0.88</v>
      </c>
      <c r="I15" t="n">
        <v>15</v>
      </c>
      <c r="J15" t="n">
        <v>84.76000000000001</v>
      </c>
      <c r="K15" t="n">
        <v>35.1</v>
      </c>
      <c r="L15" t="n">
        <v>4.25</v>
      </c>
      <c r="M15" t="n">
        <v>3</v>
      </c>
      <c r="N15" t="n">
        <v>10.41</v>
      </c>
      <c r="O15" t="n">
        <v>10687.53</v>
      </c>
      <c r="P15" t="n">
        <v>75.17</v>
      </c>
      <c r="Q15" t="n">
        <v>460.77</v>
      </c>
      <c r="R15" t="n">
        <v>53.67</v>
      </c>
      <c r="S15" t="n">
        <v>32.19</v>
      </c>
      <c r="T15" t="n">
        <v>6803.16</v>
      </c>
      <c r="U15" t="n">
        <v>0.6</v>
      </c>
      <c r="V15" t="n">
        <v>0.75</v>
      </c>
      <c r="W15" t="n">
        <v>1.48</v>
      </c>
      <c r="X15" t="n">
        <v>0.41</v>
      </c>
      <c r="Y15" t="n">
        <v>1</v>
      </c>
      <c r="Z15" t="n">
        <v>10</v>
      </c>
      <c r="AA15" t="n">
        <v>70.92946402342473</v>
      </c>
      <c r="AB15" t="n">
        <v>97.04882186391801</v>
      </c>
      <c r="AC15" t="n">
        <v>87.78661851412664</v>
      </c>
      <c r="AD15" t="n">
        <v>70929.46402342473</v>
      </c>
      <c r="AE15" t="n">
        <v>97048.82186391801</v>
      </c>
      <c r="AF15" t="n">
        <v>5.492140378926942e-06</v>
      </c>
      <c r="AG15" t="n">
        <v>5</v>
      </c>
      <c r="AH15" t="n">
        <v>87786.61851412665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7.0916</v>
      </c>
      <c r="E16" t="n">
        <v>14.1</v>
      </c>
      <c r="F16" t="n">
        <v>11.95</v>
      </c>
      <c r="G16" t="n">
        <v>47.8</v>
      </c>
      <c r="H16" t="n">
        <v>0.93</v>
      </c>
      <c r="I16" t="n">
        <v>15</v>
      </c>
      <c r="J16" t="n">
        <v>85.06</v>
      </c>
      <c r="K16" t="n">
        <v>35.1</v>
      </c>
      <c r="L16" t="n">
        <v>4.5</v>
      </c>
      <c r="M16" t="n">
        <v>2</v>
      </c>
      <c r="N16" t="n">
        <v>10.46</v>
      </c>
      <c r="O16" t="n">
        <v>10724.86</v>
      </c>
      <c r="P16" t="n">
        <v>75.31999999999999</v>
      </c>
      <c r="Q16" t="n">
        <v>460.8</v>
      </c>
      <c r="R16" t="n">
        <v>53.7</v>
      </c>
      <c r="S16" t="n">
        <v>32.19</v>
      </c>
      <c r="T16" t="n">
        <v>6816.63</v>
      </c>
      <c r="U16" t="n">
        <v>0.6</v>
      </c>
      <c r="V16" t="n">
        <v>0.75</v>
      </c>
      <c r="W16" t="n">
        <v>1.48</v>
      </c>
      <c r="X16" t="n">
        <v>0.42</v>
      </c>
      <c r="Y16" t="n">
        <v>1</v>
      </c>
      <c r="Z16" t="n">
        <v>10</v>
      </c>
      <c r="AA16" t="n">
        <v>70.98551402294282</v>
      </c>
      <c r="AB16" t="n">
        <v>97.12551194601008</v>
      </c>
      <c r="AC16" t="n">
        <v>87.85598940241908</v>
      </c>
      <c r="AD16" t="n">
        <v>70985.51402294282</v>
      </c>
      <c r="AE16" t="n">
        <v>97125.51194601008</v>
      </c>
      <c r="AF16" t="n">
        <v>5.491211187570254e-06</v>
      </c>
      <c r="AG16" t="n">
        <v>5</v>
      </c>
      <c r="AH16" t="n">
        <v>87855.98940241909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7.0877</v>
      </c>
      <c r="E17" t="n">
        <v>14.11</v>
      </c>
      <c r="F17" t="n">
        <v>11.96</v>
      </c>
      <c r="G17" t="n">
        <v>47.83</v>
      </c>
      <c r="H17" t="n">
        <v>0.98</v>
      </c>
      <c r="I17" t="n">
        <v>15</v>
      </c>
      <c r="J17" t="n">
        <v>85.36</v>
      </c>
      <c r="K17" t="n">
        <v>35.1</v>
      </c>
      <c r="L17" t="n">
        <v>4.75</v>
      </c>
      <c r="M17" t="n">
        <v>0</v>
      </c>
      <c r="N17" t="n">
        <v>10.51</v>
      </c>
      <c r="O17" t="n">
        <v>10762.22</v>
      </c>
      <c r="P17" t="n">
        <v>75.59</v>
      </c>
      <c r="Q17" t="n">
        <v>460.77</v>
      </c>
      <c r="R17" t="n">
        <v>53.81</v>
      </c>
      <c r="S17" t="n">
        <v>32.19</v>
      </c>
      <c r="T17" t="n">
        <v>6871.85</v>
      </c>
      <c r="U17" t="n">
        <v>0.6</v>
      </c>
      <c r="V17" t="n">
        <v>0.75</v>
      </c>
      <c r="W17" t="n">
        <v>1.49</v>
      </c>
      <c r="X17" t="n">
        <v>0.42</v>
      </c>
      <c r="Y17" t="n">
        <v>1</v>
      </c>
      <c r="Z17" t="n">
        <v>10</v>
      </c>
      <c r="AA17" t="n">
        <v>71.09632731907227</v>
      </c>
      <c r="AB17" t="n">
        <v>97.27713158651191</v>
      </c>
      <c r="AC17" t="n">
        <v>87.99313867723097</v>
      </c>
      <c r="AD17" t="n">
        <v>71096.32731907227</v>
      </c>
      <c r="AE17" t="n">
        <v>97277.13158651191</v>
      </c>
      <c r="AF17" t="n">
        <v>5.48819131566102e-06</v>
      </c>
      <c r="AG17" t="n">
        <v>5</v>
      </c>
      <c r="AH17" t="n">
        <v>87993.13867723098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5.3767</v>
      </c>
      <c r="E2" t="n">
        <v>18.6</v>
      </c>
      <c r="F2" t="n">
        <v>14.38</v>
      </c>
      <c r="G2" t="n">
        <v>8.81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134.35</v>
      </c>
      <c r="Q2" t="n">
        <v>460.77</v>
      </c>
      <c r="R2" t="n">
        <v>133.35</v>
      </c>
      <c r="S2" t="n">
        <v>32.19</v>
      </c>
      <c r="T2" t="n">
        <v>46227.72</v>
      </c>
      <c r="U2" t="n">
        <v>0.24</v>
      </c>
      <c r="V2" t="n">
        <v>0.62</v>
      </c>
      <c r="W2" t="n">
        <v>1.61</v>
      </c>
      <c r="X2" t="n">
        <v>2.85</v>
      </c>
      <c r="Y2" t="n">
        <v>1</v>
      </c>
      <c r="Z2" t="n">
        <v>10</v>
      </c>
      <c r="AA2" t="n">
        <v>117.3593470904697</v>
      </c>
      <c r="AB2" t="n">
        <v>160.5762362180932</v>
      </c>
      <c r="AC2" t="n">
        <v>145.2510656036456</v>
      </c>
      <c r="AD2" t="n">
        <v>117359.3470904697</v>
      </c>
      <c r="AE2" t="n">
        <v>160576.2362180933</v>
      </c>
      <c r="AF2" t="n">
        <v>4.101987471732523e-06</v>
      </c>
      <c r="AG2" t="n">
        <v>6</v>
      </c>
      <c r="AH2" t="n">
        <v>145251.0656036456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5.7651</v>
      </c>
      <c r="E3" t="n">
        <v>17.35</v>
      </c>
      <c r="F3" t="n">
        <v>13.67</v>
      </c>
      <c r="G3" t="n">
        <v>11.08</v>
      </c>
      <c r="H3" t="n">
        <v>0.2</v>
      </c>
      <c r="I3" t="n">
        <v>74</v>
      </c>
      <c r="J3" t="n">
        <v>107.73</v>
      </c>
      <c r="K3" t="n">
        <v>41.65</v>
      </c>
      <c r="L3" t="n">
        <v>1.25</v>
      </c>
      <c r="M3" t="n">
        <v>72</v>
      </c>
      <c r="N3" t="n">
        <v>14.83</v>
      </c>
      <c r="O3" t="n">
        <v>13520.81</v>
      </c>
      <c r="P3" t="n">
        <v>126.71</v>
      </c>
      <c r="Q3" t="n">
        <v>460.78</v>
      </c>
      <c r="R3" t="n">
        <v>109.57</v>
      </c>
      <c r="S3" t="n">
        <v>32.19</v>
      </c>
      <c r="T3" t="n">
        <v>34459.32</v>
      </c>
      <c r="U3" t="n">
        <v>0.29</v>
      </c>
      <c r="V3" t="n">
        <v>0.65</v>
      </c>
      <c r="W3" t="n">
        <v>1.57</v>
      </c>
      <c r="X3" t="n">
        <v>2.13</v>
      </c>
      <c r="Y3" t="n">
        <v>1</v>
      </c>
      <c r="Z3" t="n">
        <v>10</v>
      </c>
      <c r="AA3" t="n">
        <v>109.4020732690679</v>
      </c>
      <c r="AB3" t="n">
        <v>149.6887431255116</v>
      </c>
      <c r="AC3" t="n">
        <v>135.402659571124</v>
      </c>
      <c r="AD3" t="n">
        <v>109402.0732690679</v>
      </c>
      <c r="AE3" t="n">
        <v>149688.7431255116</v>
      </c>
      <c r="AF3" t="n">
        <v>4.398305275221822e-06</v>
      </c>
      <c r="AG3" t="n">
        <v>6</v>
      </c>
      <c r="AH3" t="n">
        <v>135402.659571124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6.0134</v>
      </c>
      <c r="E4" t="n">
        <v>16.63</v>
      </c>
      <c r="F4" t="n">
        <v>13.26</v>
      </c>
      <c r="G4" t="n">
        <v>13.26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122.02</v>
      </c>
      <c r="Q4" t="n">
        <v>460.75</v>
      </c>
      <c r="R4" t="n">
        <v>96.45999999999999</v>
      </c>
      <c r="S4" t="n">
        <v>32.19</v>
      </c>
      <c r="T4" t="n">
        <v>27971.21</v>
      </c>
      <c r="U4" t="n">
        <v>0.33</v>
      </c>
      <c r="V4" t="n">
        <v>0.67</v>
      </c>
      <c r="W4" t="n">
        <v>1.55</v>
      </c>
      <c r="X4" t="n">
        <v>1.72</v>
      </c>
      <c r="Y4" t="n">
        <v>1</v>
      </c>
      <c r="Z4" t="n">
        <v>10</v>
      </c>
      <c r="AA4" t="n">
        <v>96.70448304351672</v>
      </c>
      <c r="AB4" t="n">
        <v>132.3153400007759</v>
      </c>
      <c r="AC4" t="n">
        <v>119.6873496568831</v>
      </c>
      <c r="AD4" t="n">
        <v>96704.48304351672</v>
      </c>
      <c r="AE4" t="n">
        <v>132315.3400007759</v>
      </c>
      <c r="AF4" t="n">
        <v>4.587738103765573e-06</v>
      </c>
      <c r="AG4" t="n">
        <v>5</v>
      </c>
      <c r="AH4" t="n">
        <v>119687.3496568831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6.2103</v>
      </c>
      <c r="E5" t="n">
        <v>16.1</v>
      </c>
      <c r="F5" t="n">
        <v>12.96</v>
      </c>
      <c r="G5" t="n">
        <v>15.55</v>
      </c>
      <c r="H5" t="n">
        <v>0.28</v>
      </c>
      <c r="I5" t="n">
        <v>50</v>
      </c>
      <c r="J5" t="n">
        <v>108.37</v>
      </c>
      <c r="K5" t="n">
        <v>41.65</v>
      </c>
      <c r="L5" t="n">
        <v>1.75</v>
      </c>
      <c r="M5" t="n">
        <v>48</v>
      </c>
      <c r="N5" t="n">
        <v>14.97</v>
      </c>
      <c r="O5" t="n">
        <v>13599.17</v>
      </c>
      <c r="P5" t="n">
        <v>118.31</v>
      </c>
      <c r="Q5" t="n">
        <v>460.73</v>
      </c>
      <c r="R5" t="n">
        <v>86.84</v>
      </c>
      <c r="S5" t="n">
        <v>32.19</v>
      </c>
      <c r="T5" t="n">
        <v>23212.21</v>
      </c>
      <c r="U5" t="n">
        <v>0.37</v>
      </c>
      <c r="V5" t="n">
        <v>0.6899999999999999</v>
      </c>
      <c r="W5" t="n">
        <v>1.53</v>
      </c>
      <c r="X5" t="n">
        <v>1.42</v>
      </c>
      <c r="Y5" t="n">
        <v>1</v>
      </c>
      <c r="Z5" t="n">
        <v>10</v>
      </c>
      <c r="AA5" t="n">
        <v>93.43838836444789</v>
      </c>
      <c r="AB5" t="n">
        <v>127.8465251709483</v>
      </c>
      <c r="AC5" t="n">
        <v>115.6450322423918</v>
      </c>
      <c r="AD5" t="n">
        <v>93438.38836444789</v>
      </c>
      <c r="AE5" t="n">
        <v>127846.5251709483</v>
      </c>
      <c r="AF5" t="n">
        <v>4.737956887254355e-06</v>
      </c>
      <c r="AG5" t="n">
        <v>5</v>
      </c>
      <c r="AH5" t="n">
        <v>115645.0322423918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6.3539</v>
      </c>
      <c r="E6" t="n">
        <v>15.74</v>
      </c>
      <c r="F6" t="n">
        <v>12.75</v>
      </c>
      <c r="G6" t="n">
        <v>17.79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115.68</v>
      </c>
      <c r="Q6" t="n">
        <v>460.75</v>
      </c>
      <c r="R6" t="n">
        <v>79.93000000000001</v>
      </c>
      <c r="S6" t="n">
        <v>32.19</v>
      </c>
      <c r="T6" t="n">
        <v>19794.44</v>
      </c>
      <c r="U6" t="n">
        <v>0.4</v>
      </c>
      <c r="V6" t="n">
        <v>0.7</v>
      </c>
      <c r="W6" t="n">
        <v>1.52</v>
      </c>
      <c r="X6" t="n">
        <v>1.21</v>
      </c>
      <c r="Y6" t="n">
        <v>1</v>
      </c>
      <c r="Z6" t="n">
        <v>10</v>
      </c>
      <c r="AA6" t="n">
        <v>91.21598613446692</v>
      </c>
      <c r="AB6" t="n">
        <v>124.8057363944232</v>
      </c>
      <c r="AC6" t="n">
        <v>112.8944520789234</v>
      </c>
      <c r="AD6" t="n">
        <v>91215.98613446692</v>
      </c>
      <c r="AE6" t="n">
        <v>124805.7363944232</v>
      </c>
      <c r="AF6" t="n">
        <v>4.847512079275631e-06</v>
      </c>
      <c r="AG6" t="n">
        <v>5</v>
      </c>
      <c r="AH6" t="n">
        <v>112894.4520789234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6.4544</v>
      </c>
      <c r="E7" t="n">
        <v>15.49</v>
      </c>
      <c r="F7" t="n">
        <v>12.61</v>
      </c>
      <c r="G7" t="n">
        <v>19.91</v>
      </c>
      <c r="H7" t="n">
        <v>0.36</v>
      </c>
      <c r="I7" t="n">
        <v>38</v>
      </c>
      <c r="J7" t="n">
        <v>109</v>
      </c>
      <c r="K7" t="n">
        <v>41.65</v>
      </c>
      <c r="L7" t="n">
        <v>2.25</v>
      </c>
      <c r="M7" t="n">
        <v>36</v>
      </c>
      <c r="N7" t="n">
        <v>15.1</v>
      </c>
      <c r="O7" t="n">
        <v>13677.51</v>
      </c>
      <c r="P7" t="n">
        <v>113.42</v>
      </c>
      <c r="Q7" t="n">
        <v>460.75</v>
      </c>
      <c r="R7" t="n">
        <v>75.47</v>
      </c>
      <c r="S7" t="n">
        <v>32.19</v>
      </c>
      <c r="T7" t="n">
        <v>17589.21</v>
      </c>
      <c r="U7" t="n">
        <v>0.43</v>
      </c>
      <c r="V7" t="n">
        <v>0.71</v>
      </c>
      <c r="W7" t="n">
        <v>1.51</v>
      </c>
      <c r="X7" t="n">
        <v>1.08</v>
      </c>
      <c r="Y7" t="n">
        <v>1</v>
      </c>
      <c r="Z7" t="n">
        <v>10</v>
      </c>
      <c r="AA7" t="n">
        <v>89.56471099941436</v>
      </c>
      <c r="AB7" t="n">
        <v>122.5463889055279</v>
      </c>
      <c r="AC7" t="n">
        <v>110.8507335433534</v>
      </c>
      <c r="AD7" t="n">
        <v>89564.71099941435</v>
      </c>
      <c r="AE7" t="n">
        <v>122546.3889055279</v>
      </c>
      <c r="AF7" t="n">
        <v>4.924185455307233e-06</v>
      </c>
      <c r="AG7" t="n">
        <v>5</v>
      </c>
      <c r="AH7" t="n">
        <v>110850.7335433534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6.5674</v>
      </c>
      <c r="E8" t="n">
        <v>15.23</v>
      </c>
      <c r="F8" t="n">
        <v>12.46</v>
      </c>
      <c r="G8" t="n">
        <v>22.65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111.13</v>
      </c>
      <c r="Q8" t="n">
        <v>460.75</v>
      </c>
      <c r="R8" t="n">
        <v>70.62</v>
      </c>
      <c r="S8" t="n">
        <v>32.19</v>
      </c>
      <c r="T8" t="n">
        <v>15186.99</v>
      </c>
      <c r="U8" t="n">
        <v>0.46</v>
      </c>
      <c r="V8" t="n">
        <v>0.72</v>
      </c>
      <c r="W8" t="n">
        <v>1.5</v>
      </c>
      <c r="X8" t="n">
        <v>0.92</v>
      </c>
      <c r="Y8" t="n">
        <v>1</v>
      </c>
      <c r="Z8" t="n">
        <v>10</v>
      </c>
      <c r="AA8" t="n">
        <v>87.86341682887453</v>
      </c>
      <c r="AB8" t="n">
        <v>120.2186031655948</v>
      </c>
      <c r="AC8" t="n">
        <v>108.7451084073711</v>
      </c>
      <c r="AD8" t="n">
        <v>87863.41682887453</v>
      </c>
      <c r="AE8" t="n">
        <v>120218.6031655948</v>
      </c>
      <c r="AF8" t="n">
        <v>5.010395320895006e-06</v>
      </c>
      <c r="AG8" t="n">
        <v>5</v>
      </c>
      <c r="AH8" t="n">
        <v>108745.1084073711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6.6324</v>
      </c>
      <c r="E9" t="n">
        <v>15.08</v>
      </c>
      <c r="F9" t="n">
        <v>12.37</v>
      </c>
      <c r="G9" t="n">
        <v>24.75</v>
      </c>
      <c r="H9" t="n">
        <v>0.44</v>
      </c>
      <c r="I9" t="n">
        <v>30</v>
      </c>
      <c r="J9" t="n">
        <v>109.64</v>
      </c>
      <c r="K9" t="n">
        <v>41.65</v>
      </c>
      <c r="L9" t="n">
        <v>2.75</v>
      </c>
      <c r="M9" t="n">
        <v>28</v>
      </c>
      <c r="N9" t="n">
        <v>15.24</v>
      </c>
      <c r="O9" t="n">
        <v>13755.95</v>
      </c>
      <c r="P9" t="n">
        <v>109.77</v>
      </c>
      <c r="Q9" t="n">
        <v>460.71</v>
      </c>
      <c r="R9" t="n">
        <v>67.93000000000001</v>
      </c>
      <c r="S9" t="n">
        <v>32.19</v>
      </c>
      <c r="T9" t="n">
        <v>13855.49</v>
      </c>
      <c r="U9" t="n">
        <v>0.47</v>
      </c>
      <c r="V9" t="n">
        <v>0.72</v>
      </c>
      <c r="W9" t="n">
        <v>1.5</v>
      </c>
      <c r="X9" t="n">
        <v>0.84</v>
      </c>
      <c r="Y9" t="n">
        <v>1</v>
      </c>
      <c r="Z9" t="n">
        <v>10</v>
      </c>
      <c r="AA9" t="n">
        <v>86.8942161087376</v>
      </c>
      <c r="AB9" t="n">
        <v>118.8924999821861</v>
      </c>
      <c r="AC9" t="n">
        <v>107.5455666505889</v>
      </c>
      <c r="AD9" t="n">
        <v>86894.2161087376</v>
      </c>
      <c r="AE9" t="n">
        <v>118892.4999821861</v>
      </c>
      <c r="AF9" t="n">
        <v>5.059985066587086e-06</v>
      </c>
      <c r="AG9" t="n">
        <v>5</v>
      </c>
      <c r="AH9" t="n">
        <v>107545.5666505889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6.7065</v>
      </c>
      <c r="E10" t="n">
        <v>14.91</v>
      </c>
      <c r="F10" t="n">
        <v>12.27</v>
      </c>
      <c r="G10" t="n">
        <v>27.28</v>
      </c>
      <c r="H10" t="n">
        <v>0.48</v>
      </c>
      <c r="I10" t="n">
        <v>27</v>
      </c>
      <c r="J10" t="n">
        <v>109.96</v>
      </c>
      <c r="K10" t="n">
        <v>41.65</v>
      </c>
      <c r="L10" t="n">
        <v>3</v>
      </c>
      <c r="M10" t="n">
        <v>25</v>
      </c>
      <c r="N10" t="n">
        <v>15.31</v>
      </c>
      <c r="O10" t="n">
        <v>13795.21</v>
      </c>
      <c r="P10" t="n">
        <v>107.93</v>
      </c>
      <c r="Q10" t="n">
        <v>460.77</v>
      </c>
      <c r="R10" t="n">
        <v>64.52</v>
      </c>
      <c r="S10" t="n">
        <v>32.19</v>
      </c>
      <c r="T10" t="n">
        <v>12168.35</v>
      </c>
      <c r="U10" t="n">
        <v>0.5</v>
      </c>
      <c r="V10" t="n">
        <v>0.73</v>
      </c>
      <c r="W10" t="n">
        <v>1.49</v>
      </c>
      <c r="X10" t="n">
        <v>0.74</v>
      </c>
      <c r="Y10" t="n">
        <v>1</v>
      </c>
      <c r="Z10" t="n">
        <v>10</v>
      </c>
      <c r="AA10" t="n">
        <v>85.70867145040431</v>
      </c>
      <c r="AB10" t="n">
        <v>117.2703854781163</v>
      </c>
      <c r="AC10" t="n">
        <v>106.078264478135</v>
      </c>
      <c r="AD10" t="n">
        <v>85708.6714504043</v>
      </c>
      <c r="AE10" t="n">
        <v>117270.3854781163</v>
      </c>
      <c r="AF10" t="n">
        <v>5.11651737667606e-06</v>
      </c>
      <c r="AG10" t="n">
        <v>5</v>
      </c>
      <c r="AH10" t="n">
        <v>106078.264478135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6.7489</v>
      </c>
      <c r="E11" t="n">
        <v>14.82</v>
      </c>
      <c r="F11" t="n">
        <v>12.23</v>
      </c>
      <c r="G11" t="n">
        <v>29.34</v>
      </c>
      <c r="H11" t="n">
        <v>0.52</v>
      </c>
      <c r="I11" t="n">
        <v>25</v>
      </c>
      <c r="J11" t="n">
        <v>110.27</v>
      </c>
      <c r="K11" t="n">
        <v>41.65</v>
      </c>
      <c r="L11" t="n">
        <v>3.25</v>
      </c>
      <c r="M11" t="n">
        <v>23</v>
      </c>
      <c r="N11" t="n">
        <v>15.37</v>
      </c>
      <c r="O11" t="n">
        <v>13834.5</v>
      </c>
      <c r="P11" t="n">
        <v>106.39</v>
      </c>
      <c r="Q11" t="n">
        <v>460.71</v>
      </c>
      <c r="R11" t="n">
        <v>63.14</v>
      </c>
      <c r="S11" t="n">
        <v>32.19</v>
      </c>
      <c r="T11" t="n">
        <v>11488.01</v>
      </c>
      <c r="U11" t="n">
        <v>0.51</v>
      </c>
      <c r="V11" t="n">
        <v>0.73</v>
      </c>
      <c r="W11" t="n">
        <v>1.48</v>
      </c>
      <c r="X11" t="n">
        <v>0.6899999999999999</v>
      </c>
      <c r="Y11" t="n">
        <v>1</v>
      </c>
      <c r="Z11" t="n">
        <v>10</v>
      </c>
      <c r="AA11" t="n">
        <v>84.87315245991061</v>
      </c>
      <c r="AB11" t="n">
        <v>116.127191534827</v>
      </c>
      <c r="AC11" t="n">
        <v>105.0441753603101</v>
      </c>
      <c r="AD11" t="n">
        <v>84873.15245991062</v>
      </c>
      <c r="AE11" t="n">
        <v>116127.191534827</v>
      </c>
      <c r="AF11" t="n">
        <v>5.148865149250587e-06</v>
      </c>
      <c r="AG11" t="n">
        <v>5</v>
      </c>
      <c r="AH11" t="n">
        <v>105044.1753603102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6.8046</v>
      </c>
      <c r="E12" t="n">
        <v>14.7</v>
      </c>
      <c r="F12" t="n">
        <v>12.15</v>
      </c>
      <c r="G12" t="n">
        <v>31.69</v>
      </c>
      <c r="H12" t="n">
        <v>0.5600000000000001</v>
      </c>
      <c r="I12" t="n">
        <v>23</v>
      </c>
      <c r="J12" t="n">
        <v>110.59</v>
      </c>
      <c r="K12" t="n">
        <v>41.65</v>
      </c>
      <c r="L12" t="n">
        <v>3.5</v>
      </c>
      <c r="M12" t="n">
        <v>21</v>
      </c>
      <c r="N12" t="n">
        <v>15.44</v>
      </c>
      <c r="O12" t="n">
        <v>13873.81</v>
      </c>
      <c r="P12" t="n">
        <v>104.99</v>
      </c>
      <c r="Q12" t="n">
        <v>460.78</v>
      </c>
      <c r="R12" t="n">
        <v>60.67</v>
      </c>
      <c r="S12" t="n">
        <v>32.19</v>
      </c>
      <c r="T12" t="n">
        <v>10263.16</v>
      </c>
      <c r="U12" t="n">
        <v>0.53</v>
      </c>
      <c r="V12" t="n">
        <v>0.74</v>
      </c>
      <c r="W12" t="n">
        <v>1.48</v>
      </c>
      <c r="X12" t="n">
        <v>0.61</v>
      </c>
      <c r="Y12" t="n">
        <v>1</v>
      </c>
      <c r="Z12" t="n">
        <v>10</v>
      </c>
      <c r="AA12" t="n">
        <v>84.00378710594164</v>
      </c>
      <c r="AB12" t="n">
        <v>114.9376875038347</v>
      </c>
      <c r="AC12" t="n">
        <v>103.968195924556</v>
      </c>
      <c r="AD12" t="n">
        <v>84003.78710594164</v>
      </c>
      <c r="AE12" t="n">
        <v>114937.6875038347</v>
      </c>
      <c r="AF12" t="n">
        <v>5.191359746712878e-06</v>
      </c>
      <c r="AG12" t="n">
        <v>5</v>
      </c>
      <c r="AH12" t="n">
        <v>103968.195924556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6.8432</v>
      </c>
      <c r="E13" t="n">
        <v>14.61</v>
      </c>
      <c r="F13" t="n">
        <v>12.11</v>
      </c>
      <c r="G13" t="n">
        <v>34.6</v>
      </c>
      <c r="H13" t="n">
        <v>0.6</v>
      </c>
      <c r="I13" t="n">
        <v>21</v>
      </c>
      <c r="J13" t="n">
        <v>110.91</v>
      </c>
      <c r="K13" t="n">
        <v>41.65</v>
      </c>
      <c r="L13" t="n">
        <v>3.75</v>
      </c>
      <c r="M13" t="n">
        <v>19</v>
      </c>
      <c r="N13" t="n">
        <v>15.51</v>
      </c>
      <c r="O13" t="n">
        <v>13913.15</v>
      </c>
      <c r="P13" t="n">
        <v>103.32</v>
      </c>
      <c r="Q13" t="n">
        <v>460.73</v>
      </c>
      <c r="R13" t="n">
        <v>59.22</v>
      </c>
      <c r="S13" t="n">
        <v>32.19</v>
      </c>
      <c r="T13" t="n">
        <v>9547.610000000001</v>
      </c>
      <c r="U13" t="n">
        <v>0.54</v>
      </c>
      <c r="V13" t="n">
        <v>0.74</v>
      </c>
      <c r="W13" t="n">
        <v>1.48</v>
      </c>
      <c r="X13" t="n">
        <v>0.58</v>
      </c>
      <c r="Y13" t="n">
        <v>1</v>
      </c>
      <c r="Z13" t="n">
        <v>10</v>
      </c>
      <c r="AA13" t="n">
        <v>83.16734463322294</v>
      </c>
      <c r="AB13" t="n">
        <v>113.793230011424</v>
      </c>
      <c r="AC13" t="n">
        <v>102.9329638489644</v>
      </c>
      <c r="AD13" t="n">
        <v>83167.34463322294</v>
      </c>
      <c r="AE13" t="n">
        <v>113793.230011424</v>
      </c>
      <c r="AF13" t="n">
        <v>5.220808426462329e-06</v>
      </c>
      <c r="AG13" t="n">
        <v>5</v>
      </c>
      <c r="AH13" t="n">
        <v>102932.9638489644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6.8658</v>
      </c>
      <c r="E14" t="n">
        <v>14.56</v>
      </c>
      <c r="F14" t="n">
        <v>12.08</v>
      </c>
      <c r="G14" t="n">
        <v>36.25</v>
      </c>
      <c r="H14" t="n">
        <v>0.63</v>
      </c>
      <c r="I14" t="n">
        <v>20</v>
      </c>
      <c r="J14" t="n">
        <v>111.23</v>
      </c>
      <c r="K14" t="n">
        <v>41.65</v>
      </c>
      <c r="L14" t="n">
        <v>4</v>
      </c>
      <c r="M14" t="n">
        <v>18</v>
      </c>
      <c r="N14" t="n">
        <v>15.58</v>
      </c>
      <c r="O14" t="n">
        <v>13952.52</v>
      </c>
      <c r="P14" t="n">
        <v>102.26</v>
      </c>
      <c r="Q14" t="n">
        <v>460.69</v>
      </c>
      <c r="R14" t="n">
        <v>58.44</v>
      </c>
      <c r="S14" t="n">
        <v>32.19</v>
      </c>
      <c r="T14" t="n">
        <v>9160.879999999999</v>
      </c>
      <c r="U14" t="n">
        <v>0.55</v>
      </c>
      <c r="V14" t="n">
        <v>0.74</v>
      </c>
      <c r="W14" t="n">
        <v>1.48</v>
      </c>
      <c r="X14" t="n">
        <v>0.55</v>
      </c>
      <c r="Y14" t="n">
        <v>1</v>
      </c>
      <c r="Z14" t="n">
        <v>10</v>
      </c>
      <c r="AA14" t="n">
        <v>82.65086270323114</v>
      </c>
      <c r="AB14" t="n">
        <v>113.086556649235</v>
      </c>
      <c r="AC14" t="n">
        <v>102.2937344006402</v>
      </c>
      <c r="AD14" t="n">
        <v>82650.86270323113</v>
      </c>
      <c r="AE14" t="n">
        <v>113086.556649235</v>
      </c>
      <c r="AF14" t="n">
        <v>5.238050399579884e-06</v>
      </c>
      <c r="AG14" t="n">
        <v>5</v>
      </c>
      <c r="AH14" t="n">
        <v>102293.7344006402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6.8905</v>
      </c>
      <c r="E15" t="n">
        <v>14.51</v>
      </c>
      <c r="F15" t="n">
        <v>12.05</v>
      </c>
      <c r="G15" t="n">
        <v>38.07</v>
      </c>
      <c r="H15" t="n">
        <v>0.67</v>
      </c>
      <c r="I15" t="n">
        <v>19</v>
      </c>
      <c r="J15" t="n">
        <v>111.55</v>
      </c>
      <c r="K15" t="n">
        <v>41.65</v>
      </c>
      <c r="L15" t="n">
        <v>4.25</v>
      </c>
      <c r="M15" t="n">
        <v>17</v>
      </c>
      <c r="N15" t="n">
        <v>15.65</v>
      </c>
      <c r="O15" t="n">
        <v>13991.91</v>
      </c>
      <c r="P15" t="n">
        <v>101.24</v>
      </c>
      <c r="Q15" t="n">
        <v>460.75</v>
      </c>
      <c r="R15" t="n">
        <v>57.4</v>
      </c>
      <c r="S15" t="n">
        <v>32.19</v>
      </c>
      <c r="T15" t="n">
        <v>8649</v>
      </c>
      <c r="U15" t="n">
        <v>0.5600000000000001</v>
      </c>
      <c r="V15" t="n">
        <v>0.74</v>
      </c>
      <c r="W15" t="n">
        <v>1.48</v>
      </c>
      <c r="X15" t="n">
        <v>0.52</v>
      </c>
      <c r="Y15" t="n">
        <v>1</v>
      </c>
      <c r="Z15" t="n">
        <v>10</v>
      </c>
      <c r="AA15" t="n">
        <v>82.13978501754747</v>
      </c>
      <c r="AB15" t="n">
        <v>112.3872776125267</v>
      </c>
      <c r="AC15" t="n">
        <v>101.6611935737509</v>
      </c>
      <c r="AD15" t="n">
        <v>82139.78501754747</v>
      </c>
      <c r="AE15" t="n">
        <v>112387.2776125267</v>
      </c>
      <c r="AF15" t="n">
        <v>5.256894502942875e-06</v>
      </c>
      <c r="AG15" t="n">
        <v>5</v>
      </c>
      <c r="AH15" t="n">
        <v>101661.1935737509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6.9438</v>
      </c>
      <c r="E16" t="n">
        <v>14.4</v>
      </c>
      <c r="F16" t="n">
        <v>11.99</v>
      </c>
      <c r="G16" t="n">
        <v>42.31</v>
      </c>
      <c r="H16" t="n">
        <v>0.71</v>
      </c>
      <c r="I16" t="n">
        <v>17</v>
      </c>
      <c r="J16" t="n">
        <v>111.87</v>
      </c>
      <c r="K16" t="n">
        <v>41.65</v>
      </c>
      <c r="L16" t="n">
        <v>4.5</v>
      </c>
      <c r="M16" t="n">
        <v>15</v>
      </c>
      <c r="N16" t="n">
        <v>15.72</v>
      </c>
      <c r="O16" t="n">
        <v>14031.33</v>
      </c>
      <c r="P16" t="n">
        <v>99.3</v>
      </c>
      <c r="Q16" t="n">
        <v>460.71</v>
      </c>
      <c r="R16" t="n">
        <v>55.15</v>
      </c>
      <c r="S16" t="n">
        <v>32.19</v>
      </c>
      <c r="T16" t="n">
        <v>7534.78</v>
      </c>
      <c r="U16" t="n">
        <v>0.58</v>
      </c>
      <c r="V16" t="n">
        <v>0.75</v>
      </c>
      <c r="W16" t="n">
        <v>1.48</v>
      </c>
      <c r="X16" t="n">
        <v>0.45</v>
      </c>
      <c r="Y16" t="n">
        <v>1</v>
      </c>
      <c r="Z16" t="n">
        <v>10</v>
      </c>
      <c r="AA16" t="n">
        <v>81.14178098551388</v>
      </c>
      <c r="AB16" t="n">
        <v>111.0217644670685</v>
      </c>
      <c r="AC16" t="n">
        <v>100.426003086385</v>
      </c>
      <c r="AD16" t="n">
        <v>81141.78098551388</v>
      </c>
      <c r="AE16" t="n">
        <v>111021.7644670685</v>
      </c>
      <c r="AF16" t="n">
        <v>5.297558094410381e-06</v>
      </c>
      <c r="AG16" t="n">
        <v>5</v>
      </c>
      <c r="AH16" t="n">
        <v>100426.003086385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6.965</v>
      </c>
      <c r="E17" t="n">
        <v>14.36</v>
      </c>
      <c r="F17" t="n">
        <v>11.97</v>
      </c>
      <c r="G17" t="n">
        <v>44.87</v>
      </c>
      <c r="H17" t="n">
        <v>0.75</v>
      </c>
      <c r="I17" t="n">
        <v>16</v>
      </c>
      <c r="J17" t="n">
        <v>112.19</v>
      </c>
      <c r="K17" t="n">
        <v>41.65</v>
      </c>
      <c r="L17" t="n">
        <v>4.75</v>
      </c>
      <c r="M17" t="n">
        <v>14</v>
      </c>
      <c r="N17" t="n">
        <v>15.79</v>
      </c>
      <c r="O17" t="n">
        <v>14070.77</v>
      </c>
      <c r="P17" t="n">
        <v>98.08</v>
      </c>
      <c r="Q17" t="n">
        <v>460.69</v>
      </c>
      <c r="R17" t="n">
        <v>54.55</v>
      </c>
      <c r="S17" t="n">
        <v>32.19</v>
      </c>
      <c r="T17" t="n">
        <v>7236.73</v>
      </c>
      <c r="U17" t="n">
        <v>0.59</v>
      </c>
      <c r="V17" t="n">
        <v>0.75</v>
      </c>
      <c r="W17" t="n">
        <v>1.47</v>
      </c>
      <c r="X17" t="n">
        <v>0.43</v>
      </c>
      <c r="Y17" t="n">
        <v>1</v>
      </c>
      <c r="Z17" t="n">
        <v>10</v>
      </c>
      <c r="AA17" t="n">
        <v>80.59461792836996</v>
      </c>
      <c r="AB17" t="n">
        <v>110.2731118331542</v>
      </c>
      <c r="AC17" t="n">
        <v>99.74880080911066</v>
      </c>
      <c r="AD17" t="n">
        <v>80594.61792836996</v>
      </c>
      <c r="AE17" t="n">
        <v>110273.1118331542</v>
      </c>
      <c r="AF17" t="n">
        <v>5.313731980697645e-06</v>
      </c>
      <c r="AG17" t="n">
        <v>5</v>
      </c>
      <c r="AH17" t="n">
        <v>99748.80080911066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6.9849</v>
      </c>
      <c r="E18" t="n">
        <v>14.32</v>
      </c>
      <c r="F18" t="n">
        <v>11.95</v>
      </c>
      <c r="G18" t="n">
        <v>47.79</v>
      </c>
      <c r="H18" t="n">
        <v>0.78</v>
      </c>
      <c r="I18" t="n">
        <v>15</v>
      </c>
      <c r="J18" t="n">
        <v>112.51</v>
      </c>
      <c r="K18" t="n">
        <v>41.65</v>
      </c>
      <c r="L18" t="n">
        <v>5</v>
      </c>
      <c r="M18" t="n">
        <v>13</v>
      </c>
      <c r="N18" t="n">
        <v>15.86</v>
      </c>
      <c r="O18" t="n">
        <v>14110.24</v>
      </c>
      <c r="P18" t="n">
        <v>97</v>
      </c>
      <c r="Q18" t="n">
        <v>460.72</v>
      </c>
      <c r="R18" t="n">
        <v>53.88</v>
      </c>
      <c r="S18" t="n">
        <v>32.19</v>
      </c>
      <c r="T18" t="n">
        <v>6908.52</v>
      </c>
      <c r="U18" t="n">
        <v>0.6</v>
      </c>
      <c r="V18" t="n">
        <v>0.75</v>
      </c>
      <c r="W18" t="n">
        <v>1.47</v>
      </c>
      <c r="X18" t="n">
        <v>0.41</v>
      </c>
      <c r="Y18" t="n">
        <v>1</v>
      </c>
      <c r="Z18" t="n">
        <v>10</v>
      </c>
      <c r="AA18" t="n">
        <v>80.10620838204842</v>
      </c>
      <c r="AB18" t="n">
        <v>109.6048483447689</v>
      </c>
      <c r="AC18" t="n">
        <v>99.14431545014298</v>
      </c>
      <c r="AD18" t="n">
        <v>80106.20838204843</v>
      </c>
      <c r="AE18" t="n">
        <v>109604.8483447689</v>
      </c>
      <c r="AF18" t="n">
        <v>5.328914072071066e-06</v>
      </c>
      <c r="AG18" t="n">
        <v>5</v>
      </c>
      <c r="AH18" t="n">
        <v>99144.31545014298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6.9896</v>
      </c>
      <c r="E19" t="n">
        <v>14.31</v>
      </c>
      <c r="F19" t="n">
        <v>11.94</v>
      </c>
      <c r="G19" t="n">
        <v>47.75</v>
      </c>
      <c r="H19" t="n">
        <v>0.82</v>
      </c>
      <c r="I19" t="n">
        <v>15</v>
      </c>
      <c r="J19" t="n">
        <v>112.83</v>
      </c>
      <c r="K19" t="n">
        <v>41.65</v>
      </c>
      <c r="L19" t="n">
        <v>5.25</v>
      </c>
      <c r="M19" t="n">
        <v>13</v>
      </c>
      <c r="N19" t="n">
        <v>15.93</v>
      </c>
      <c r="O19" t="n">
        <v>14149.74</v>
      </c>
      <c r="P19" t="n">
        <v>96.20999999999999</v>
      </c>
      <c r="Q19" t="n">
        <v>460.69</v>
      </c>
      <c r="R19" t="n">
        <v>53.56</v>
      </c>
      <c r="S19" t="n">
        <v>32.19</v>
      </c>
      <c r="T19" t="n">
        <v>6748.54</v>
      </c>
      <c r="U19" t="n">
        <v>0.6</v>
      </c>
      <c r="V19" t="n">
        <v>0.75</v>
      </c>
      <c r="W19" t="n">
        <v>1.48</v>
      </c>
      <c r="X19" t="n">
        <v>0.4</v>
      </c>
      <c r="Y19" t="n">
        <v>1</v>
      </c>
      <c r="Z19" t="n">
        <v>10</v>
      </c>
      <c r="AA19" t="n">
        <v>79.80446525034708</v>
      </c>
      <c r="AB19" t="n">
        <v>109.1919900800079</v>
      </c>
      <c r="AC19" t="n">
        <v>98.77085979872039</v>
      </c>
      <c r="AD19" t="n">
        <v>79804.46525034707</v>
      </c>
      <c r="AE19" t="n">
        <v>109191.9900800079</v>
      </c>
      <c r="AF19" t="n">
        <v>5.332499792144186e-06</v>
      </c>
      <c r="AG19" t="n">
        <v>5</v>
      </c>
      <c r="AH19" t="n">
        <v>98770.8597987204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7.0125</v>
      </c>
      <c r="E20" t="n">
        <v>14.26</v>
      </c>
      <c r="F20" t="n">
        <v>11.91</v>
      </c>
      <c r="G20" t="n">
        <v>51.06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12</v>
      </c>
      <c r="N20" t="n">
        <v>16</v>
      </c>
      <c r="O20" t="n">
        <v>14189.26</v>
      </c>
      <c r="P20" t="n">
        <v>95.13</v>
      </c>
      <c r="Q20" t="n">
        <v>460.72</v>
      </c>
      <c r="R20" t="n">
        <v>52.78</v>
      </c>
      <c r="S20" t="n">
        <v>32.19</v>
      </c>
      <c r="T20" t="n">
        <v>6360.29</v>
      </c>
      <c r="U20" t="n">
        <v>0.61</v>
      </c>
      <c r="V20" t="n">
        <v>0.75</v>
      </c>
      <c r="W20" t="n">
        <v>1.47</v>
      </c>
      <c r="X20" t="n">
        <v>0.38</v>
      </c>
      <c r="Y20" t="n">
        <v>1</v>
      </c>
      <c r="Z20" t="n">
        <v>10</v>
      </c>
      <c r="AA20" t="n">
        <v>79.30113966182086</v>
      </c>
      <c r="AB20" t="n">
        <v>108.5033178046288</v>
      </c>
      <c r="AC20" t="n">
        <v>98.14791343874569</v>
      </c>
      <c r="AD20" t="n">
        <v>79301.13966182085</v>
      </c>
      <c r="AE20" t="n">
        <v>108503.3178046288</v>
      </c>
      <c r="AF20" t="n">
        <v>5.349970641011089e-06</v>
      </c>
      <c r="AG20" t="n">
        <v>5</v>
      </c>
      <c r="AH20" t="n">
        <v>98147.91343874569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7.0431</v>
      </c>
      <c r="E21" t="n">
        <v>14.2</v>
      </c>
      <c r="F21" t="n">
        <v>11.87</v>
      </c>
      <c r="G21" t="n">
        <v>54.8</v>
      </c>
      <c r="H21" t="n">
        <v>0.89</v>
      </c>
      <c r="I21" t="n">
        <v>13</v>
      </c>
      <c r="J21" t="n">
        <v>113.47</v>
      </c>
      <c r="K21" t="n">
        <v>41.65</v>
      </c>
      <c r="L21" t="n">
        <v>5.75</v>
      </c>
      <c r="M21" t="n">
        <v>11</v>
      </c>
      <c r="N21" t="n">
        <v>16.07</v>
      </c>
      <c r="O21" t="n">
        <v>14228.81</v>
      </c>
      <c r="P21" t="n">
        <v>94.23</v>
      </c>
      <c r="Q21" t="n">
        <v>460.72</v>
      </c>
      <c r="R21" t="n">
        <v>51.55</v>
      </c>
      <c r="S21" t="n">
        <v>32.19</v>
      </c>
      <c r="T21" t="n">
        <v>5750.01</v>
      </c>
      <c r="U21" t="n">
        <v>0.62</v>
      </c>
      <c r="V21" t="n">
        <v>0.75</v>
      </c>
      <c r="W21" t="n">
        <v>1.47</v>
      </c>
      <c r="X21" t="n">
        <v>0.34</v>
      </c>
      <c r="Y21" t="n">
        <v>1</v>
      </c>
      <c r="Z21" t="n">
        <v>10</v>
      </c>
      <c r="AA21" t="n">
        <v>78.82022964224292</v>
      </c>
      <c r="AB21" t="n">
        <v>107.84531549959</v>
      </c>
      <c r="AC21" t="n">
        <v>97.55270995018748</v>
      </c>
      <c r="AD21" t="n">
        <v>78820.22964224292</v>
      </c>
      <c r="AE21" t="n">
        <v>107845.31549959</v>
      </c>
      <c r="AF21" t="n">
        <v>5.373315967444592e-06</v>
      </c>
      <c r="AG21" t="n">
        <v>5</v>
      </c>
      <c r="AH21" t="n">
        <v>97552.70995018748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7.073</v>
      </c>
      <c r="E22" t="n">
        <v>14.14</v>
      </c>
      <c r="F22" t="n">
        <v>11.84</v>
      </c>
      <c r="G22" t="n">
        <v>59.18</v>
      </c>
      <c r="H22" t="n">
        <v>0.93</v>
      </c>
      <c r="I22" t="n">
        <v>12</v>
      </c>
      <c r="J22" t="n">
        <v>113.79</v>
      </c>
      <c r="K22" t="n">
        <v>41.65</v>
      </c>
      <c r="L22" t="n">
        <v>6</v>
      </c>
      <c r="M22" t="n">
        <v>10</v>
      </c>
      <c r="N22" t="n">
        <v>16.14</v>
      </c>
      <c r="O22" t="n">
        <v>14268.39</v>
      </c>
      <c r="P22" t="n">
        <v>91.95999999999999</v>
      </c>
      <c r="Q22" t="n">
        <v>460.69</v>
      </c>
      <c r="R22" t="n">
        <v>50.27</v>
      </c>
      <c r="S22" t="n">
        <v>32.19</v>
      </c>
      <c r="T22" t="n">
        <v>5117.31</v>
      </c>
      <c r="U22" t="n">
        <v>0.64</v>
      </c>
      <c r="V22" t="n">
        <v>0.75</v>
      </c>
      <c r="W22" t="n">
        <v>1.47</v>
      </c>
      <c r="X22" t="n">
        <v>0.3</v>
      </c>
      <c r="Y22" t="n">
        <v>1</v>
      </c>
      <c r="Z22" t="n">
        <v>10</v>
      </c>
      <c r="AA22" t="n">
        <v>77.88170276315984</v>
      </c>
      <c r="AB22" t="n">
        <v>106.5611816187454</v>
      </c>
      <c r="AC22" t="n">
        <v>96.3911320046371</v>
      </c>
      <c r="AD22" t="n">
        <v>77881.70276315983</v>
      </c>
      <c r="AE22" t="n">
        <v>106561.1816187454</v>
      </c>
      <c r="AF22" t="n">
        <v>5.39612725046295e-06</v>
      </c>
      <c r="AG22" t="n">
        <v>5</v>
      </c>
      <c r="AH22" t="n">
        <v>96391.1320046371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7.0638</v>
      </c>
      <c r="E23" t="n">
        <v>14.16</v>
      </c>
      <c r="F23" t="n">
        <v>11.85</v>
      </c>
      <c r="G23" t="n">
        <v>59.27</v>
      </c>
      <c r="H23" t="n">
        <v>0.97</v>
      </c>
      <c r="I23" t="n">
        <v>12</v>
      </c>
      <c r="J23" t="n">
        <v>114.11</v>
      </c>
      <c r="K23" t="n">
        <v>41.65</v>
      </c>
      <c r="L23" t="n">
        <v>6.25</v>
      </c>
      <c r="M23" t="n">
        <v>10</v>
      </c>
      <c r="N23" t="n">
        <v>16.21</v>
      </c>
      <c r="O23" t="n">
        <v>14307.99</v>
      </c>
      <c r="P23" t="n">
        <v>91.66</v>
      </c>
      <c r="Q23" t="n">
        <v>460.69</v>
      </c>
      <c r="R23" t="n">
        <v>50.87</v>
      </c>
      <c r="S23" t="n">
        <v>32.19</v>
      </c>
      <c r="T23" t="n">
        <v>5418.68</v>
      </c>
      <c r="U23" t="n">
        <v>0.63</v>
      </c>
      <c r="V23" t="n">
        <v>0.75</v>
      </c>
      <c r="W23" t="n">
        <v>1.47</v>
      </c>
      <c r="X23" t="n">
        <v>0.32</v>
      </c>
      <c r="Y23" t="n">
        <v>1</v>
      </c>
      <c r="Z23" t="n">
        <v>10</v>
      </c>
      <c r="AA23" t="n">
        <v>77.82800461843856</v>
      </c>
      <c r="AB23" t="n">
        <v>106.4877094481429</v>
      </c>
      <c r="AC23" t="n">
        <v>96.32467191487801</v>
      </c>
      <c r="AD23" t="n">
        <v>77828.00461843856</v>
      </c>
      <c r="AE23" t="n">
        <v>106487.7094481429</v>
      </c>
      <c r="AF23" t="n">
        <v>5.389108394149608e-06</v>
      </c>
      <c r="AG23" t="n">
        <v>5</v>
      </c>
      <c r="AH23" t="n">
        <v>96324.67191487801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7.0929</v>
      </c>
      <c r="E24" t="n">
        <v>14.1</v>
      </c>
      <c r="F24" t="n">
        <v>11.82</v>
      </c>
      <c r="G24" t="n">
        <v>64.45999999999999</v>
      </c>
      <c r="H24" t="n">
        <v>1</v>
      </c>
      <c r="I24" t="n">
        <v>11</v>
      </c>
      <c r="J24" t="n">
        <v>114.44</v>
      </c>
      <c r="K24" t="n">
        <v>41.65</v>
      </c>
      <c r="L24" t="n">
        <v>6.5</v>
      </c>
      <c r="M24" t="n">
        <v>7</v>
      </c>
      <c r="N24" t="n">
        <v>16.29</v>
      </c>
      <c r="O24" t="n">
        <v>14347.62</v>
      </c>
      <c r="P24" t="n">
        <v>89.38</v>
      </c>
      <c r="Q24" t="n">
        <v>460.7</v>
      </c>
      <c r="R24" t="n">
        <v>49.6</v>
      </c>
      <c r="S24" t="n">
        <v>32.19</v>
      </c>
      <c r="T24" t="n">
        <v>4788.17</v>
      </c>
      <c r="U24" t="n">
        <v>0.65</v>
      </c>
      <c r="V24" t="n">
        <v>0.76</v>
      </c>
      <c r="W24" t="n">
        <v>1.47</v>
      </c>
      <c r="X24" t="n">
        <v>0.28</v>
      </c>
      <c r="Y24" t="n">
        <v>1</v>
      </c>
      <c r="Z24" t="n">
        <v>10</v>
      </c>
      <c r="AA24" t="n">
        <v>76.89684787922151</v>
      </c>
      <c r="AB24" t="n">
        <v>105.2136597178107</v>
      </c>
      <c r="AC24" t="n">
        <v>95.1722157026683</v>
      </c>
      <c r="AD24" t="n">
        <v>76896.84787922152</v>
      </c>
      <c r="AE24" t="n">
        <v>105213.6597178107</v>
      </c>
      <c r="AF24" t="n">
        <v>5.411309341836371e-06</v>
      </c>
      <c r="AG24" t="n">
        <v>5</v>
      </c>
      <c r="AH24" t="n">
        <v>95172.2157026683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7.0909</v>
      </c>
      <c r="E25" t="n">
        <v>14.1</v>
      </c>
      <c r="F25" t="n">
        <v>11.82</v>
      </c>
      <c r="G25" t="n">
        <v>64.48</v>
      </c>
      <c r="H25" t="n">
        <v>1.04</v>
      </c>
      <c r="I25" t="n">
        <v>11</v>
      </c>
      <c r="J25" t="n">
        <v>114.76</v>
      </c>
      <c r="K25" t="n">
        <v>41.65</v>
      </c>
      <c r="L25" t="n">
        <v>6.75</v>
      </c>
      <c r="M25" t="n">
        <v>4</v>
      </c>
      <c r="N25" t="n">
        <v>16.36</v>
      </c>
      <c r="O25" t="n">
        <v>14387.27</v>
      </c>
      <c r="P25" t="n">
        <v>89.20999999999999</v>
      </c>
      <c r="Q25" t="n">
        <v>460.73</v>
      </c>
      <c r="R25" t="n">
        <v>49.46</v>
      </c>
      <c r="S25" t="n">
        <v>32.19</v>
      </c>
      <c r="T25" t="n">
        <v>4716.93</v>
      </c>
      <c r="U25" t="n">
        <v>0.65</v>
      </c>
      <c r="V25" t="n">
        <v>0.76</v>
      </c>
      <c r="W25" t="n">
        <v>1.48</v>
      </c>
      <c r="X25" t="n">
        <v>0.29</v>
      </c>
      <c r="Y25" t="n">
        <v>1</v>
      </c>
      <c r="Z25" t="n">
        <v>10</v>
      </c>
      <c r="AA25" t="n">
        <v>76.84851301620844</v>
      </c>
      <c r="AB25" t="n">
        <v>105.1475258258526</v>
      </c>
      <c r="AC25" t="n">
        <v>95.11239353653913</v>
      </c>
      <c r="AD25" t="n">
        <v>76848.51301620844</v>
      </c>
      <c r="AE25" t="n">
        <v>105147.5258258526</v>
      </c>
      <c r="AF25" t="n">
        <v>5.409783503507384e-06</v>
      </c>
      <c r="AG25" t="n">
        <v>5</v>
      </c>
      <c r="AH25" t="n">
        <v>95112.39353653914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7.0883</v>
      </c>
      <c r="E26" t="n">
        <v>14.11</v>
      </c>
      <c r="F26" t="n">
        <v>11.83</v>
      </c>
      <c r="G26" t="n">
        <v>64.51000000000001</v>
      </c>
      <c r="H26" t="n">
        <v>1.07</v>
      </c>
      <c r="I26" t="n">
        <v>11</v>
      </c>
      <c r="J26" t="n">
        <v>115.08</v>
      </c>
      <c r="K26" t="n">
        <v>41.65</v>
      </c>
      <c r="L26" t="n">
        <v>7</v>
      </c>
      <c r="M26" t="n">
        <v>3</v>
      </c>
      <c r="N26" t="n">
        <v>16.43</v>
      </c>
      <c r="O26" t="n">
        <v>14426.96</v>
      </c>
      <c r="P26" t="n">
        <v>89.59999999999999</v>
      </c>
      <c r="Q26" t="n">
        <v>460.73</v>
      </c>
      <c r="R26" t="n">
        <v>49.8</v>
      </c>
      <c r="S26" t="n">
        <v>32.19</v>
      </c>
      <c r="T26" t="n">
        <v>4885.65</v>
      </c>
      <c r="U26" t="n">
        <v>0.65</v>
      </c>
      <c r="V26" t="n">
        <v>0.76</v>
      </c>
      <c r="W26" t="n">
        <v>1.47</v>
      </c>
      <c r="X26" t="n">
        <v>0.29</v>
      </c>
      <c r="Y26" t="n">
        <v>1</v>
      </c>
      <c r="Z26" t="n">
        <v>10</v>
      </c>
      <c r="AA26" t="n">
        <v>76.99728503188322</v>
      </c>
      <c r="AB26" t="n">
        <v>105.3510822610568</v>
      </c>
      <c r="AC26" t="n">
        <v>95.2965228312608</v>
      </c>
      <c r="AD26" t="n">
        <v>76997.28503188322</v>
      </c>
      <c r="AE26" t="n">
        <v>105351.0822610568</v>
      </c>
      <c r="AF26" t="n">
        <v>5.407799913679702e-06</v>
      </c>
      <c r="AG26" t="n">
        <v>5</v>
      </c>
      <c r="AH26" t="n">
        <v>95296.52283126081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7.0902</v>
      </c>
      <c r="E27" t="n">
        <v>14.1</v>
      </c>
      <c r="F27" t="n">
        <v>11.82</v>
      </c>
      <c r="G27" t="n">
        <v>64.48999999999999</v>
      </c>
      <c r="H27" t="n">
        <v>1.11</v>
      </c>
      <c r="I27" t="n">
        <v>11</v>
      </c>
      <c r="J27" t="n">
        <v>115.4</v>
      </c>
      <c r="K27" t="n">
        <v>41.65</v>
      </c>
      <c r="L27" t="n">
        <v>7.25</v>
      </c>
      <c r="M27" t="n">
        <v>2</v>
      </c>
      <c r="N27" t="n">
        <v>16.5</v>
      </c>
      <c r="O27" t="n">
        <v>14466.67</v>
      </c>
      <c r="P27" t="n">
        <v>89.72</v>
      </c>
      <c r="Q27" t="n">
        <v>460.73</v>
      </c>
      <c r="R27" t="n">
        <v>49.57</v>
      </c>
      <c r="S27" t="n">
        <v>32.19</v>
      </c>
      <c r="T27" t="n">
        <v>4770.49</v>
      </c>
      <c r="U27" t="n">
        <v>0.65</v>
      </c>
      <c r="V27" t="n">
        <v>0.76</v>
      </c>
      <c r="W27" t="n">
        <v>1.47</v>
      </c>
      <c r="X27" t="n">
        <v>0.29</v>
      </c>
      <c r="Y27" t="n">
        <v>1</v>
      </c>
      <c r="Z27" t="n">
        <v>10</v>
      </c>
      <c r="AA27" t="n">
        <v>77.02586036283485</v>
      </c>
      <c r="AB27" t="n">
        <v>105.3901802895194</v>
      </c>
      <c r="AC27" t="n">
        <v>95.33188939876142</v>
      </c>
      <c r="AD27" t="n">
        <v>77025.86036283485</v>
      </c>
      <c r="AE27" t="n">
        <v>105390.1802895195</v>
      </c>
      <c r="AF27" t="n">
        <v>5.409249460092239e-06</v>
      </c>
      <c r="AG27" t="n">
        <v>5</v>
      </c>
      <c r="AH27" t="n">
        <v>95331.88939876141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7.0921</v>
      </c>
      <c r="E28" t="n">
        <v>14.1</v>
      </c>
      <c r="F28" t="n">
        <v>11.82</v>
      </c>
      <c r="G28" t="n">
        <v>64.47</v>
      </c>
      <c r="H28" t="n">
        <v>1.14</v>
      </c>
      <c r="I28" t="n">
        <v>11</v>
      </c>
      <c r="J28" t="n">
        <v>115.72</v>
      </c>
      <c r="K28" t="n">
        <v>41.65</v>
      </c>
      <c r="L28" t="n">
        <v>7.5</v>
      </c>
      <c r="M28" t="n">
        <v>1</v>
      </c>
      <c r="N28" t="n">
        <v>16.57</v>
      </c>
      <c r="O28" t="n">
        <v>14506.4</v>
      </c>
      <c r="P28" t="n">
        <v>89.52</v>
      </c>
      <c r="Q28" t="n">
        <v>460.73</v>
      </c>
      <c r="R28" t="n">
        <v>49.44</v>
      </c>
      <c r="S28" t="n">
        <v>32.19</v>
      </c>
      <c r="T28" t="n">
        <v>4707.98</v>
      </c>
      <c r="U28" t="n">
        <v>0.65</v>
      </c>
      <c r="V28" t="n">
        <v>0.76</v>
      </c>
      <c r="W28" t="n">
        <v>1.47</v>
      </c>
      <c r="X28" t="n">
        <v>0.29</v>
      </c>
      <c r="Y28" t="n">
        <v>1</v>
      </c>
      <c r="Z28" t="n">
        <v>10</v>
      </c>
      <c r="AA28" t="n">
        <v>76.94845230729732</v>
      </c>
      <c r="AB28" t="n">
        <v>105.2842671729306</v>
      </c>
      <c r="AC28" t="n">
        <v>95.2360844813698</v>
      </c>
      <c r="AD28" t="n">
        <v>76948.45230729731</v>
      </c>
      <c r="AE28" t="n">
        <v>105284.2671729306</v>
      </c>
      <c r="AF28" t="n">
        <v>5.410699006504776e-06</v>
      </c>
      <c r="AG28" t="n">
        <v>5</v>
      </c>
      <c r="AH28" t="n">
        <v>95236.08448136981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7.0915</v>
      </c>
      <c r="E29" t="n">
        <v>14.1</v>
      </c>
      <c r="F29" t="n">
        <v>11.82</v>
      </c>
      <c r="G29" t="n">
        <v>64.48</v>
      </c>
      <c r="H29" t="n">
        <v>1.18</v>
      </c>
      <c r="I29" t="n">
        <v>11</v>
      </c>
      <c r="J29" t="n">
        <v>116.05</v>
      </c>
      <c r="K29" t="n">
        <v>41.65</v>
      </c>
      <c r="L29" t="n">
        <v>7.75</v>
      </c>
      <c r="M29" t="n">
        <v>1</v>
      </c>
      <c r="N29" t="n">
        <v>16.65</v>
      </c>
      <c r="O29" t="n">
        <v>14546.17</v>
      </c>
      <c r="P29" t="n">
        <v>89.5</v>
      </c>
      <c r="Q29" t="n">
        <v>460.73</v>
      </c>
      <c r="R29" t="n">
        <v>49.47</v>
      </c>
      <c r="S29" t="n">
        <v>32.19</v>
      </c>
      <c r="T29" t="n">
        <v>4720.61</v>
      </c>
      <c r="U29" t="n">
        <v>0.65</v>
      </c>
      <c r="V29" t="n">
        <v>0.76</v>
      </c>
      <c r="W29" t="n">
        <v>1.48</v>
      </c>
      <c r="X29" t="n">
        <v>0.29</v>
      </c>
      <c r="Y29" t="n">
        <v>1</v>
      </c>
      <c r="Z29" t="n">
        <v>10</v>
      </c>
      <c r="AA29" t="n">
        <v>76.94453039436303</v>
      </c>
      <c r="AB29" t="n">
        <v>105.2789010386314</v>
      </c>
      <c r="AC29" t="n">
        <v>95.23123048339663</v>
      </c>
      <c r="AD29" t="n">
        <v>76944.53039436303</v>
      </c>
      <c r="AE29" t="n">
        <v>105278.9010386314</v>
      </c>
      <c r="AF29" t="n">
        <v>5.410241255006081e-06</v>
      </c>
      <c r="AG29" t="n">
        <v>5</v>
      </c>
      <c r="AH29" t="n">
        <v>95231.23048339663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7.0901</v>
      </c>
      <c r="E30" t="n">
        <v>14.1</v>
      </c>
      <c r="F30" t="n">
        <v>11.82</v>
      </c>
      <c r="G30" t="n">
        <v>64.48999999999999</v>
      </c>
      <c r="H30" t="n">
        <v>1.21</v>
      </c>
      <c r="I30" t="n">
        <v>11</v>
      </c>
      <c r="J30" t="n">
        <v>116.37</v>
      </c>
      <c r="K30" t="n">
        <v>41.65</v>
      </c>
      <c r="L30" t="n">
        <v>8</v>
      </c>
      <c r="M30" t="n">
        <v>0</v>
      </c>
      <c r="N30" t="n">
        <v>16.72</v>
      </c>
      <c r="O30" t="n">
        <v>14585.96</v>
      </c>
      <c r="P30" t="n">
        <v>89.7</v>
      </c>
      <c r="Q30" t="n">
        <v>460.73</v>
      </c>
      <c r="R30" t="n">
        <v>49.46</v>
      </c>
      <c r="S30" t="n">
        <v>32.19</v>
      </c>
      <c r="T30" t="n">
        <v>4715.71</v>
      </c>
      <c r="U30" t="n">
        <v>0.65</v>
      </c>
      <c r="V30" t="n">
        <v>0.76</v>
      </c>
      <c r="W30" t="n">
        <v>1.48</v>
      </c>
      <c r="X30" t="n">
        <v>0.29</v>
      </c>
      <c r="Y30" t="n">
        <v>1</v>
      </c>
      <c r="Z30" t="n">
        <v>10</v>
      </c>
      <c r="AA30" t="n">
        <v>77.01952216765334</v>
      </c>
      <c r="AB30" t="n">
        <v>105.3815080912507</v>
      </c>
      <c r="AC30" t="n">
        <v>95.32404486292391</v>
      </c>
      <c r="AD30" t="n">
        <v>77019.52216765334</v>
      </c>
      <c r="AE30" t="n">
        <v>105381.5080912507</v>
      </c>
      <c r="AF30" t="n">
        <v>5.409173168175789e-06</v>
      </c>
      <c r="AG30" t="n">
        <v>5</v>
      </c>
      <c r="AH30" t="n">
        <v>95324.04486292391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2.9469</v>
      </c>
      <c r="E2" t="n">
        <v>33.93</v>
      </c>
      <c r="F2" t="n">
        <v>18.71</v>
      </c>
      <c r="G2" t="n">
        <v>4.76</v>
      </c>
      <c r="H2" t="n">
        <v>0.06</v>
      </c>
      <c r="I2" t="n">
        <v>236</v>
      </c>
      <c r="J2" t="n">
        <v>274.09</v>
      </c>
      <c r="K2" t="n">
        <v>60.56</v>
      </c>
      <c r="L2" t="n">
        <v>1</v>
      </c>
      <c r="M2" t="n">
        <v>234</v>
      </c>
      <c r="N2" t="n">
        <v>72.53</v>
      </c>
      <c r="O2" t="n">
        <v>34038.11</v>
      </c>
      <c r="P2" t="n">
        <v>324.01</v>
      </c>
      <c r="Q2" t="n">
        <v>461.16</v>
      </c>
      <c r="R2" t="n">
        <v>275.24</v>
      </c>
      <c r="S2" t="n">
        <v>32.19</v>
      </c>
      <c r="T2" t="n">
        <v>116483.32</v>
      </c>
      <c r="U2" t="n">
        <v>0.12</v>
      </c>
      <c r="V2" t="n">
        <v>0.48</v>
      </c>
      <c r="W2" t="n">
        <v>1.83</v>
      </c>
      <c r="X2" t="n">
        <v>7.16</v>
      </c>
      <c r="Y2" t="n">
        <v>1</v>
      </c>
      <c r="Z2" t="n">
        <v>10</v>
      </c>
      <c r="AA2" t="n">
        <v>376.4506519955061</v>
      </c>
      <c r="AB2" t="n">
        <v>515.0763898908965</v>
      </c>
      <c r="AC2" t="n">
        <v>465.9182221539622</v>
      </c>
      <c r="AD2" t="n">
        <v>376450.6519955061</v>
      </c>
      <c r="AE2" t="n">
        <v>515076.3898908965</v>
      </c>
      <c r="AF2" t="n">
        <v>2.127809120954238e-06</v>
      </c>
      <c r="AG2" t="n">
        <v>10</v>
      </c>
      <c r="AH2" t="n">
        <v>465918.2221539622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3.5623</v>
      </c>
      <c r="E3" t="n">
        <v>28.07</v>
      </c>
      <c r="F3" t="n">
        <v>16.5</v>
      </c>
      <c r="G3" t="n">
        <v>5.96</v>
      </c>
      <c r="H3" t="n">
        <v>0.08</v>
      </c>
      <c r="I3" t="n">
        <v>166</v>
      </c>
      <c r="J3" t="n">
        <v>274.57</v>
      </c>
      <c r="K3" t="n">
        <v>60.56</v>
      </c>
      <c r="L3" t="n">
        <v>1.25</v>
      </c>
      <c r="M3" t="n">
        <v>164</v>
      </c>
      <c r="N3" t="n">
        <v>72.76000000000001</v>
      </c>
      <c r="O3" t="n">
        <v>34097.72</v>
      </c>
      <c r="P3" t="n">
        <v>285.48</v>
      </c>
      <c r="Q3" t="n">
        <v>460.83</v>
      </c>
      <c r="R3" t="n">
        <v>201.88</v>
      </c>
      <c r="S3" t="n">
        <v>32.19</v>
      </c>
      <c r="T3" t="n">
        <v>80151.84</v>
      </c>
      <c r="U3" t="n">
        <v>0.16</v>
      </c>
      <c r="V3" t="n">
        <v>0.54</v>
      </c>
      <c r="W3" t="n">
        <v>1.75</v>
      </c>
      <c r="X3" t="n">
        <v>4.96</v>
      </c>
      <c r="Y3" t="n">
        <v>1</v>
      </c>
      <c r="Z3" t="n">
        <v>10</v>
      </c>
      <c r="AA3" t="n">
        <v>289.7665405134739</v>
      </c>
      <c r="AB3" t="n">
        <v>396.4713643280824</v>
      </c>
      <c r="AC3" t="n">
        <v>358.6326937676642</v>
      </c>
      <c r="AD3" t="n">
        <v>289766.5405134739</v>
      </c>
      <c r="AE3" t="n">
        <v>396471.3643280824</v>
      </c>
      <c r="AF3" t="n">
        <v>2.572158685932771e-06</v>
      </c>
      <c r="AG3" t="n">
        <v>9</v>
      </c>
      <c r="AH3" t="n">
        <v>358632.6937676642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4.0053</v>
      </c>
      <c r="E4" t="n">
        <v>24.97</v>
      </c>
      <c r="F4" t="n">
        <v>15.33</v>
      </c>
      <c r="G4" t="n">
        <v>7.13</v>
      </c>
      <c r="H4" t="n">
        <v>0.1</v>
      </c>
      <c r="I4" t="n">
        <v>129</v>
      </c>
      <c r="J4" t="n">
        <v>275.05</v>
      </c>
      <c r="K4" t="n">
        <v>60.56</v>
      </c>
      <c r="L4" t="n">
        <v>1.5</v>
      </c>
      <c r="M4" t="n">
        <v>127</v>
      </c>
      <c r="N4" t="n">
        <v>73</v>
      </c>
      <c r="O4" t="n">
        <v>34157.42</v>
      </c>
      <c r="P4" t="n">
        <v>264.92</v>
      </c>
      <c r="Q4" t="n">
        <v>460.79</v>
      </c>
      <c r="R4" t="n">
        <v>164.33</v>
      </c>
      <c r="S4" t="n">
        <v>32.19</v>
      </c>
      <c r="T4" t="n">
        <v>61560.12</v>
      </c>
      <c r="U4" t="n">
        <v>0.2</v>
      </c>
      <c r="V4" t="n">
        <v>0.58</v>
      </c>
      <c r="W4" t="n">
        <v>1.66</v>
      </c>
      <c r="X4" t="n">
        <v>3.79</v>
      </c>
      <c r="Y4" t="n">
        <v>1</v>
      </c>
      <c r="Z4" t="n">
        <v>10</v>
      </c>
      <c r="AA4" t="n">
        <v>244.4310838019045</v>
      </c>
      <c r="AB4" t="n">
        <v>334.4413923959627</v>
      </c>
      <c r="AC4" t="n">
        <v>302.5227752972338</v>
      </c>
      <c r="AD4" t="n">
        <v>244431.0838019045</v>
      </c>
      <c r="AE4" t="n">
        <v>334441.3923959627</v>
      </c>
      <c r="AF4" t="n">
        <v>2.892026832318032e-06</v>
      </c>
      <c r="AG4" t="n">
        <v>8</v>
      </c>
      <c r="AH4" t="n">
        <v>302522.7752972338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4.3528</v>
      </c>
      <c r="E5" t="n">
        <v>22.97</v>
      </c>
      <c r="F5" t="n">
        <v>14.59</v>
      </c>
      <c r="G5" t="n">
        <v>8.34</v>
      </c>
      <c r="H5" t="n">
        <v>0.11</v>
      </c>
      <c r="I5" t="n">
        <v>105</v>
      </c>
      <c r="J5" t="n">
        <v>275.54</v>
      </c>
      <c r="K5" t="n">
        <v>60.56</v>
      </c>
      <c r="L5" t="n">
        <v>1.75</v>
      </c>
      <c r="M5" t="n">
        <v>103</v>
      </c>
      <c r="N5" t="n">
        <v>73.23</v>
      </c>
      <c r="O5" t="n">
        <v>34217.22</v>
      </c>
      <c r="P5" t="n">
        <v>251.82</v>
      </c>
      <c r="Q5" t="n">
        <v>460.76</v>
      </c>
      <c r="R5" t="n">
        <v>139.98</v>
      </c>
      <c r="S5" t="n">
        <v>32.19</v>
      </c>
      <c r="T5" t="n">
        <v>49506.88</v>
      </c>
      <c r="U5" t="n">
        <v>0.23</v>
      </c>
      <c r="V5" t="n">
        <v>0.61</v>
      </c>
      <c r="W5" t="n">
        <v>1.62</v>
      </c>
      <c r="X5" t="n">
        <v>3.05</v>
      </c>
      <c r="Y5" t="n">
        <v>1</v>
      </c>
      <c r="Z5" t="n">
        <v>10</v>
      </c>
      <c r="AA5" t="n">
        <v>214.0161410677361</v>
      </c>
      <c r="AB5" t="n">
        <v>292.8263259345212</v>
      </c>
      <c r="AC5" t="n">
        <v>264.8793923717465</v>
      </c>
      <c r="AD5" t="n">
        <v>214016.1410677361</v>
      </c>
      <c r="AE5" t="n">
        <v>292826.3259345212</v>
      </c>
      <c r="AF5" t="n">
        <v>3.142939204482544e-06</v>
      </c>
      <c r="AG5" t="n">
        <v>7</v>
      </c>
      <c r="AH5" t="n">
        <v>264879.3923717465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4.6172</v>
      </c>
      <c r="E6" t="n">
        <v>21.66</v>
      </c>
      <c r="F6" t="n">
        <v>14.11</v>
      </c>
      <c r="G6" t="n">
        <v>9.51</v>
      </c>
      <c r="H6" t="n">
        <v>0.13</v>
      </c>
      <c r="I6" t="n">
        <v>89</v>
      </c>
      <c r="J6" t="n">
        <v>276.02</v>
      </c>
      <c r="K6" t="n">
        <v>60.56</v>
      </c>
      <c r="L6" t="n">
        <v>2</v>
      </c>
      <c r="M6" t="n">
        <v>87</v>
      </c>
      <c r="N6" t="n">
        <v>73.47</v>
      </c>
      <c r="O6" t="n">
        <v>34277.1</v>
      </c>
      <c r="P6" t="n">
        <v>243.34</v>
      </c>
      <c r="Q6" t="n">
        <v>460.73</v>
      </c>
      <c r="R6" t="n">
        <v>124.26</v>
      </c>
      <c r="S6" t="n">
        <v>32.19</v>
      </c>
      <c r="T6" t="n">
        <v>41729.64</v>
      </c>
      <c r="U6" t="n">
        <v>0.26</v>
      </c>
      <c r="V6" t="n">
        <v>0.63</v>
      </c>
      <c r="W6" t="n">
        <v>1.59</v>
      </c>
      <c r="X6" t="n">
        <v>2.57</v>
      </c>
      <c r="Y6" t="n">
        <v>1</v>
      </c>
      <c r="Z6" t="n">
        <v>10</v>
      </c>
      <c r="AA6" t="n">
        <v>200.5558576559033</v>
      </c>
      <c r="AB6" t="n">
        <v>274.4093723446667</v>
      </c>
      <c r="AC6" t="n">
        <v>248.2201269841451</v>
      </c>
      <c r="AD6" t="n">
        <v>200555.8576559033</v>
      </c>
      <c r="AE6" t="n">
        <v>274409.3723446667</v>
      </c>
      <c r="AF6" t="n">
        <v>3.333849222325124e-06</v>
      </c>
      <c r="AG6" t="n">
        <v>7</v>
      </c>
      <c r="AH6" t="n">
        <v>248220.1269841451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4.8398</v>
      </c>
      <c r="E7" t="n">
        <v>20.66</v>
      </c>
      <c r="F7" t="n">
        <v>13.74</v>
      </c>
      <c r="G7" t="n">
        <v>10.71</v>
      </c>
      <c r="H7" t="n">
        <v>0.14</v>
      </c>
      <c r="I7" t="n">
        <v>77</v>
      </c>
      <c r="J7" t="n">
        <v>276.51</v>
      </c>
      <c r="K7" t="n">
        <v>60.56</v>
      </c>
      <c r="L7" t="n">
        <v>2.25</v>
      </c>
      <c r="M7" t="n">
        <v>75</v>
      </c>
      <c r="N7" t="n">
        <v>73.70999999999999</v>
      </c>
      <c r="O7" t="n">
        <v>34337.08</v>
      </c>
      <c r="P7" t="n">
        <v>236.68</v>
      </c>
      <c r="Q7" t="n">
        <v>460.8</v>
      </c>
      <c r="R7" t="n">
        <v>112.41</v>
      </c>
      <c r="S7" t="n">
        <v>32.19</v>
      </c>
      <c r="T7" t="n">
        <v>35861.52</v>
      </c>
      <c r="U7" t="n">
        <v>0.29</v>
      </c>
      <c r="V7" t="n">
        <v>0.65</v>
      </c>
      <c r="W7" t="n">
        <v>1.57</v>
      </c>
      <c r="X7" t="n">
        <v>2.2</v>
      </c>
      <c r="Y7" t="n">
        <v>1</v>
      </c>
      <c r="Z7" t="n">
        <v>10</v>
      </c>
      <c r="AA7" t="n">
        <v>181.8789052315857</v>
      </c>
      <c r="AB7" t="n">
        <v>248.8547420687401</v>
      </c>
      <c r="AC7" t="n">
        <v>225.104394755596</v>
      </c>
      <c r="AD7" t="n">
        <v>181878.9052315857</v>
      </c>
      <c r="AE7" t="n">
        <v>248854.7420687401</v>
      </c>
      <c r="AF7" t="n">
        <v>3.494577550508779e-06</v>
      </c>
      <c r="AG7" t="n">
        <v>6</v>
      </c>
      <c r="AH7" t="n">
        <v>225104.394755596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5.0109</v>
      </c>
      <c r="E8" t="n">
        <v>19.96</v>
      </c>
      <c r="F8" t="n">
        <v>13.5</v>
      </c>
      <c r="G8" t="n">
        <v>11.92</v>
      </c>
      <c r="H8" t="n">
        <v>0.16</v>
      </c>
      <c r="I8" t="n">
        <v>68</v>
      </c>
      <c r="J8" t="n">
        <v>277</v>
      </c>
      <c r="K8" t="n">
        <v>60.56</v>
      </c>
      <c r="L8" t="n">
        <v>2.5</v>
      </c>
      <c r="M8" t="n">
        <v>66</v>
      </c>
      <c r="N8" t="n">
        <v>73.94</v>
      </c>
      <c r="O8" t="n">
        <v>34397.15</v>
      </c>
      <c r="P8" t="n">
        <v>232.41</v>
      </c>
      <c r="Q8" t="n">
        <v>460.76</v>
      </c>
      <c r="R8" t="n">
        <v>104.79</v>
      </c>
      <c r="S8" t="n">
        <v>32.19</v>
      </c>
      <c r="T8" t="n">
        <v>32096.54</v>
      </c>
      <c r="U8" t="n">
        <v>0.31</v>
      </c>
      <c r="V8" t="n">
        <v>0.66</v>
      </c>
      <c r="W8" t="n">
        <v>1.55</v>
      </c>
      <c r="X8" t="n">
        <v>1.97</v>
      </c>
      <c r="Y8" t="n">
        <v>1</v>
      </c>
      <c r="Z8" t="n">
        <v>10</v>
      </c>
      <c r="AA8" t="n">
        <v>175.2870172936329</v>
      </c>
      <c r="AB8" t="n">
        <v>239.8354301784663</v>
      </c>
      <c r="AC8" t="n">
        <v>216.9458733334434</v>
      </c>
      <c r="AD8" t="n">
        <v>175287.0172936328</v>
      </c>
      <c r="AE8" t="n">
        <v>239835.4301784663</v>
      </c>
      <c r="AF8" t="n">
        <v>3.618120304112658e-06</v>
      </c>
      <c r="AG8" t="n">
        <v>6</v>
      </c>
      <c r="AH8" t="n">
        <v>216945.8733334434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5.1588</v>
      </c>
      <c r="E9" t="n">
        <v>19.38</v>
      </c>
      <c r="F9" t="n">
        <v>13.3</v>
      </c>
      <c r="G9" t="n">
        <v>13.08</v>
      </c>
      <c r="H9" t="n">
        <v>0.18</v>
      </c>
      <c r="I9" t="n">
        <v>61</v>
      </c>
      <c r="J9" t="n">
        <v>277.48</v>
      </c>
      <c r="K9" t="n">
        <v>60.56</v>
      </c>
      <c r="L9" t="n">
        <v>2.75</v>
      </c>
      <c r="M9" t="n">
        <v>59</v>
      </c>
      <c r="N9" t="n">
        <v>74.18000000000001</v>
      </c>
      <c r="O9" t="n">
        <v>34457.31</v>
      </c>
      <c r="P9" t="n">
        <v>228.63</v>
      </c>
      <c r="Q9" t="n">
        <v>460.74</v>
      </c>
      <c r="R9" t="n">
        <v>98.05</v>
      </c>
      <c r="S9" t="n">
        <v>32.19</v>
      </c>
      <c r="T9" t="n">
        <v>28761.91</v>
      </c>
      <c r="U9" t="n">
        <v>0.33</v>
      </c>
      <c r="V9" t="n">
        <v>0.67</v>
      </c>
      <c r="W9" t="n">
        <v>1.55</v>
      </c>
      <c r="X9" t="n">
        <v>1.76</v>
      </c>
      <c r="Y9" t="n">
        <v>1</v>
      </c>
      <c r="Z9" t="n">
        <v>10</v>
      </c>
      <c r="AA9" t="n">
        <v>169.9044847720465</v>
      </c>
      <c r="AB9" t="n">
        <v>232.4708117218598</v>
      </c>
      <c r="AC9" t="n">
        <v>210.2841237260261</v>
      </c>
      <c r="AD9" t="n">
        <v>169904.4847720464</v>
      </c>
      <c r="AE9" t="n">
        <v>232470.8117218598</v>
      </c>
      <c r="AF9" t="n">
        <v>3.724911497905841e-06</v>
      </c>
      <c r="AG9" t="n">
        <v>6</v>
      </c>
      <c r="AH9" t="n">
        <v>210284.123726026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5.3005</v>
      </c>
      <c r="E10" t="n">
        <v>18.87</v>
      </c>
      <c r="F10" t="n">
        <v>13.09</v>
      </c>
      <c r="G10" t="n">
        <v>14.28</v>
      </c>
      <c r="H10" t="n">
        <v>0.19</v>
      </c>
      <c r="I10" t="n">
        <v>55</v>
      </c>
      <c r="J10" t="n">
        <v>277.97</v>
      </c>
      <c r="K10" t="n">
        <v>60.56</v>
      </c>
      <c r="L10" t="n">
        <v>3</v>
      </c>
      <c r="M10" t="n">
        <v>53</v>
      </c>
      <c r="N10" t="n">
        <v>74.42</v>
      </c>
      <c r="O10" t="n">
        <v>34517.57</v>
      </c>
      <c r="P10" t="n">
        <v>224.84</v>
      </c>
      <c r="Q10" t="n">
        <v>460.75</v>
      </c>
      <c r="R10" t="n">
        <v>91.26000000000001</v>
      </c>
      <c r="S10" t="n">
        <v>32.19</v>
      </c>
      <c r="T10" t="n">
        <v>25395.96</v>
      </c>
      <c r="U10" t="n">
        <v>0.35</v>
      </c>
      <c r="V10" t="n">
        <v>0.68</v>
      </c>
      <c r="W10" t="n">
        <v>1.54</v>
      </c>
      <c r="X10" t="n">
        <v>1.56</v>
      </c>
      <c r="Y10" t="n">
        <v>1</v>
      </c>
      <c r="Z10" t="n">
        <v>10</v>
      </c>
      <c r="AA10" t="n">
        <v>164.9406887649974</v>
      </c>
      <c r="AB10" t="n">
        <v>225.6791270377942</v>
      </c>
      <c r="AC10" t="n">
        <v>204.1406278960162</v>
      </c>
      <c r="AD10" t="n">
        <v>164940.6887649974</v>
      </c>
      <c r="AE10" t="n">
        <v>225679.1270377942</v>
      </c>
      <c r="AF10" t="n">
        <v>3.827225981749615e-06</v>
      </c>
      <c r="AG10" t="n">
        <v>6</v>
      </c>
      <c r="AH10" t="n">
        <v>204140.6278960161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5.3878</v>
      </c>
      <c r="E11" t="n">
        <v>18.56</v>
      </c>
      <c r="F11" t="n">
        <v>13</v>
      </c>
      <c r="G11" t="n">
        <v>15.29</v>
      </c>
      <c r="H11" t="n">
        <v>0.21</v>
      </c>
      <c r="I11" t="n">
        <v>51</v>
      </c>
      <c r="J11" t="n">
        <v>278.46</v>
      </c>
      <c r="K11" t="n">
        <v>60.56</v>
      </c>
      <c r="L11" t="n">
        <v>3.25</v>
      </c>
      <c r="M11" t="n">
        <v>49</v>
      </c>
      <c r="N11" t="n">
        <v>74.66</v>
      </c>
      <c r="O11" t="n">
        <v>34577.92</v>
      </c>
      <c r="P11" t="n">
        <v>223.04</v>
      </c>
      <c r="Q11" t="n">
        <v>460.76</v>
      </c>
      <c r="R11" t="n">
        <v>87.89</v>
      </c>
      <c r="S11" t="n">
        <v>32.19</v>
      </c>
      <c r="T11" t="n">
        <v>23731.61</v>
      </c>
      <c r="U11" t="n">
        <v>0.37</v>
      </c>
      <c r="V11" t="n">
        <v>0.6899999999999999</v>
      </c>
      <c r="W11" t="n">
        <v>1.54</v>
      </c>
      <c r="X11" t="n">
        <v>1.46</v>
      </c>
      <c r="Y11" t="n">
        <v>1</v>
      </c>
      <c r="Z11" t="n">
        <v>10</v>
      </c>
      <c r="AA11" t="n">
        <v>162.2775202647977</v>
      </c>
      <c r="AB11" t="n">
        <v>222.0352624051206</v>
      </c>
      <c r="AC11" t="n">
        <v>200.8445285896877</v>
      </c>
      <c r="AD11" t="n">
        <v>162277.5202647977</v>
      </c>
      <c r="AE11" t="n">
        <v>222035.2624051206</v>
      </c>
      <c r="AF11" t="n">
        <v>3.890260946037275e-06</v>
      </c>
      <c r="AG11" t="n">
        <v>6</v>
      </c>
      <c r="AH11" t="n">
        <v>200844.5285896877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5.4862</v>
      </c>
      <c r="E12" t="n">
        <v>18.23</v>
      </c>
      <c r="F12" t="n">
        <v>12.87</v>
      </c>
      <c r="G12" t="n">
        <v>16.43</v>
      </c>
      <c r="H12" t="n">
        <v>0.22</v>
      </c>
      <c r="I12" t="n">
        <v>47</v>
      </c>
      <c r="J12" t="n">
        <v>278.95</v>
      </c>
      <c r="K12" t="n">
        <v>60.56</v>
      </c>
      <c r="L12" t="n">
        <v>3.5</v>
      </c>
      <c r="M12" t="n">
        <v>45</v>
      </c>
      <c r="N12" t="n">
        <v>74.90000000000001</v>
      </c>
      <c r="O12" t="n">
        <v>34638.36</v>
      </c>
      <c r="P12" t="n">
        <v>220.69</v>
      </c>
      <c r="Q12" t="n">
        <v>460.74</v>
      </c>
      <c r="R12" t="n">
        <v>83.93000000000001</v>
      </c>
      <c r="S12" t="n">
        <v>32.19</v>
      </c>
      <c r="T12" t="n">
        <v>21772.18</v>
      </c>
      <c r="U12" t="n">
        <v>0.38</v>
      </c>
      <c r="V12" t="n">
        <v>0.6899999999999999</v>
      </c>
      <c r="W12" t="n">
        <v>1.53</v>
      </c>
      <c r="X12" t="n">
        <v>1.34</v>
      </c>
      <c r="Y12" t="n">
        <v>1</v>
      </c>
      <c r="Z12" t="n">
        <v>10</v>
      </c>
      <c r="AA12" t="n">
        <v>159.218078881604</v>
      </c>
      <c r="AB12" t="n">
        <v>217.8491997316092</v>
      </c>
      <c r="AC12" t="n">
        <v>197.0579778625591</v>
      </c>
      <c r="AD12" t="n">
        <v>159218.078881604</v>
      </c>
      <c r="AE12" t="n">
        <v>217849.1997316093</v>
      </c>
      <c r="AF12" t="n">
        <v>3.961310665234362e-06</v>
      </c>
      <c r="AG12" t="n">
        <v>6</v>
      </c>
      <c r="AH12" t="n">
        <v>197057.9778625591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5.5843</v>
      </c>
      <c r="E13" t="n">
        <v>17.91</v>
      </c>
      <c r="F13" t="n">
        <v>12.76</v>
      </c>
      <c r="G13" t="n">
        <v>17.81</v>
      </c>
      <c r="H13" t="n">
        <v>0.24</v>
      </c>
      <c r="I13" t="n">
        <v>43</v>
      </c>
      <c r="J13" t="n">
        <v>279.44</v>
      </c>
      <c r="K13" t="n">
        <v>60.56</v>
      </c>
      <c r="L13" t="n">
        <v>3.75</v>
      </c>
      <c r="M13" t="n">
        <v>41</v>
      </c>
      <c r="N13" t="n">
        <v>75.14</v>
      </c>
      <c r="O13" t="n">
        <v>34698.9</v>
      </c>
      <c r="P13" t="n">
        <v>218.54</v>
      </c>
      <c r="Q13" t="n">
        <v>460.75</v>
      </c>
      <c r="R13" t="n">
        <v>80.40000000000001</v>
      </c>
      <c r="S13" t="n">
        <v>32.19</v>
      </c>
      <c r="T13" t="n">
        <v>20028.97</v>
      </c>
      <c r="U13" t="n">
        <v>0.4</v>
      </c>
      <c r="V13" t="n">
        <v>0.7</v>
      </c>
      <c r="W13" t="n">
        <v>1.52</v>
      </c>
      <c r="X13" t="n">
        <v>1.23</v>
      </c>
      <c r="Y13" t="n">
        <v>1</v>
      </c>
      <c r="Z13" t="n">
        <v>10</v>
      </c>
      <c r="AA13" t="n">
        <v>156.3707413499796</v>
      </c>
      <c r="AB13" t="n">
        <v>213.9533469051762</v>
      </c>
      <c r="AC13" t="n">
        <v>193.5339397620157</v>
      </c>
      <c r="AD13" t="n">
        <v>156370.7413499796</v>
      </c>
      <c r="AE13" t="n">
        <v>213953.3469051762</v>
      </c>
      <c r="AF13" t="n">
        <v>4.032143769433897e-06</v>
      </c>
      <c r="AG13" t="n">
        <v>6</v>
      </c>
      <c r="AH13" t="n">
        <v>193533.9397620157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5.6688</v>
      </c>
      <c r="E14" t="n">
        <v>17.64</v>
      </c>
      <c r="F14" t="n">
        <v>12.65</v>
      </c>
      <c r="G14" t="n">
        <v>18.98</v>
      </c>
      <c r="H14" t="n">
        <v>0.25</v>
      </c>
      <c r="I14" t="n">
        <v>40</v>
      </c>
      <c r="J14" t="n">
        <v>279.94</v>
      </c>
      <c r="K14" t="n">
        <v>60.56</v>
      </c>
      <c r="L14" t="n">
        <v>4</v>
      </c>
      <c r="M14" t="n">
        <v>38</v>
      </c>
      <c r="N14" t="n">
        <v>75.38</v>
      </c>
      <c r="O14" t="n">
        <v>34759.54</v>
      </c>
      <c r="P14" t="n">
        <v>216.37</v>
      </c>
      <c r="Q14" t="n">
        <v>460.76</v>
      </c>
      <c r="R14" t="n">
        <v>76.45999999999999</v>
      </c>
      <c r="S14" t="n">
        <v>32.19</v>
      </c>
      <c r="T14" t="n">
        <v>18071.71</v>
      </c>
      <c r="U14" t="n">
        <v>0.42</v>
      </c>
      <c r="V14" t="n">
        <v>0.71</v>
      </c>
      <c r="W14" t="n">
        <v>1.52</v>
      </c>
      <c r="X14" t="n">
        <v>1.11</v>
      </c>
      <c r="Y14" t="n">
        <v>1</v>
      </c>
      <c r="Z14" t="n">
        <v>10</v>
      </c>
      <c r="AA14" t="n">
        <v>153.8522973699969</v>
      </c>
      <c r="AB14" t="n">
        <v>210.5075007458587</v>
      </c>
      <c r="AC14" t="n">
        <v>190.416960323867</v>
      </c>
      <c r="AD14" t="n">
        <v>153852.2973699969</v>
      </c>
      <c r="AE14" t="n">
        <v>210507.5007458587</v>
      </c>
      <c r="AF14" t="n">
        <v>4.093156993744404e-06</v>
      </c>
      <c r="AG14" t="n">
        <v>6</v>
      </c>
      <c r="AH14" t="n">
        <v>190416.960323867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5.7197</v>
      </c>
      <c r="E15" t="n">
        <v>17.48</v>
      </c>
      <c r="F15" t="n">
        <v>12.6</v>
      </c>
      <c r="G15" t="n">
        <v>19.89</v>
      </c>
      <c r="H15" t="n">
        <v>0.27</v>
      </c>
      <c r="I15" t="n">
        <v>38</v>
      </c>
      <c r="J15" t="n">
        <v>280.43</v>
      </c>
      <c r="K15" t="n">
        <v>60.56</v>
      </c>
      <c r="L15" t="n">
        <v>4.25</v>
      </c>
      <c r="M15" t="n">
        <v>36</v>
      </c>
      <c r="N15" t="n">
        <v>75.62</v>
      </c>
      <c r="O15" t="n">
        <v>34820.27</v>
      </c>
      <c r="P15" t="n">
        <v>215.21</v>
      </c>
      <c r="Q15" t="n">
        <v>460.71</v>
      </c>
      <c r="R15" t="n">
        <v>75.20999999999999</v>
      </c>
      <c r="S15" t="n">
        <v>32.19</v>
      </c>
      <c r="T15" t="n">
        <v>17457.92</v>
      </c>
      <c r="U15" t="n">
        <v>0.43</v>
      </c>
      <c r="V15" t="n">
        <v>0.71</v>
      </c>
      <c r="W15" t="n">
        <v>1.51</v>
      </c>
      <c r="X15" t="n">
        <v>1.06</v>
      </c>
      <c r="Y15" t="n">
        <v>1</v>
      </c>
      <c r="Z15" t="n">
        <v>10</v>
      </c>
      <c r="AA15" t="n">
        <v>152.4430608506484</v>
      </c>
      <c r="AB15" t="n">
        <v>208.5793211689596</v>
      </c>
      <c r="AC15" t="n">
        <v>188.6728034995695</v>
      </c>
      <c r="AD15" t="n">
        <v>152443.0608506484</v>
      </c>
      <c r="AE15" t="n">
        <v>208579.3211689596</v>
      </c>
      <c r="AF15" t="n">
        <v>4.129909338329076e-06</v>
      </c>
      <c r="AG15" t="n">
        <v>6</v>
      </c>
      <c r="AH15" t="n">
        <v>188672.8034995695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5.8016</v>
      </c>
      <c r="E16" t="n">
        <v>17.24</v>
      </c>
      <c r="F16" t="n">
        <v>12.51</v>
      </c>
      <c r="G16" t="n">
        <v>21.44</v>
      </c>
      <c r="H16" t="n">
        <v>0.29</v>
      </c>
      <c r="I16" t="n">
        <v>35</v>
      </c>
      <c r="J16" t="n">
        <v>280.92</v>
      </c>
      <c r="K16" t="n">
        <v>60.56</v>
      </c>
      <c r="L16" t="n">
        <v>4.5</v>
      </c>
      <c r="M16" t="n">
        <v>33</v>
      </c>
      <c r="N16" t="n">
        <v>75.87</v>
      </c>
      <c r="O16" t="n">
        <v>34881.09</v>
      </c>
      <c r="P16" t="n">
        <v>213.42</v>
      </c>
      <c r="Q16" t="n">
        <v>460.72</v>
      </c>
      <c r="R16" t="n">
        <v>72.13</v>
      </c>
      <c r="S16" t="n">
        <v>32.19</v>
      </c>
      <c r="T16" t="n">
        <v>15934.85</v>
      </c>
      <c r="U16" t="n">
        <v>0.45</v>
      </c>
      <c r="V16" t="n">
        <v>0.71</v>
      </c>
      <c r="W16" t="n">
        <v>1.51</v>
      </c>
      <c r="X16" t="n">
        <v>0.97</v>
      </c>
      <c r="Y16" t="n">
        <v>1</v>
      </c>
      <c r="Z16" t="n">
        <v>10</v>
      </c>
      <c r="AA16" t="n">
        <v>141.5052752361332</v>
      </c>
      <c r="AB16" t="n">
        <v>193.6137603501421</v>
      </c>
      <c r="AC16" t="n">
        <v>175.1355348009986</v>
      </c>
      <c r="AD16" t="n">
        <v>141505.2752361332</v>
      </c>
      <c r="AE16" t="n">
        <v>193613.7603501421</v>
      </c>
      <c r="AF16" t="n">
        <v>4.189045232660798e-06</v>
      </c>
      <c r="AG16" t="n">
        <v>5</v>
      </c>
      <c r="AH16" t="n">
        <v>175135.5348009986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5.8224</v>
      </c>
      <c r="E17" t="n">
        <v>17.18</v>
      </c>
      <c r="F17" t="n">
        <v>12.5</v>
      </c>
      <c r="G17" t="n">
        <v>22.06</v>
      </c>
      <c r="H17" t="n">
        <v>0.3</v>
      </c>
      <c r="I17" t="n">
        <v>34</v>
      </c>
      <c r="J17" t="n">
        <v>281.41</v>
      </c>
      <c r="K17" t="n">
        <v>60.56</v>
      </c>
      <c r="L17" t="n">
        <v>4.75</v>
      </c>
      <c r="M17" t="n">
        <v>32</v>
      </c>
      <c r="N17" t="n">
        <v>76.11</v>
      </c>
      <c r="O17" t="n">
        <v>34942.02</v>
      </c>
      <c r="P17" t="n">
        <v>213.11</v>
      </c>
      <c r="Q17" t="n">
        <v>460.74</v>
      </c>
      <c r="R17" t="n">
        <v>71.92</v>
      </c>
      <c r="S17" t="n">
        <v>32.19</v>
      </c>
      <c r="T17" t="n">
        <v>15834.25</v>
      </c>
      <c r="U17" t="n">
        <v>0.45</v>
      </c>
      <c r="V17" t="n">
        <v>0.72</v>
      </c>
      <c r="W17" t="n">
        <v>1.5</v>
      </c>
      <c r="X17" t="n">
        <v>0.96</v>
      </c>
      <c r="Y17" t="n">
        <v>1</v>
      </c>
      <c r="Z17" t="n">
        <v>10</v>
      </c>
      <c r="AA17" t="n">
        <v>141.0266380926814</v>
      </c>
      <c r="AB17" t="n">
        <v>192.9588678944913</v>
      </c>
      <c r="AC17" t="n">
        <v>174.5431443621676</v>
      </c>
      <c r="AD17" t="n">
        <v>141026.6380926814</v>
      </c>
      <c r="AE17" t="n">
        <v>192958.8678944913</v>
      </c>
      <c r="AF17" t="n">
        <v>4.204063872491078e-06</v>
      </c>
      <c r="AG17" t="n">
        <v>5</v>
      </c>
      <c r="AH17" t="n">
        <v>174543.1443621676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5.8742</v>
      </c>
      <c r="E18" t="n">
        <v>17.02</v>
      </c>
      <c r="F18" t="n">
        <v>12.45</v>
      </c>
      <c r="G18" t="n">
        <v>23.35</v>
      </c>
      <c r="H18" t="n">
        <v>0.32</v>
      </c>
      <c r="I18" t="n">
        <v>32</v>
      </c>
      <c r="J18" t="n">
        <v>281.91</v>
      </c>
      <c r="K18" t="n">
        <v>60.56</v>
      </c>
      <c r="L18" t="n">
        <v>5</v>
      </c>
      <c r="M18" t="n">
        <v>30</v>
      </c>
      <c r="N18" t="n">
        <v>76.34999999999999</v>
      </c>
      <c r="O18" t="n">
        <v>35003.04</v>
      </c>
      <c r="P18" t="n">
        <v>212.18</v>
      </c>
      <c r="Q18" t="n">
        <v>460.71</v>
      </c>
      <c r="R18" t="n">
        <v>70.3</v>
      </c>
      <c r="S18" t="n">
        <v>32.19</v>
      </c>
      <c r="T18" t="n">
        <v>15031.5</v>
      </c>
      <c r="U18" t="n">
        <v>0.46</v>
      </c>
      <c r="V18" t="n">
        <v>0.72</v>
      </c>
      <c r="W18" t="n">
        <v>1.5</v>
      </c>
      <c r="X18" t="n">
        <v>0.92</v>
      </c>
      <c r="Y18" t="n">
        <v>1</v>
      </c>
      <c r="Z18" t="n">
        <v>10</v>
      </c>
      <c r="AA18" t="n">
        <v>139.7698147178783</v>
      </c>
      <c r="AB18" t="n">
        <v>191.2392267059526</v>
      </c>
      <c r="AC18" t="n">
        <v>172.9876233151309</v>
      </c>
      <c r="AD18" t="n">
        <v>139769.8147178784</v>
      </c>
      <c r="AE18" t="n">
        <v>191239.2267059526</v>
      </c>
      <c r="AF18" t="n">
        <v>4.241466062068405e-06</v>
      </c>
      <c r="AG18" t="n">
        <v>5</v>
      </c>
      <c r="AH18" t="n">
        <v>172987.6233151309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5.9288</v>
      </c>
      <c r="E19" t="n">
        <v>16.87</v>
      </c>
      <c r="F19" t="n">
        <v>12.4</v>
      </c>
      <c r="G19" t="n">
        <v>24.8</v>
      </c>
      <c r="H19" t="n">
        <v>0.33</v>
      </c>
      <c r="I19" t="n">
        <v>30</v>
      </c>
      <c r="J19" t="n">
        <v>282.4</v>
      </c>
      <c r="K19" t="n">
        <v>60.56</v>
      </c>
      <c r="L19" t="n">
        <v>5.25</v>
      </c>
      <c r="M19" t="n">
        <v>28</v>
      </c>
      <c r="N19" t="n">
        <v>76.59999999999999</v>
      </c>
      <c r="O19" t="n">
        <v>35064.15</v>
      </c>
      <c r="P19" t="n">
        <v>211.09</v>
      </c>
      <c r="Q19" t="n">
        <v>460.71</v>
      </c>
      <c r="R19" t="n">
        <v>68.51000000000001</v>
      </c>
      <c r="S19" t="n">
        <v>32.19</v>
      </c>
      <c r="T19" t="n">
        <v>14149.15</v>
      </c>
      <c r="U19" t="n">
        <v>0.47</v>
      </c>
      <c r="V19" t="n">
        <v>0.72</v>
      </c>
      <c r="W19" t="n">
        <v>1.5</v>
      </c>
      <c r="X19" t="n">
        <v>0.86</v>
      </c>
      <c r="Y19" t="n">
        <v>1</v>
      </c>
      <c r="Z19" t="n">
        <v>10</v>
      </c>
      <c r="AA19" t="n">
        <v>138.4256143989635</v>
      </c>
      <c r="AB19" t="n">
        <v>189.4000325276814</v>
      </c>
      <c r="AC19" t="n">
        <v>171.323959247908</v>
      </c>
      <c r="AD19" t="n">
        <v>138425.6143989635</v>
      </c>
      <c r="AE19" t="n">
        <v>189400.0325276814</v>
      </c>
      <c r="AF19" t="n">
        <v>4.280889991622887e-06</v>
      </c>
      <c r="AG19" t="n">
        <v>5</v>
      </c>
      <c r="AH19" t="n">
        <v>171323.9592479081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5.9655</v>
      </c>
      <c r="E20" t="n">
        <v>16.76</v>
      </c>
      <c r="F20" t="n">
        <v>12.35</v>
      </c>
      <c r="G20" t="n">
        <v>25.55</v>
      </c>
      <c r="H20" t="n">
        <v>0.35</v>
      </c>
      <c r="I20" t="n">
        <v>29</v>
      </c>
      <c r="J20" t="n">
        <v>282.9</v>
      </c>
      <c r="K20" t="n">
        <v>60.56</v>
      </c>
      <c r="L20" t="n">
        <v>5.5</v>
      </c>
      <c r="M20" t="n">
        <v>27</v>
      </c>
      <c r="N20" t="n">
        <v>76.84999999999999</v>
      </c>
      <c r="O20" t="n">
        <v>35125.37</v>
      </c>
      <c r="P20" t="n">
        <v>210.03</v>
      </c>
      <c r="Q20" t="n">
        <v>460.74</v>
      </c>
      <c r="R20" t="n">
        <v>66.81999999999999</v>
      </c>
      <c r="S20" t="n">
        <v>32.19</v>
      </c>
      <c r="T20" t="n">
        <v>13305.86</v>
      </c>
      <c r="U20" t="n">
        <v>0.48</v>
      </c>
      <c r="V20" t="n">
        <v>0.72</v>
      </c>
      <c r="W20" t="n">
        <v>1.5</v>
      </c>
      <c r="X20" t="n">
        <v>0.8100000000000001</v>
      </c>
      <c r="Y20" t="n">
        <v>1</v>
      </c>
      <c r="Z20" t="n">
        <v>10</v>
      </c>
      <c r="AA20" t="n">
        <v>137.3938676563043</v>
      </c>
      <c r="AB20" t="n">
        <v>187.988351116922</v>
      </c>
      <c r="AC20" t="n">
        <v>170.0470067296838</v>
      </c>
      <c r="AD20" t="n">
        <v>137393.8676563042</v>
      </c>
      <c r="AE20" t="n">
        <v>187988.351116922</v>
      </c>
      <c r="AF20" t="n">
        <v>4.307389226323426e-06</v>
      </c>
      <c r="AG20" t="n">
        <v>5</v>
      </c>
      <c r="AH20" t="n">
        <v>170047.0067296838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6.0267</v>
      </c>
      <c r="E21" t="n">
        <v>16.59</v>
      </c>
      <c r="F21" t="n">
        <v>12.28</v>
      </c>
      <c r="G21" t="n">
        <v>27.29</v>
      </c>
      <c r="H21" t="n">
        <v>0.36</v>
      </c>
      <c r="I21" t="n">
        <v>27</v>
      </c>
      <c r="J21" t="n">
        <v>283.4</v>
      </c>
      <c r="K21" t="n">
        <v>60.56</v>
      </c>
      <c r="L21" t="n">
        <v>5.75</v>
      </c>
      <c r="M21" t="n">
        <v>25</v>
      </c>
      <c r="N21" t="n">
        <v>77.09</v>
      </c>
      <c r="O21" t="n">
        <v>35186.68</v>
      </c>
      <c r="P21" t="n">
        <v>208.61</v>
      </c>
      <c r="Q21" t="n">
        <v>460.71</v>
      </c>
      <c r="R21" t="n">
        <v>64.81</v>
      </c>
      <c r="S21" t="n">
        <v>32.19</v>
      </c>
      <c r="T21" t="n">
        <v>12314.12</v>
      </c>
      <c r="U21" t="n">
        <v>0.5</v>
      </c>
      <c r="V21" t="n">
        <v>0.73</v>
      </c>
      <c r="W21" t="n">
        <v>1.49</v>
      </c>
      <c r="X21" t="n">
        <v>0.75</v>
      </c>
      <c r="Y21" t="n">
        <v>1</v>
      </c>
      <c r="Z21" t="n">
        <v>10</v>
      </c>
      <c r="AA21" t="n">
        <v>135.8483562428618</v>
      </c>
      <c r="AB21" t="n">
        <v>185.8737142178997</v>
      </c>
      <c r="AC21" t="n">
        <v>168.134187808392</v>
      </c>
      <c r="AD21" t="n">
        <v>135848.3562428618</v>
      </c>
      <c r="AE21" t="n">
        <v>185873.7142178997</v>
      </c>
      <c r="AF21" t="n">
        <v>4.351578685824054e-06</v>
      </c>
      <c r="AG21" t="n">
        <v>5</v>
      </c>
      <c r="AH21" t="n">
        <v>168134.187808392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6.0536</v>
      </c>
      <c r="E22" t="n">
        <v>16.52</v>
      </c>
      <c r="F22" t="n">
        <v>12.26</v>
      </c>
      <c r="G22" t="n">
        <v>28.29</v>
      </c>
      <c r="H22" t="n">
        <v>0.38</v>
      </c>
      <c r="I22" t="n">
        <v>26</v>
      </c>
      <c r="J22" t="n">
        <v>283.9</v>
      </c>
      <c r="K22" t="n">
        <v>60.56</v>
      </c>
      <c r="L22" t="n">
        <v>6</v>
      </c>
      <c r="M22" t="n">
        <v>24</v>
      </c>
      <c r="N22" t="n">
        <v>77.34</v>
      </c>
      <c r="O22" t="n">
        <v>35248.1</v>
      </c>
      <c r="P22" t="n">
        <v>208.12</v>
      </c>
      <c r="Q22" t="n">
        <v>460.69</v>
      </c>
      <c r="R22" t="n">
        <v>63.96</v>
      </c>
      <c r="S22" t="n">
        <v>32.19</v>
      </c>
      <c r="T22" t="n">
        <v>11892.91</v>
      </c>
      <c r="U22" t="n">
        <v>0.5</v>
      </c>
      <c r="V22" t="n">
        <v>0.73</v>
      </c>
      <c r="W22" t="n">
        <v>1.5</v>
      </c>
      <c r="X22" t="n">
        <v>0.73</v>
      </c>
      <c r="Y22" t="n">
        <v>1</v>
      </c>
      <c r="Z22" t="n">
        <v>10</v>
      </c>
      <c r="AA22" t="n">
        <v>135.238567373188</v>
      </c>
      <c r="AB22" t="n">
        <v>185.0393741844262</v>
      </c>
      <c r="AC22" t="n">
        <v>167.3794760167093</v>
      </c>
      <c r="AD22" t="n">
        <v>135238.567373188</v>
      </c>
      <c r="AE22" t="n">
        <v>185039.3741844262</v>
      </c>
      <c r="AF22" t="n">
        <v>4.371001830604559e-06</v>
      </c>
      <c r="AG22" t="n">
        <v>5</v>
      </c>
      <c r="AH22" t="n">
        <v>167379.4760167093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6.0848</v>
      </c>
      <c r="E23" t="n">
        <v>16.43</v>
      </c>
      <c r="F23" t="n">
        <v>12.23</v>
      </c>
      <c r="G23" t="n">
        <v>29.35</v>
      </c>
      <c r="H23" t="n">
        <v>0.39</v>
      </c>
      <c r="I23" t="n">
        <v>25</v>
      </c>
      <c r="J23" t="n">
        <v>284.4</v>
      </c>
      <c r="K23" t="n">
        <v>60.56</v>
      </c>
      <c r="L23" t="n">
        <v>6.25</v>
      </c>
      <c r="M23" t="n">
        <v>23</v>
      </c>
      <c r="N23" t="n">
        <v>77.59</v>
      </c>
      <c r="O23" t="n">
        <v>35309.61</v>
      </c>
      <c r="P23" t="n">
        <v>207.33</v>
      </c>
      <c r="Q23" t="n">
        <v>460.75</v>
      </c>
      <c r="R23" t="n">
        <v>63.18</v>
      </c>
      <c r="S23" t="n">
        <v>32.19</v>
      </c>
      <c r="T23" t="n">
        <v>11505.46</v>
      </c>
      <c r="U23" t="n">
        <v>0.51</v>
      </c>
      <c r="V23" t="n">
        <v>0.73</v>
      </c>
      <c r="W23" t="n">
        <v>1.49</v>
      </c>
      <c r="X23" t="n">
        <v>0.6899999999999999</v>
      </c>
      <c r="Y23" t="n">
        <v>1</v>
      </c>
      <c r="Z23" t="n">
        <v>10</v>
      </c>
      <c r="AA23" t="n">
        <v>134.4461442272613</v>
      </c>
      <c r="AB23" t="n">
        <v>183.9551458769278</v>
      </c>
      <c r="AC23" t="n">
        <v>166.3987249371542</v>
      </c>
      <c r="AD23" t="n">
        <v>134446.1442272613</v>
      </c>
      <c r="AE23" t="n">
        <v>183955.1458769278</v>
      </c>
      <c r="AF23" t="n">
        <v>4.393529790349977e-06</v>
      </c>
      <c r="AG23" t="n">
        <v>5</v>
      </c>
      <c r="AH23" t="n">
        <v>166398.7249371542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6.1203</v>
      </c>
      <c r="E24" t="n">
        <v>16.34</v>
      </c>
      <c r="F24" t="n">
        <v>12.18</v>
      </c>
      <c r="G24" t="n">
        <v>30.46</v>
      </c>
      <c r="H24" t="n">
        <v>0.41</v>
      </c>
      <c r="I24" t="n">
        <v>24</v>
      </c>
      <c r="J24" t="n">
        <v>284.89</v>
      </c>
      <c r="K24" t="n">
        <v>60.56</v>
      </c>
      <c r="L24" t="n">
        <v>6.5</v>
      </c>
      <c r="M24" t="n">
        <v>22</v>
      </c>
      <c r="N24" t="n">
        <v>77.84</v>
      </c>
      <c r="O24" t="n">
        <v>35371.22</v>
      </c>
      <c r="P24" t="n">
        <v>206.41</v>
      </c>
      <c r="Q24" t="n">
        <v>460.73</v>
      </c>
      <c r="R24" t="n">
        <v>61.76</v>
      </c>
      <c r="S24" t="n">
        <v>32.19</v>
      </c>
      <c r="T24" t="n">
        <v>10803.8</v>
      </c>
      <c r="U24" t="n">
        <v>0.52</v>
      </c>
      <c r="V24" t="n">
        <v>0.73</v>
      </c>
      <c r="W24" t="n">
        <v>1.48</v>
      </c>
      <c r="X24" t="n">
        <v>0.65</v>
      </c>
      <c r="Y24" t="n">
        <v>1</v>
      </c>
      <c r="Z24" t="n">
        <v>10</v>
      </c>
      <c r="AA24" t="n">
        <v>133.5371793102202</v>
      </c>
      <c r="AB24" t="n">
        <v>182.7114599767309</v>
      </c>
      <c r="AC24" t="n">
        <v>165.2737346737476</v>
      </c>
      <c r="AD24" t="n">
        <v>133537.1793102202</v>
      </c>
      <c r="AE24" t="n">
        <v>182711.4599767308</v>
      </c>
      <c r="AF24" t="n">
        <v>4.419162565060308e-06</v>
      </c>
      <c r="AG24" t="n">
        <v>5</v>
      </c>
      <c r="AH24" t="n">
        <v>165273.7346737476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6.1434</v>
      </c>
      <c r="E25" t="n">
        <v>16.28</v>
      </c>
      <c r="F25" t="n">
        <v>12.18</v>
      </c>
      <c r="G25" t="n">
        <v>31.76</v>
      </c>
      <c r="H25" t="n">
        <v>0.42</v>
      </c>
      <c r="I25" t="n">
        <v>23</v>
      </c>
      <c r="J25" t="n">
        <v>285.39</v>
      </c>
      <c r="K25" t="n">
        <v>60.56</v>
      </c>
      <c r="L25" t="n">
        <v>6.75</v>
      </c>
      <c r="M25" t="n">
        <v>21</v>
      </c>
      <c r="N25" t="n">
        <v>78.09</v>
      </c>
      <c r="O25" t="n">
        <v>35432.93</v>
      </c>
      <c r="P25" t="n">
        <v>205.99</v>
      </c>
      <c r="Q25" t="n">
        <v>460.69</v>
      </c>
      <c r="R25" t="n">
        <v>61.13</v>
      </c>
      <c r="S25" t="n">
        <v>32.19</v>
      </c>
      <c r="T25" t="n">
        <v>10491.38</v>
      </c>
      <c r="U25" t="n">
        <v>0.53</v>
      </c>
      <c r="V25" t="n">
        <v>0.73</v>
      </c>
      <c r="W25" t="n">
        <v>1.49</v>
      </c>
      <c r="X25" t="n">
        <v>0.64</v>
      </c>
      <c r="Y25" t="n">
        <v>1</v>
      </c>
      <c r="Z25" t="n">
        <v>10</v>
      </c>
      <c r="AA25" t="n">
        <v>133.0396834984113</v>
      </c>
      <c r="AB25" t="n">
        <v>182.0307642590481</v>
      </c>
      <c r="AC25" t="n">
        <v>164.6580035999978</v>
      </c>
      <c r="AD25" t="n">
        <v>133039.6834984113</v>
      </c>
      <c r="AE25" t="n">
        <v>182030.7642590481</v>
      </c>
      <c r="AF25" t="n">
        <v>4.43584191987182e-06</v>
      </c>
      <c r="AG25" t="n">
        <v>5</v>
      </c>
      <c r="AH25" t="n">
        <v>164658.0035999978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6.1411</v>
      </c>
      <c r="E26" t="n">
        <v>16.28</v>
      </c>
      <c r="F26" t="n">
        <v>12.18</v>
      </c>
      <c r="G26" t="n">
        <v>31.78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206.03</v>
      </c>
      <c r="Q26" t="n">
        <v>460.69</v>
      </c>
      <c r="R26" t="n">
        <v>61.32</v>
      </c>
      <c r="S26" t="n">
        <v>32.19</v>
      </c>
      <c r="T26" t="n">
        <v>10588.61</v>
      </c>
      <c r="U26" t="n">
        <v>0.52</v>
      </c>
      <c r="V26" t="n">
        <v>0.73</v>
      </c>
      <c r="W26" t="n">
        <v>1.49</v>
      </c>
      <c r="X26" t="n">
        <v>0.65</v>
      </c>
      <c r="Y26" t="n">
        <v>1</v>
      </c>
      <c r="Z26" t="n">
        <v>10</v>
      </c>
      <c r="AA26" t="n">
        <v>133.0883338564845</v>
      </c>
      <c r="AB26" t="n">
        <v>182.0973298252661</v>
      </c>
      <c r="AC26" t="n">
        <v>164.7182162420013</v>
      </c>
      <c r="AD26" t="n">
        <v>133088.3338564845</v>
      </c>
      <c r="AE26" t="n">
        <v>182097.3298252661</v>
      </c>
      <c r="AF26" t="n">
        <v>4.434181204890586e-06</v>
      </c>
      <c r="AG26" t="n">
        <v>5</v>
      </c>
      <c r="AH26" t="n">
        <v>164718.2162420013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6.1786</v>
      </c>
      <c r="E27" t="n">
        <v>16.18</v>
      </c>
      <c r="F27" t="n">
        <v>12.13</v>
      </c>
      <c r="G27" t="n">
        <v>33.1</v>
      </c>
      <c r="H27" t="n">
        <v>0.45</v>
      </c>
      <c r="I27" t="n">
        <v>22</v>
      </c>
      <c r="J27" t="n">
        <v>286.4</v>
      </c>
      <c r="K27" t="n">
        <v>60.56</v>
      </c>
      <c r="L27" t="n">
        <v>7.25</v>
      </c>
      <c r="M27" t="n">
        <v>20</v>
      </c>
      <c r="N27" t="n">
        <v>78.59</v>
      </c>
      <c r="O27" t="n">
        <v>35556.78</v>
      </c>
      <c r="P27" t="n">
        <v>204.77</v>
      </c>
      <c r="Q27" t="n">
        <v>460.72</v>
      </c>
      <c r="R27" t="n">
        <v>60.15</v>
      </c>
      <c r="S27" t="n">
        <v>32.19</v>
      </c>
      <c r="T27" t="n">
        <v>10009.72</v>
      </c>
      <c r="U27" t="n">
        <v>0.54</v>
      </c>
      <c r="V27" t="n">
        <v>0.74</v>
      </c>
      <c r="W27" t="n">
        <v>1.48</v>
      </c>
      <c r="X27" t="n">
        <v>0.6</v>
      </c>
      <c r="Y27" t="n">
        <v>1</v>
      </c>
      <c r="Z27" t="n">
        <v>10</v>
      </c>
      <c r="AA27" t="n">
        <v>132.0342044959741</v>
      </c>
      <c r="AB27" t="n">
        <v>180.6550235293112</v>
      </c>
      <c r="AC27" t="n">
        <v>163.4135616346423</v>
      </c>
      <c r="AD27" t="n">
        <v>132034.2044959741</v>
      </c>
      <c r="AE27" t="n">
        <v>180655.0235293112</v>
      </c>
      <c r="AF27" t="n">
        <v>4.461258079584598e-06</v>
      </c>
      <c r="AG27" t="n">
        <v>5</v>
      </c>
      <c r="AH27" t="n">
        <v>163413.5616346424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6.2094</v>
      </c>
      <c r="E28" t="n">
        <v>16.1</v>
      </c>
      <c r="F28" t="n">
        <v>12.11</v>
      </c>
      <c r="G28" t="n">
        <v>34.59</v>
      </c>
      <c r="H28" t="n">
        <v>0.47</v>
      </c>
      <c r="I28" t="n">
        <v>21</v>
      </c>
      <c r="J28" t="n">
        <v>286.9</v>
      </c>
      <c r="K28" t="n">
        <v>60.56</v>
      </c>
      <c r="L28" t="n">
        <v>7.5</v>
      </c>
      <c r="M28" t="n">
        <v>19</v>
      </c>
      <c r="N28" t="n">
        <v>78.84999999999999</v>
      </c>
      <c r="O28" t="n">
        <v>35618.8</v>
      </c>
      <c r="P28" t="n">
        <v>204.17</v>
      </c>
      <c r="Q28" t="n">
        <v>460.69</v>
      </c>
      <c r="R28" t="n">
        <v>59.32</v>
      </c>
      <c r="S28" t="n">
        <v>32.19</v>
      </c>
      <c r="T28" t="n">
        <v>9595.15</v>
      </c>
      <c r="U28" t="n">
        <v>0.54</v>
      </c>
      <c r="V28" t="n">
        <v>0.74</v>
      </c>
      <c r="W28" t="n">
        <v>1.48</v>
      </c>
      <c r="X28" t="n">
        <v>0.57</v>
      </c>
      <c r="Y28" t="n">
        <v>1</v>
      </c>
      <c r="Z28" t="n">
        <v>10</v>
      </c>
      <c r="AA28" t="n">
        <v>131.3588567747059</v>
      </c>
      <c r="AB28" t="n">
        <v>179.7309829828339</v>
      </c>
      <c r="AC28" t="n">
        <v>162.5777102210214</v>
      </c>
      <c r="AD28" t="n">
        <v>131358.8567747059</v>
      </c>
      <c r="AE28" t="n">
        <v>179730.9829828339</v>
      </c>
      <c r="AF28" t="n">
        <v>4.483497219333281e-06</v>
      </c>
      <c r="AG28" t="n">
        <v>5</v>
      </c>
      <c r="AH28" t="n">
        <v>162577.7102210214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6.2413</v>
      </c>
      <c r="E29" t="n">
        <v>16.02</v>
      </c>
      <c r="F29" t="n">
        <v>12.08</v>
      </c>
      <c r="G29" t="n">
        <v>36.23</v>
      </c>
      <c r="H29" t="n">
        <v>0.48</v>
      </c>
      <c r="I29" t="n">
        <v>20</v>
      </c>
      <c r="J29" t="n">
        <v>287.41</v>
      </c>
      <c r="K29" t="n">
        <v>60.56</v>
      </c>
      <c r="L29" t="n">
        <v>7.75</v>
      </c>
      <c r="M29" t="n">
        <v>18</v>
      </c>
      <c r="N29" t="n">
        <v>79.09999999999999</v>
      </c>
      <c r="O29" t="n">
        <v>35680.92</v>
      </c>
      <c r="P29" t="n">
        <v>203.68</v>
      </c>
      <c r="Q29" t="n">
        <v>460.69</v>
      </c>
      <c r="R29" t="n">
        <v>58.01</v>
      </c>
      <c r="S29" t="n">
        <v>32.19</v>
      </c>
      <c r="T29" t="n">
        <v>8946.01</v>
      </c>
      <c r="U29" t="n">
        <v>0.55</v>
      </c>
      <c r="V29" t="n">
        <v>0.74</v>
      </c>
      <c r="W29" t="n">
        <v>1.48</v>
      </c>
      <c r="X29" t="n">
        <v>0.54</v>
      </c>
      <c r="Y29" t="n">
        <v>1</v>
      </c>
      <c r="Z29" t="n">
        <v>10</v>
      </c>
      <c r="AA29" t="n">
        <v>130.7122922897812</v>
      </c>
      <c r="AB29" t="n">
        <v>178.8463249301484</v>
      </c>
      <c r="AC29" t="n">
        <v>161.7774826912586</v>
      </c>
      <c r="AD29" t="n">
        <v>130712.2922897812</v>
      </c>
      <c r="AE29" t="n">
        <v>178846.3249301484</v>
      </c>
      <c r="AF29" t="n">
        <v>4.506530614072987e-06</v>
      </c>
      <c r="AG29" t="n">
        <v>5</v>
      </c>
      <c r="AH29" t="n">
        <v>161777.4826912586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6.2381</v>
      </c>
      <c r="E30" t="n">
        <v>16.03</v>
      </c>
      <c r="F30" t="n">
        <v>12.09</v>
      </c>
      <c r="G30" t="n">
        <v>36.26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203.43</v>
      </c>
      <c r="Q30" t="n">
        <v>460.73</v>
      </c>
      <c r="R30" t="n">
        <v>58.43</v>
      </c>
      <c r="S30" t="n">
        <v>32.19</v>
      </c>
      <c r="T30" t="n">
        <v>9156.6</v>
      </c>
      <c r="U30" t="n">
        <v>0.55</v>
      </c>
      <c r="V30" t="n">
        <v>0.74</v>
      </c>
      <c r="W30" t="n">
        <v>1.48</v>
      </c>
      <c r="X30" t="n">
        <v>0.55</v>
      </c>
      <c r="Y30" t="n">
        <v>1</v>
      </c>
      <c r="Z30" t="n">
        <v>10</v>
      </c>
      <c r="AA30" t="n">
        <v>130.6646726220269</v>
      </c>
      <c r="AB30" t="n">
        <v>178.7811695998956</v>
      </c>
      <c r="AC30" t="n">
        <v>161.718545694279</v>
      </c>
      <c r="AD30" t="n">
        <v>130664.6726220269</v>
      </c>
      <c r="AE30" t="n">
        <v>178781.1695998956</v>
      </c>
      <c r="AF30" t="n">
        <v>4.504220054099098e-06</v>
      </c>
      <c r="AG30" t="n">
        <v>5</v>
      </c>
      <c r="AH30" t="n">
        <v>161718.545694279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6.2774</v>
      </c>
      <c r="E31" t="n">
        <v>15.93</v>
      </c>
      <c r="F31" t="n">
        <v>12.04</v>
      </c>
      <c r="G31" t="n">
        <v>38.01</v>
      </c>
      <c r="H31" t="n">
        <v>0.51</v>
      </c>
      <c r="I31" t="n">
        <v>19</v>
      </c>
      <c r="J31" t="n">
        <v>288.42</v>
      </c>
      <c r="K31" t="n">
        <v>60.56</v>
      </c>
      <c r="L31" t="n">
        <v>8.25</v>
      </c>
      <c r="M31" t="n">
        <v>17</v>
      </c>
      <c r="N31" t="n">
        <v>79.61</v>
      </c>
      <c r="O31" t="n">
        <v>35805.48</v>
      </c>
      <c r="P31" t="n">
        <v>202.46</v>
      </c>
      <c r="Q31" t="n">
        <v>460.71</v>
      </c>
      <c r="R31" t="n">
        <v>56.81</v>
      </c>
      <c r="S31" t="n">
        <v>32.19</v>
      </c>
      <c r="T31" t="n">
        <v>8351.9</v>
      </c>
      <c r="U31" t="n">
        <v>0.57</v>
      </c>
      <c r="V31" t="n">
        <v>0.74</v>
      </c>
      <c r="W31" t="n">
        <v>1.48</v>
      </c>
      <c r="X31" t="n">
        <v>0.5</v>
      </c>
      <c r="Y31" t="n">
        <v>1</v>
      </c>
      <c r="Z31" t="n">
        <v>10</v>
      </c>
      <c r="AA31" t="n">
        <v>129.7288430460759</v>
      </c>
      <c r="AB31" t="n">
        <v>177.5007262881929</v>
      </c>
      <c r="AC31" t="n">
        <v>160.5603060951314</v>
      </c>
      <c r="AD31" t="n">
        <v>129728.8430460759</v>
      </c>
      <c r="AE31" t="n">
        <v>177500.7262881929</v>
      </c>
      <c r="AF31" t="n">
        <v>4.532596618778422e-06</v>
      </c>
      <c r="AG31" t="n">
        <v>5</v>
      </c>
      <c r="AH31" t="n">
        <v>160560.3060951314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6.3073</v>
      </c>
      <c r="E32" t="n">
        <v>15.85</v>
      </c>
      <c r="F32" t="n">
        <v>12.01</v>
      </c>
      <c r="G32" t="n">
        <v>40.05</v>
      </c>
      <c r="H32" t="n">
        <v>0.52</v>
      </c>
      <c r="I32" t="n">
        <v>18</v>
      </c>
      <c r="J32" t="n">
        <v>288.92</v>
      </c>
      <c r="K32" t="n">
        <v>60.56</v>
      </c>
      <c r="L32" t="n">
        <v>8.5</v>
      </c>
      <c r="M32" t="n">
        <v>16</v>
      </c>
      <c r="N32" t="n">
        <v>79.87</v>
      </c>
      <c r="O32" t="n">
        <v>35867.91</v>
      </c>
      <c r="P32" t="n">
        <v>201.8</v>
      </c>
      <c r="Q32" t="n">
        <v>460.69</v>
      </c>
      <c r="R32" t="n">
        <v>55.99</v>
      </c>
      <c r="S32" t="n">
        <v>32.19</v>
      </c>
      <c r="T32" t="n">
        <v>7946.45</v>
      </c>
      <c r="U32" t="n">
        <v>0.57</v>
      </c>
      <c r="V32" t="n">
        <v>0.74</v>
      </c>
      <c r="W32" t="n">
        <v>1.48</v>
      </c>
      <c r="X32" t="n">
        <v>0.48</v>
      </c>
      <c r="Y32" t="n">
        <v>1</v>
      </c>
      <c r="Z32" t="n">
        <v>10</v>
      </c>
      <c r="AA32" t="n">
        <v>129.0589007381623</v>
      </c>
      <c r="AB32" t="n">
        <v>176.5840816667373</v>
      </c>
      <c r="AC32" t="n">
        <v>159.7311447498284</v>
      </c>
      <c r="AD32" t="n">
        <v>129058.9007381623</v>
      </c>
      <c r="AE32" t="n">
        <v>176584.0816667373</v>
      </c>
      <c r="AF32" t="n">
        <v>4.554185913534448e-06</v>
      </c>
      <c r="AG32" t="n">
        <v>5</v>
      </c>
      <c r="AH32" t="n">
        <v>159731.1447498284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6.3027</v>
      </c>
      <c r="E33" t="n">
        <v>15.87</v>
      </c>
      <c r="F33" t="n">
        <v>12.03</v>
      </c>
      <c r="G33" t="n">
        <v>40.08</v>
      </c>
      <c r="H33" t="n">
        <v>0.54</v>
      </c>
      <c r="I33" t="n">
        <v>18</v>
      </c>
      <c r="J33" t="n">
        <v>289.43</v>
      </c>
      <c r="K33" t="n">
        <v>60.56</v>
      </c>
      <c r="L33" t="n">
        <v>8.75</v>
      </c>
      <c r="M33" t="n">
        <v>16</v>
      </c>
      <c r="N33" t="n">
        <v>80.12</v>
      </c>
      <c r="O33" t="n">
        <v>35930.44</v>
      </c>
      <c r="P33" t="n">
        <v>201.97</v>
      </c>
      <c r="Q33" t="n">
        <v>460.72</v>
      </c>
      <c r="R33" t="n">
        <v>56.53</v>
      </c>
      <c r="S33" t="n">
        <v>32.19</v>
      </c>
      <c r="T33" t="n">
        <v>8219.26</v>
      </c>
      <c r="U33" t="n">
        <v>0.57</v>
      </c>
      <c r="V33" t="n">
        <v>0.74</v>
      </c>
      <c r="W33" t="n">
        <v>1.48</v>
      </c>
      <c r="X33" t="n">
        <v>0.49</v>
      </c>
      <c r="Y33" t="n">
        <v>1</v>
      </c>
      <c r="Z33" t="n">
        <v>10</v>
      </c>
      <c r="AA33" t="n">
        <v>129.196121661078</v>
      </c>
      <c r="AB33" t="n">
        <v>176.7718333872303</v>
      </c>
      <c r="AC33" t="n">
        <v>159.9009777096288</v>
      </c>
      <c r="AD33" t="n">
        <v>129196.121661078</v>
      </c>
      <c r="AE33" t="n">
        <v>176771.8333872303</v>
      </c>
      <c r="AF33" t="n">
        <v>4.550864483571983e-06</v>
      </c>
      <c r="AG33" t="n">
        <v>5</v>
      </c>
      <c r="AH33" t="n">
        <v>159900.9777096288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6.3364</v>
      </c>
      <c r="E34" t="n">
        <v>15.78</v>
      </c>
      <c r="F34" t="n">
        <v>11.99</v>
      </c>
      <c r="G34" t="n">
        <v>42.33</v>
      </c>
      <c r="H34" t="n">
        <v>0.55</v>
      </c>
      <c r="I34" t="n">
        <v>17</v>
      </c>
      <c r="J34" t="n">
        <v>289.94</v>
      </c>
      <c r="K34" t="n">
        <v>60.56</v>
      </c>
      <c r="L34" t="n">
        <v>9</v>
      </c>
      <c r="M34" t="n">
        <v>15</v>
      </c>
      <c r="N34" t="n">
        <v>80.38</v>
      </c>
      <c r="O34" t="n">
        <v>35993.08</v>
      </c>
      <c r="P34" t="n">
        <v>200.66</v>
      </c>
      <c r="Q34" t="n">
        <v>460.72</v>
      </c>
      <c r="R34" t="n">
        <v>55.34</v>
      </c>
      <c r="S34" t="n">
        <v>32.19</v>
      </c>
      <c r="T34" t="n">
        <v>7625.49</v>
      </c>
      <c r="U34" t="n">
        <v>0.58</v>
      </c>
      <c r="V34" t="n">
        <v>0.75</v>
      </c>
      <c r="W34" t="n">
        <v>1.48</v>
      </c>
      <c r="X34" t="n">
        <v>0.46</v>
      </c>
      <c r="Y34" t="n">
        <v>1</v>
      </c>
      <c r="Z34" t="n">
        <v>10</v>
      </c>
      <c r="AA34" t="n">
        <v>128.2279269262758</v>
      </c>
      <c r="AB34" t="n">
        <v>175.4471066373376</v>
      </c>
      <c r="AC34" t="n">
        <v>158.7026810214797</v>
      </c>
      <c r="AD34" t="n">
        <v>128227.9269262758</v>
      </c>
      <c r="AE34" t="n">
        <v>175447.1066373376</v>
      </c>
      <c r="AF34" t="n">
        <v>4.575197568297001e-06</v>
      </c>
      <c r="AG34" t="n">
        <v>5</v>
      </c>
      <c r="AH34" t="n">
        <v>158702.6810214797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6.3429</v>
      </c>
      <c r="E35" t="n">
        <v>15.77</v>
      </c>
      <c r="F35" t="n">
        <v>11.98</v>
      </c>
      <c r="G35" t="n">
        <v>42.27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200.7</v>
      </c>
      <c r="Q35" t="n">
        <v>460.7</v>
      </c>
      <c r="R35" t="n">
        <v>54.97</v>
      </c>
      <c r="S35" t="n">
        <v>32.19</v>
      </c>
      <c r="T35" t="n">
        <v>7440.21</v>
      </c>
      <c r="U35" t="n">
        <v>0.59</v>
      </c>
      <c r="V35" t="n">
        <v>0.75</v>
      </c>
      <c r="W35" t="n">
        <v>1.47</v>
      </c>
      <c r="X35" t="n">
        <v>0.44</v>
      </c>
      <c r="Y35" t="n">
        <v>1</v>
      </c>
      <c r="Z35" t="n">
        <v>10</v>
      </c>
      <c r="AA35" t="n">
        <v>128.152742542956</v>
      </c>
      <c r="AB35" t="n">
        <v>175.3442360471786</v>
      </c>
      <c r="AC35" t="n">
        <v>158.6096282560657</v>
      </c>
      <c r="AD35" t="n">
        <v>128152.7425429561</v>
      </c>
      <c r="AE35" t="n">
        <v>175344.2360471786</v>
      </c>
      <c r="AF35" t="n">
        <v>4.579890893243963e-06</v>
      </c>
      <c r="AG35" t="n">
        <v>5</v>
      </c>
      <c r="AH35" t="n">
        <v>158609.6282560657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6.3319</v>
      </c>
      <c r="E36" t="n">
        <v>15.79</v>
      </c>
      <c r="F36" t="n">
        <v>12</v>
      </c>
      <c r="G36" t="n">
        <v>42.37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200.67</v>
      </c>
      <c r="Q36" t="n">
        <v>460.7</v>
      </c>
      <c r="R36" t="n">
        <v>55.91</v>
      </c>
      <c r="S36" t="n">
        <v>32.19</v>
      </c>
      <c r="T36" t="n">
        <v>7912.91</v>
      </c>
      <c r="U36" t="n">
        <v>0.58</v>
      </c>
      <c r="V36" t="n">
        <v>0.74</v>
      </c>
      <c r="W36" t="n">
        <v>1.47</v>
      </c>
      <c r="X36" t="n">
        <v>0.47</v>
      </c>
      <c r="Y36" t="n">
        <v>1</v>
      </c>
      <c r="Z36" t="n">
        <v>10</v>
      </c>
      <c r="AA36" t="n">
        <v>128.2961169962148</v>
      </c>
      <c r="AB36" t="n">
        <v>175.5404072993616</v>
      </c>
      <c r="AC36" t="n">
        <v>158.7870771992685</v>
      </c>
      <c r="AD36" t="n">
        <v>128296.1169962148</v>
      </c>
      <c r="AE36" t="n">
        <v>175540.4072993616</v>
      </c>
      <c r="AF36" t="n">
        <v>4.571948343333721e-06</v>
      </c>
      <c r="AG36" t="n">
        <v>5</v>
      </c>
      <c r="AH36" t="n">
        <v>158787.0771992685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6.3658</v>
      </c>
      <c r="E37" t="n">
        <v>15.71</v>
      </c>
      <c r="F37" t="n">
        <v>11.97</v>
      </c>
      <c r="G37" t="n">
        <v>44.9</v>
      </c>
      <c r="H37" t="n">
        <v>0.6</v>
      </c>
      <c r="I37" t="n">
        <v>16</v>
      </c>
      <c r="J37" t="n">
        <v>291.47</v>
      </c>
      <c r="K37" t="n">
        <v>60.56</v>
      </c>
      <c r="L37" t="n">
        <v>9.75</v>
      </c>
      <c r="M37" t="n">
        <v>14</v>
      </c>
      <c r="N37" t="n">
        <v>81.16</v>
      </c>
      <c r="O37" t="n">
        <v>36181.64</v>
      </c>
      <c r="P37" t="n">
        <v>199.97</v>
      </c>
      <c r="Q37" t="n">
        <v>460.7</v>
      </c>
      <c r="R37" t="n">
        <v>54.59</v>
      </c>
      <c r="S37" t="n">
        <v>32.19</v>
      </c>
      <c r="T37" t="n">
        <v>7259.35</v>
      </c>
      <c r="U37" t="n">
        <v>0.59</v>
      </c>
      <c r="V37" t="n">
        <v>0.75</v>
      </c>
      <c r="W37" t="n">
        <v>1.48</v>
      </c>
      <c r="X37" t="n">
        <v>0.44</v>
      </c>
      <c r="Y37" t="n">
        <v>1</v>
      </c>
      <c r="Z37" t="n">
        <v>10</v>
      </c>
      <c r="AA37" t="n">
        <v>127.5716517652</v>
      </c>
      <c r="AB37" t="n">
        <v>174.5491620091374</v>
      </c>
      <c r="AC37" t="n">
        <v>157.8904349683214</v>
      </c>
      <c r="AD37" t="n">
        <v>127571.6517652</v>
      </c>
      <c r="AE37" t="n">
        <v>174549.1620091374</v>
      </c>
      <c r="AF37" t="n">
        <v>4.596425838057107e-06</v>
      </c>
      <c r="AG37" t="n">
        <v>5</v>
      </c>
      <c r="AH37" t="n">
        <v>157890.4349683214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6.3701</v>
      </c>
      <c r="E38" t="n">
        <v>15.7</v>
      </c>
      <c r="F38" t="n">
        <v>11.96</v>
      </c>
      <c r="G38" t="n">
        <v>44.86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199.9</v>
      </c>
      <c r="Q38" t="n">
        <v>460.72</v>
      </c>
      <c r="R38" t="n">
        <v>54.53</v>
      </c>
      <c r="S38" t="n">
        <v>32.19</v>
      </c>
      <c r="T38" t="n">
        <v>7225.37</v>
      </c>
      <c r="U38" t="n">
        <v>0.59</v>
      </c>
      <c r="V38" t="n">
        <v>0.75</v>
      </c>
      <c r="W38" t="n">
        <v>1.47</v>
      </c>
      <c r="X38" t="n">
        <v>0.43</v>
      </c>
      <c r="Y38" t="n">
        <v>1</v>
      </c>
      <c r="Z38" t="n">
        <v>10</v>
      </c>
      <c r="AA38" t="n">
        <v>127.4841390193401</v>
      </c>
      <c r="AB38" t="n">
        <v>174.4294232094621</v>
      </c>
      <c r="AC38" t="n">
        <v>157.7821238716327</v>
      </c>
      <c r="AD38" t="n">
        <v>127484.1390193401</v>
      </c>
      <c r="AE38" t="n">
        <v>174429.4232094621</v>
      </c>
      <c r="AF38" t="n">
        <v>4.59953065302202e-06</v>
      </c>
      <c r="AG38" t="n">
        <v>5</v>
      </c>
      <c r="AH38" t="n">
        <v>157782.1238716327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6.4023</v>
      </c>
      <c r="E39" t="n">
        <v>15.62</v>
      </c>
      <c r="F39" t="n">
        <v>11.94</v>
      </c>
      <c r="G39" t="n">
        <v>47.74</v>
      </c>
      <c r="H39" t="n">
        <v>0.62</v>
      </c>
      <c r="I39" t="n">
        <v>15</v>
      </c>
      <c r="J39" t="n">
        <v>292.49</v>
      </c>
      <c r="K39" t="n">
        <v>60.56</v>
      </c>
      <c r="L39" t="n">
        <v>10.25</v>
      </c>
      <c r="M39" t="n">
        <v>13</v>
      </c>
      <c r="N39" t="n">
        <v>81.68000000000001</v>
      </c>
      <c r="O39" t="n">
        <v>36307.88</v>
      </c>
      <c r="P39" t="n">
        <v>198.95</v>
      </c>
      <c r="Q39" t="n">
        <v>460.74</v>
      </c>
      <c r="R39" t="n">
        <v>53.43</v>
      </c>
      <c r="S39" t="n">
        <v>32.19</v>
      </c>
      <c r="T39" t="n">
        <v>6683.02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126.7008142106801</v>
      </c>
      <c r="AB39" t="n">
        <v>173.3576436484024</v>
      </c>
      <c r="AC39" t="n">
        <v>156.8126334476281</v>
      </c>
      <c r="AD39" t="n">
        <v>126700.8142106801</v>
      </c>
      <c r="AE39" t="n">
        <v>173357.6436484024</v>
      </c>
      <c r="AF39" t="n">
        <v>4.622780662759279e-06</v>
      </c>
      <c r="AG39" t="n">
        <v>5</v>
      </c>
      <c r="AH39" t="n">
        <v>156812.6334476281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6.4055</v>
      </c>
      <c r="E40" t="n">
        <v>15.61</v>
      </c>
      <c r="F40" t="n">
        <v>11.93</v>
      </c>
      <c r="G40" t="n">
        <v>47.71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198.86</v>
      </c>
      <c r="Q40" t="n">
        <v>460.7</v>
      </c>
      <c r="R40" t="n">
        <v>53.24</v>
      </c>
      <c r="S40" t="n">
        <v>32.19</v>
      </c>
      <c r="T40" t="n">
        <v>6587.71</v>
      </c>
      <c r="U40" t="n">
        <v>0.6</v>
      </c>
      <c r="V40" t="n">
        <v>0.75</v>
      </c>
      <c r="W40" t="n">
        <v>1.47</v>
      </c>
      <c r="X40" t="n">
        <v>0.39</v>
      </c>
      <c r="Y40" t="n">
        <v>1</v>
      </c>
      <c r="Z40" t="n">
        <v>10</v>
      </c>
      <c r="AA40" t="n">
        <v>126.620813051301</v>
      </c>
      <c r="AB40" t="n">
        <v>173.2481825327378</v>
      </c>
      <c r="AC40" t="n">
        <v>156.7136191472129</v>
      </c>
      <c r="AD40" t="n">
        <v>126620.813051301</v>
      </c>
      <c r="AE40" t="n">
        <v>173248.1825327378</v>
      </c>
      <c r="AF40" t="n">
        <v>4.625091222733168e-06</v>
      </c>
      <c r="AG40" t="n">
        <v>5</v>
      </c>
      <c r="AH40" t="n">
        <v>156713.6191472129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6.4071</v>
      </c>
      <c r="E41" t="n">
        <v>15.61</v>
      </c>
      <c r="F41" t="n">
        <v>11.92</v>
      </c>
      <c r="G41" t="n">
        <v>47.69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198.76</v>
      </c>
      <c r="Q41" t="n">
        <v>460.7</v>
      </c>
      <c r="R41" t="n">
        <v>53.04</v>
      </c>
      <c r="S41" t="n">
        <v>32.19</v>
      </c>
      <c r="T41" t="n">
        <v>6485.61</v>
      </c>
      <c r="U41" t="n">
        <v>0.61</v>
      </c>
      <c r="V41" t="n">
        <v>0.75</v>
      </c>
      <c r="W41" t="n">
        <v>1.47</v>
      </c>
      <c r="X41" t="n">
        <v>0.39</v>
      </c>
      <c r="Y41" t="n">
        <v>1</v>
      </c>
      <c r="Z41" t="n">
        <v>10</v>
      </c>
      <c r="AA41" t="n">
        <v>126.5574283842216</v>
      </c>
      <c r="AB41" t="n">
        <v>173.1614568349058</v>
      </c>
      <c r="AC41" t="n">
        <v>156.6351704282617</v>
      </c>
      <c r="AD41" t="n">
        <v>126557.4283842216</v>
      </c>
      <c r="AE41" t="n">
        <v>173161.4568349058</v>
      </c>
      <c r="AF41" t="n">
        <v>4.626246502720112e-06</v>
      </c>
      <c r="AG41" t="n">
        <v>5</v>
      </c>
      <c r="AH41" t="n">
        <v>156635.1704282617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6.4406</v>
      </c>
      <c r="E42" t="n">
        <v>15.53</v>
      </c>
      <c r="F42" t="n">
        <v>11.89</v>
      </c>
      <c r="G42" t="n">
        <v>50.98</v>
      </c>
      <c r="H42" t="n">
        <v>0.67</v>
      </c>
      <c r="I42" t="n">
        <v>14</v>
      </c>
      <c r="J42" t="n">
        <v>294.03</v>
      </c>
      <c r="K42" t="n">
        <v>60.56</v>
      </c>
      <c r="L42" t="n">
        <v>11</v>
      </c>
      <c r="M42" t="n">
        <v>12</v>
      </c>
      <c r="N42" t="n">
        <v>82.48</v>
      </c>
      <c r="O42" t="n">
        <v>36498.06</v>
      </c>
      <c r="P42" t="n">
        <v>198.02</v>
      </c>
      <c r="Q42" t="n">
        <v>460.69</v>
      </c>
      <c r="R42" t="n">
        <v>52.21</v>
      </c>
      <c r="S42" t="n">
        <v>32.19</v>
      </c>
      <c r="T42" t="n">
        <v>6079.15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125.8405597685023</v>
      </c>
      <c r="AB42" t="n">
        <v>172.1806055688679</v>
      </c>
      <c r="AC42" t="n">
        <v>155.7479302304207</v>
      </c>
      <c r="AD42" t="n">
        <v>125840.5597685023</v>
      </c>
      <c r="AE42" t="n">
        <v>172180.6055688679</v>
      </c>
      <c r="AF42" t="n">
        <v>4.650435177446763e-06</v>
      </c>
      <c r="AG42" t="n">
        <v>5</v>
      </c>
      <c r="AH42" t="n">
        <v>155747.9302304207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6.4359</v>
      </c>
      <c r="E43" t="n">
        <v>15.54</v>
      </c>
      <c r="F43" t="n">
        <v>11.91</v>
      </c>
      <c r="G43" t="n">
        <v>51.02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198.28</v>
      </c>
      <c r="Q43" t="n">
        <v>460.71</v>
      </c>
      <c r="R43" t="n">
        <v>52.52</v>
      </c>
      <c r="S43" t="n">
        <v>32.19</v>
      </c>
      <c r="T43" t="n">
        <v>6230.71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126.0077158593441</v>
      </c>
      <c r="AB43" t="n">
        <v>172.4093159067637</v>
      </c>
      <c r="AC43" t="n">
        <v>155.9548127746648</v>
      </c>
      <c r="AD43" t="n">
        <v>126007.7158593441</v>
      </c>
      <c r="AE43" t="n">
        <v>172409.3159067637</v>
      </c>
      <c r="AF43" t="n">
        <v>4.647041542485113e-06</v>
      </c>
      <c r="AG43" t="n">
        <v>5</v>
      </c>
      <c r="AH43" t="n">
        <v>155954.8127746648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6.4321</v>
      </c>
      <c r="E44" t="n">
        <v>15.55</v>
      </c>
      <c r="F44" t="n">
        <v>11.91</v>
      </c>
      <c r="G44" t="n">
        <v>51.06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197.92</v>
      </c>
      <c r="Q44" t="n">
        <v>460.69</v>
      </c>
      <c r="R44" t="n">
        <v>52.8</v>
      </c>
      <c r="S44" t="n">
        <v>32.19</v>
      </c>
      <c r="T44" t="n">
        <v>6372.79</v>
      </c>
      <c r="U44" t="n">
        <v>0.61</v>
      </c>
      <c r="V44" t="n">
        <v>0.75</v>
      </c>
      <c r="W44" t="n">
        <v>1.47</v>
      </c>
      <c r="X44" t="n">
        <v>0.38</v>
      </c>
      <c r="Y44" t="n">
        <v>1</v>
      </c>
      <c r="Z44" t="n">
        <v>10</v>
      </c>
      <c r="AA44" t="n">
        <v>125.9200833009703</v>
      </c>
      <c r="AB44" t="n">
        <v>172.2894131743211</v>
      </c>
      <c r="AC44" t="n">
        <v>155.8463533907219</v>
      </c>
      <c r="AD44" t="n">
        <v>125920.0833009703</v>
      </c>
      <c r="AE44" t="n">
        <v>172289.4131743211</v>
      </c>
      <c r="AF44" t="n">
        <v>4.64429775251612e-06</v>
      </c>
      <c r="AG44" t="n">
        <v>5</v>
      </c>
      <c r="AH44" t="n">
        <v>155846.3533907219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6.4663</v>
      </c>
      <c r="E45" t="n">
        <v>15.46</v>
      </c>
      <c r="F45" t="n">
        <v>11.88</v>
      </c>
      <c r="G45" t="n">
        <v>54.85</v>
      </c>
      <c r="H45" t="n">
        <v>0.71</v>
      </c>
      <c r="I45" t="n">
        <v>13</v>
      </c>
      <c r="J45" t="n">
        <v>295.58</v>
      </c>
      <c r="K45" t="n">
        <v>60.56</v>
      </c>
      <c r="L45" t="n">
        <v>11.75</v>
      </c>
      <c r="M45" t="n">
        <v>11</v>
      </c>
      <c r="N45" t="n">
        <v>83.28</v>
      </c>
      <c r="O45" t="n">
        <v>36689.22</v>
      </c>
      <c r="P45" t="n">
        <v>196.84</v>
      </c>
      <c r="Q45" t="n">
        <v>460.73</v>
      </c>
      <c r="R45" t="n">
        <v>52.01</v>
      </c>
      <c r="S45" t="n">
        <v>32.19</v>
      </c>
      <c r="T45" t="n">
        <v>5982.73</v>
      </c>
      <c r="U45" t="n">
        <v>0.62</v>
      </c>
      <c r="V45" t="n">
        <v>0.75</v>
      </c>
      <c r="W45" t="n">
        <v>1.46</v>
      </c>
      <c r="X45" t="n">
        <v>0.35</v>
      </c>
      <c r="Y45" t="n">
        <v>1</v>
      </c>
      <c r="Z45" t="n">
        <v>10</v>
      </c>
      <c r="AA45" t="n">
        <v>125.0734547470759</v>
      </c>
      <c r="AB45" t="n">
        <v>171.1310186362676</v>
      </c>
      <c r="AC45" t="n">
        <v>154.7985144015629</v>
      </c>
      <c r="AD45" t="n">
        <v>125073.4547470759</v>
      </c>
      <c r="AE45" t="n">
        <v>171131.0186362676</v>
      </c>
      <c r="AF45" t="n">
        <v>4.668991862237059e-06</v>
      </c>
      <c r="AG45" t="n">
        <v>5</v>
      </c>
      <c r="AH45" t="n">
        <v>154798.5144015629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6.4633</v>
      </c>
      <c r="E46" t="n">
        <v>15.47</v>
      </c>
      <c r="F46" t="n">
        <v>11.89</v>
      </c>
      <c r="G46" t="n">
        <v>54.89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197.58</v>
      </c>
      <c r="Q46" t="n">
        <v>460.72</v>
      </c>
      <c r="R46" t="n">
        <v>52.12</v>
      </c>
      <c r="S46" t="n">
        <v>32.19</v>
      </c>
      <c r="T46" t="n">
        <v>6039.23</v>
      </c>
      <c r="U46" t="n">
        <v>0.62</v>
      </c>
      <c r="V46" t="n">
        <v>0.75</v>
      </c>
      <c r="W46" t="n">
        <v>1.47</v>
      </c>
      <c r="X46" t="n">
        <v>0.36</v>
      </c>
      <c r="Y46" t="n">
        <v>1</v>
      </c>
      <c r="Z46" t="n">
        <v>10</v>
      </c>
      <c r="AA46" t="n">
        <v>125.3927014880553</v>
      </c>
      <c r="AB46" t="n">
        <v>171.5678261114477</v>
      </c>
      <c r="AC46" t="n">
        <v>155.1936335843751</v>
      </c>
      <c r="AD46" t="n">
        <v>125392.7014880553</v>
      </c>
      <c r="AE46" t="n">
        <v>171567.8261114476</v>
      </c>
      <c r="AF46" t="n">
        <v>4.666825712261538e-06</v>
      </c>
      <c r="AG46" t="n">
        <v>5</v>
      </c>
      <c r="AH46" t="n">
        <v>155193.6335843751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6.4671</v>
      </c>
      <c r="E47" t="n">
        <v>15.46</v>
      </c>
      <c r="F47" t="n">
        <v>11.88</v>
      </c>
      <c r="G47" t="n">
        <v>54.84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197.26</v>
      </c>
      <c r="Q47" t="n">
        <v>460.71</v>
      </c>
      <c r="R47" t="n">
        <v>51.93</v>
      </c>
      <c r="S47" t="n">
        <v>32.19</v>
      </c>
      <c r="T47" t="n">
        <v>5944.73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125.2206516591525</v>
      </c>
      <c r="AB47" t="n">
        <v>171.3324199452402</v>
      </c>
      <c r="AC47" t="n">
        <v>154.9806942522758</v>
      </c>
      <c r="AD47" t="n">
        <v>125220.6516591525</v>
      </c>
      <c r="AE47" t="n">
        <v>171332.4199452403</v>
      </c>
      <c r="AF47" t="n">
        <v>4.669569502230531e-06</v>
      </c>
      <c r="AG47" t="n">
        <v>5</v>
      </c>
      <c r="AH47" t="n">
        <v>154980.6942522758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6.4723</v>
      </c>
      <c r="E48" t="n">
        <v>15.45</v>
      </c>
      <c r="F48" t="n">
        <v>11.87</v>
      </c>
      <c r="G48" t="n">
        <v>54.79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196.84</v>
      </c>
      <c r="Q48" t="n">
        <v>460.71</v>
      </c>
      <c r="R48" t="n">
        <v>51.46</v>
      </c>
      <c r="S48" t="n">
        <v>32.19</v>
      </c>
      <c r="T48" t="n">
        <v>5707.08</v>
      </c>
      <c r="U48" t="n">
        <v>0.63</v>
      </c>
      <c r="V48" t="n">
        <v>0.75</v>
      </c>
      <c r="W48" t="n">
        <v>1.47</v>
      </c>
      <c r="X48" t="n">
        <v>0.34</v>
      </c>
      <c r="Y48" t="n">
        <v>1</v>
      </c>
      <c r="Z48" t="n">
        <v>10</v>
      </c>
      <c r="AA48" t="n">
        <v>124.9941638553472</v>
      </c>
      <c r="AB48" t="n">
        <v>171.0225293401373</v>
      </c>
      <c r="AC48" t="n">
        <v>154.7003791715896</v>
      </c>
      <c r="AD48" t="n">
        <v>124994.1638553472</v>
      </c>
      <c r="AE48" t="n">
        <v>171022.5293401373</v>
      </c>
      <c r="AF48" t="n">
        <v>4.673324162188101e-06</v>
      </c>
      <c r="AG48" t="n">
        <v>5</v>
      </c>
      <c r="AH48" t="n">
        <v>154700.3791715896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6.5076</v>
      </c>
      <c r="E49" t="n">
        <v>15.37</v>
      </c>
      <c r="F49" t="n">
        <v>11.84</v>
      </c>
      <c r="G49" t="n">
        <v>59.19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195.47</v>
      </c>
      <c r="Q49" t="n">
        <v>460.69</v>
      </c>
      <c r="R49" t="n">
        <v>50.38</v>
      </c>
      <c r="S49" t="n">
        <v>32.19</v>
      </c>
      <c r="T49" t="n">
        <v>5170.29</v>
      </c>
      <c r="U49" t="n">
        <v>0.64</v>
      </c>
      <c r="V49" t="n">
        <v>0.75</v>
      </c>
      <c r="W49" t="n">
        <v>1.47</v>
      </c>
      <c r="X49" t="n">
        <v>0.3</v>
      </c>
      <c r="Y49" t="n">
        <v>1</v>
      </c>
      <c r="Z49" t="n">
        <v>10</v>
      </c>
      <c r="AA49" t="n">
        <v>124.0365044524575</v>
      </c>
      <c r="AB49" t="n">
        <v>169.7122174961532</v>
      </c>
      <c r="AC49" t="n">
        <v>153.5151216509607</v>
      </c>
      <c r="AD49" t="n">
        <v>124036.5044524575</v>
      </c>
      <c r="AE49" t="n">
        <v>169712.2174961532</v>
      </c>
      <c r="AF49" t="n">
        <v>4.698812526900065e-06</v>
      </c>
      <c r="AG49" t="n">
        <v>5</v>
      </c>
      <c r="AH49" t="n">
        <v>153515.1216509607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6.5032</v>
      </c>
      <c r="E50" t="n">
        <v>15.38</v>
      </c>
      <c r="F50" t="n">
        <v>11.85</v>
      </c>
      <c r="G50" t="n">
        <v>59.25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195.59</v>
      </c>
      <c r="Q50" t="n">
        <v>460.69</v>
      </c>
      <c r="R50" t="n">
        <v>50.8</v>
      </c>
      <c r="S50" t="n">
        <v>32.19</v>
      </c>
      <c r="T50" t="n">
        <v>5380.42</v>
      </c>
      <c r="U50" t="n">
        <v>0.63</v>
      </c>
      <c r="V50" t="n">
        <v>0.75</v>
      </c>
      <c r="W50" t="n">
        <v>1.47</v>
      </c>
      <c r="X50" t="n">
        <v>0.32</v>
      </c>
      <c r="Y50" t="n">
        <v>1</v>
      </c>
      <c r="Z50" t="n">
        <v>10</v>
      </c>
      <c r="AA50" t="n">
        <v>124.1396966372273</v>
      </c>
      <c r="AB50" t="n">
        <v>169.8534095958729</v>
      </c>
      <c r="AC50" t="n">
        <v>153.6428385748476</v>
      </c>
      <c r="AD50" t="n">
        <v>124139.6966372273</v>
      </c>
      <c r="AE50" t="n">
        <v>169853.4095958729</v>
      </c>
      <c r="AF50" t="n">
        <v>4.695635506935967e-06</v>
      </c>
      <c r="AG50" t="n">
        <v>5</v>
      </c>
      <c r="AH50" t="n">
        <v>153642.8385748476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6.5047</v>
      </c>
      <c r="E51" t="n">
        <v>15.37</v>
      </c>
      <c r="F51" t="n">
        <v>11.85</v>
      </c>
      <c r="G51" t="n">
        <v>59.23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195.77</v>
      </c>
      <c r="Q51" t="n">
        <v>460.69</v>
      </c>
      <c r="R51" t="n">
        <v>50.74</v>
      </c>
      <c r="S51" t="n">
        <v>32.19</v>
      </c>
      <c r="T51" t="n">
        <v>5350.06</v>
      </c>
      <c r="U51" t="n">
        <v>0.63</v>
      </c>
      <c r="V51" t="n">
        <v>0.75</v>
      </c>
      <c r="W51" t="n">
        <v>1.46</v>
      </c>
      <c r="X51" t="n">
        <v>0.31</v>
      </c>
      <c r="Y51" t="n">
        <v>1</v>
      </c>
      <c r="Z51" t="n">
        <v>10</v>
      </c>
      <c r="AA51" t="n">
        <v>124.1884235547648</v>
      </c>
      <c r="AB51" t="n">
        <v>169.9200799141277</v>
      </c>
      <c r="AC51" t="n">
        <v>153.7031459715005</v>
      </c>
      <c r="AD51" t="n">
        <v>124188.4235547648</v>
      </c>
      <c r="AE51" t="n">
        <v>169920.0799141277</v>
      </c>
      <c r="AF51" t="n">
        <v>4.696718581923727e-06</v>
      </c>
      <c r="AG51" t="n">
        <v>5</v>
      </c>
      <c r="AH51" t="n">
        <v>153703.1459715005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6.5054</v>
      </c>
      <c r="E52" t="n">
        <v>15.37</v>
      </c>
      <c r="F52" t="n">
        <v>11.84</v>
      </c>
      <c r="G52" t="n">
        <v>59.22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195.45</v>
      </c>
      <c r="Q52" t="n">
        <v>460.71</v>
      </c>
      <c r="R52" t="n">
        <v>50.6</v>
      </c>
      <c r="S52" t="n">
        <v>32.19</v>
      </c>
      <c r="T52" t="n">
        <v>5282.12</v>
      </c>
      <c r="U52" t="n">
        <v>0.64</v>
      </c>
      <c r="V52" t="n">
        <v>0.75</v>
      </c>
      <c r="W52" t="n">
        <v>1.47</v>
      </c>
      <c r="X52" t="n">
        <v>0.31</v>
      </c>
      <c r="Y52" t="n">
        <v>1</v>
      </c>
      <c r="Z52" t="n">
        <v>10</v>
      </c>
      <c r="AA52" t="n">
        <v>124.0557280686226</v>
      </c>
      <c r="AB52" t="n">
        <v>169.7385200958763</v>
      </c>
      <c r="AC52" t="n">
        <v>153.5389139674822</v>
      </c>
      <c r="AD52" t="n">
        <v>124055.7280686226</v>
      </c>
      <c r="AE52" t="n">
        <v>169738.5200958763</v>
      </c>
      <c r="AF52" t="n">
        <v>4.697224016918016e-06</v>
      </c>
      <c r="AG52" t="n">
        <v>5</v>
      </c>
      <c r="AH52" t="n">
        <v>153538.9139674822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6.5043</v>
      </c>
      <c r="E53" t="n">
        <v>15.37</v>
      </c>
      <c r="F53" t="n">
        <v>11.85</v>
      </c>
      <c r="G53" t="n">
        <v>59.23</v>
      </c>
      <c r="H53" t="n">
        <v>0.82</v>
      </c>
      <c r="I53" t="n">
        <v>12</v>
      </c>
      <c r="J53" t="n">
        <v>299.76</v>
      </c>
      <c r="K53" t="n">
        <v>60.56</v>
      </c>
      <c r="L53" t="n">
        <v>13.75</v>
      </c>
      <c r="M53" t="n">
        <v>10</v>
      </c>
      <c r="N53" t="n">
        <v>85.45</v>
      </c>
      <c r="O53" t="n">
        <v>37204.07</v>
      </c>
      <c r="P53" t="n">
        <v>194.59</v>
      </c>
      <c r="Q53" t="n">
        <v>460.69</v>
      </c>
      <c r="R53" t="n">
        <v>50.77</v>
      </c>
      <c r="S53" t="n">
        <v>32.19</v>
      </c>
      <c r="T53" t="n">
        <v>5369.66</v>
      </c>
      <c r="U53" t="n">
        <v>0.63</v>
      </c>
      <c r="V53" t="n">
        <v>0.75</v>
      </c>
      <c r="W53" t="n">
        <v>1.46</v>
      </c>
      <c r="X53" t="n">
        <v>0.31</v>
      </c>
      <c r="Y53" t="n">
        <v>1</v>
      </c>
      <c r="Z53" t="n">
        <v>10</v>
      </c>
      <c r="AA53" t="n">
        <v>123.7544934789773</v>
      </c>
      <c r="AB53" t="n">
        <v>169.3263576407917</v>
      </c>
      <c r="AC53" t="n">
        <v>153.1660877186371</v>
      </c>
      <c r="AD53" t="n">
        <v>123754.4934789773</v>
      </c>
      <c r="AE53" t="n">
        <v>169326.3576407917</v>
      </c>
      <c r="AF53" t="n">
        <v>4.696429761926991e-06</v>
      </c>
      <c r="AG53" t="n">
        <v>5</v>
      </c>
      <c r="AH53" t="n">
        <v>153166.0877186371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6.5425</v>
      </c>
      <c r="E54" t="n">
        <v>15.28</v>
      </c>
      <c r="F54" t="n">
        <v>11.81</v>
      </c>
      <c r="G54" t="n">
        <v>64.41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193.82</v>
      </c>
      <c r="Q54" t="n">
        <v>460.75</v>
      </c>
      <c r="R54" t="n">
        <v>49.45</v>
      </c>
      <c r="S54" t="n">
        <v>32.19</v>
      </c>
      <c r="T54" t="n">
        <v>4711.26</v>
      </c>
      <c r="U54" t="n">
        <v>0.65</v>
      </c>
      <c r="V54" t="n">
        <v>0.76</v>
      </c>
      <c r="W54" t="n">
        <v>1.46</v>
      </c>
      <c r="X54" t="n">
        <v>0.28</v>
      </c>
      <c r="Y54" t="n">
        <v>1</v>
      </c>
      <c r="Z54" t="n">
        <v>10</v>
      </c>
      <c r="AA54" t="n">
        <v>122.9904291469741</v>
      </c>
      <c r="AB54" t="n">
        <v>168.280931113606</v>
      </c>
      <c r="AC54" t="n">
        <v>152.2204352319403</v>
      </c>
      <c r="AD54" t="n">
        <v>122990.4291469741</v>
      </c>
      <c r="AE54" t="n">
        <v>168280.9311136061</v>
      </c>
      <c r="AF54" t="n">
        <v>4.724012071615292e-06</v>
      </c>
      <c r="AG54" t="n">
        <v>5</v>
      </c>
      <c r="AH54" t="n">
        <v>152220.4352319404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6.5392</v>
      </c>
      <c r="E55" t="n">
        <v>15.29</v>
      </c>
      <c r="F55" t="n">
        <v>11.82</v>
      </c>
      <c r="G55" t="n">
        <v>64.45999999999999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193.72</v>
      </c>
      <c r="Q55" t="n">
        <v>460.71</v>
      </c>
      <c r="R55" t="n">
        <v>49.64</v>
      </c>
      <c r="S55" t="n">
        <v>32.19</v>
      </c>
      <c r="T55" t="n">
        <v>4807.03</v>
      </c>
      <c r="U55" t="n">
        <v>0.65</v>
      </c>
      <c r="V55" t="n">
        <v>0.76</v>
      </c>
      <c r="W55" t="n">
        <v>1.47</v>
      </c>
      <c r="X55" t="n">
        <v>0.28</v>
      </c>
      <c r="Y55" t="n">
        <v>1</v>
      </c>
      <c r="Z55" t="n">
        <v>10</v>
      </c>
      <c r="AA55" t="n">
        <v>122.997893303634</v>
      </c>
      <c r="AB55" t="n">
        <v>168.2911439020435</v>
      </c>
      <c r="AC55" t="n">
        <v>152.2296733261831</v>
      </c>
      <c r="AD55" t="n">
        <v>122997.893303634</v>
      </c>
      <c r="AE55" t="n">
        <v>168291.1439020435</v>
      </c>
      <c r="AF55" t="n">
        <v>4.721629306642218e-06</v>
      </c>
      <c r="AG55" t="n">
        <v>5</v>
      </c>
      <c r="AH55" t="n">
        <v>152229.6733261831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6.5409</v>
      </c>
      <c r="E56" t="n">
        <v>15.29</v>
      </c>
      <c r="F56" t="n">
        <v>11.81</v>
      </c>
      <c r="G56" t="n">
        <v>64.43000000000001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194.23</v>
      </c>
      <c r="Q56" t="n">
        <v>460.75</v>
      </c>
      <c r="R56" t="n">
        <v>49.6</v>
      </c>
      <c r="S56" t="n">
        <v>32.19</v>
      </c>
      <c r="T56" t="n">
        <v>4788.52</v>
      </c>
      <c r="U56" t="n">
        <v>0.65</v>
      </c>
      <c r="V56" t="n">
        <v>0.76</v>
      </c>
      <c r="W56" t="n">
        <v>1.46</v>
      </c>
      <c r="X56" t="n">
        <v>0.28</v>
      </c>
      <c r="Y56" t="n">
        <v>1</v>
      </c>
      <c r="Z56" t="n">
        <v>10</v>
      </c>
      <c r="AA56" t="n">
        <v>123.1610636428133</v>
      </c>
      <c r="AB56" t="n">
        <v>168.5144007586758</v>
      </c>
      <c r="AC56" t="n">
        <v>152.4316228617614</v>
      </c>
      <c r="AD56" t="n">
        <v>123161.0636428133</v>
      </c>
      <c r="AE56" t="n">
        <v>168514.4007586758</v>
      </c>
      <c r="AF56" t="n">
        <v>4.722856791628347e-06</v>
      </c>
      <c r="AG56" t="n">
        <v>5</v>
      </c>
      <c r="AH56" t="n">
        <v>152431.6228617614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6.5419</v>
      </c>
      <c r="E57" t="n">
        <v>15.29</v>
      </c>
      <c r="F57" t="n">
        <v>11.81</v>
      </c>
      <c r="G57" t="n">
        <v>64.42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194.2</v>
      </c>
      <c r="Q57" t="n">
        <v>460.7</v>
      </c>
      <c r="R57" t="n">
        <v>49.42</v>
      </c>
      <c r="S57" t="n">
        <v>32.19</v>
      </c>
      <c r="T57" t="n">
        <v>4695</v>
      </c>
      <c r="U57" t="n">
        <v>0.65</v>
      </c>
      <c r="V57" t="n">
        <v>0.76</v>
      </c>
      <c r="W57" t="n">
        <v>1.47</v>
      </c>
      <c r="X57" t="n">
        <v>0.28</v>
      </c>
      <c r="Y57" t="n">
        <v>1</v>
      </c>
      <c r="Z57" t="n">
        <v>10</v>
      </c>
      <c r="AA57" t="n">
        <v>123.1380556556641</v>
      </c>
      <c r="AB57" t="n">
        <v>168.4829202156175</v>
      </c>
      <c r="AC57" t="n">
        <v>152.4031467775494</v>
      </c>
      <c r="AD57" t="n">
        <v>123138.0556556641</v>
      </c>
      <c r="AE57" t="n">
        <v>168482.9202156175</v>
      </c>
      <c r="AF57" t="n">
        <v>4.723578841620187e-06</v>
      </c>
      <c r="AG57" t="n">
        <v>5</v>
      </c>
      <c r="AH57" t="n">
        <v>152403.1467775494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6.5383</v>
      </c>
      <c r="E58" t="n">
        <v>15.29</v>
      </c>
      <c r="F58" t="n">
        <v>11.82</v>
      </c>
      <c r="G58" t="n">
        <v>64.47</v>
      </c>
      <c r="H58" t="n">
        <v>0.88</v>
      </c>
      <c r="I58" t="n">
        <v>11</v>
      </c>
      <c r="J58" t="n">
        <v>302.39</v>
      </c>
      <c r="K58" t="n">
        <v>60.56</v>
      </c>
      <c r="L58" t="n">
        <v>15</v>
      </c>
      <c r="M58" t="n">
        <v>9</v>
      </c>
      <c r="N58" t="n">
        <v>86.84</v>
      </c>
      <c r="O58" t="n">
        <v>37529.55</v>
      </c>
      <c r="P58" t="n">
        <v>193.95</v>
      </c>
      <c r="Q58" t="n">
        <v>460.69</v>
      </c>
      <c r="R58" t="n">
        <v>49.62</v>
      </c>
      <c r="S58" t="n">
        <v>32.19</v>
      </c>
      <c r="T58" t="n">
        <v>4795.82</v>
      </c>
      <c r="U58" t="n">
        <v>0.65</v>
      </c>
      <c r="V58" t="n">
        <v>0.76</v>
      </c>
      <c r="W58" t="n">
        <v>1.47</v>
      </c>
      <c r="X58" t="n">
        <v>0.29</v>
      </c>
      <c r="Y58" t="n">
        <v>1</v>
      </c>
      <c r="Z58" t="n">
        <v>10</v>
      </c>
      <c r="AA58" t="n">
        <v>123.0936832028227</v>
      </c>
      <c r="AB58" t="n">
        <v>168.4222078680655</v>
      </c>
      <c r="AC58" t="n">
        <v>152.3482287312374</v>
      </c>
      <c r="AD58" t="n">
        <v>123093.6832028227</v>
      </c>
      <c r="AE58" t="n">
        <v>168422.2078680655</v>
      </c>
      <c r="AF58" t="n">
        <v>4.720979461649562e-06</v>
      </c>
      <c r="AG58" t="n">
        <v>5</v>
      </c>
      <c r="AH58" t="n">
        <v>152348.2287312374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6.5425</v>
      </c>
      <c r="E59" t="n">
        <v>15.28</v>
      </c>
      <c r="F59" t="n">
        <v>11.81</v>
      </c>
      <c r="G59" t="n">
        <v>64.41</v>
      </c>
      <c r="H59" t="n">
        <v>0.9</v>
      </c>
      <c r="I59" t="n">
        <v>11</v>
      </c>
      <c r="J59" t="n">
        <v>302.92</v>
      </c>
      <c r="K59" t="n">
        <v>60.56</v>
      </c>
      <c r="L59" t="n">
        <v>15.25</v>
      </c>
      <c r="M59" t="n">
        <v>9</v>
      </c>
      <c r="N59" t="n">
        <v>87.12</v>
      </c>
      <c r="O59" t="n">
        <v>37595</v>
      </c>
      <c r="P59" t="n">
        <v>193.11</v>
      </c>
      <c r="Q59" t="n">
        <v>460.73</v>
      </c>
      <c r="R59" t="n">
        <v>49.51</v>
      </c>
      <c r="S59" t="n">
        <v>32.19</v>
      </c>
      <c r="T59" t="n">
        <v>4742.95</v>
      </c>
      <c r="U59" t="n">
        <v>0.65</v>
      </c>
      <c r="V59" t="n">
        <v>0.76</v>
      </c>
      <c r="W59" t="n">
        <v>1.46</v>
      </c>
      <c r="X59" t="n">
        <v>0.28</v>
      </c>
      <c r="Y59" t="n">
        <v>1</v>
      </c>
      <c r="Z59" t="n">
        <v>10</v>
      </c>
      <c r="AA59" t="n">
        <v>122.7279545181767</v>
      </c>
      <c r="AB59" t="n">
        <v>167.9218017469223</v>
      </c>
      <c r="AC59" t="n">
        <v>151.8955806679715</v>
      </c>
      <c r="AD59" t="n">
        <v>122727.9545181767</v>
      </c>
      <c r="AE59" t="n">
        <v>167921.8017469223</v>
      </c>
      <c r="AF59" t="n">
        <v>4.724012071615292e-06</v>
      </c>
      <c r="AG59" t="n">
        <v>5</v>
      </c>
      <c r="AH59" t="n">
        <v>151895.5806679715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6.5728</v>
      </c>
      <c r="E60" t="n">
        <v>15.21</v>
      </c>
      <c r="F60" t="n">
        <v>11.79</v>
      </c>
      <c r="G60" t="n">
        <v>70.73999999999999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193.03</v>
      </c>
      <c r="Q60" t="n">
        <v>460.69</v>
      </c>
      <c r="R60" t="n">
        <v>48.79</v>
      </c>
      <c r="S60" t="n">
        <v>32.19</v>
      </c>
      <c r="T60" t="n">
        <v>4387.44</v>
      </c>
      <c r="U60" t="n">
        <v>0.66</v>
      </c>
      <c r="V60" t="n">
        <v>0.76</v>
      </c>
      <c r="W60" t="n">
        <v>1.46</v>
      </c>
      <c r="X60" t="n">
        <v>0.26</v>
      </c>
      <c r="Y60" t="n">
        <v>1</v>
      </c>
      <c r="Z60" t="n">
        <v>10</v>
      </c>
      <c r="AA60" t="n">
        <v>122.3308006639788</v>
      </c>
      <c r="AB60" t="n">
        <v>167.3783983224174</v>
      </c>
      <c r="AC60" t="n">
        <v>151.4040389036298</v>
      </c>
      <c r="AD60" t="n">
        <v>122330.8006639788</v>
      </c>
      <c r="AE60" t="n">
        <v>167378.3983224174</v>
      </c>
      <c r="AF60" t="n">
        <v>4.745890186368053e-06</v>
      </c>
      <c r="AG60" t="n">
        <v>5</v>
      </c>
      <c r="AH60" t="n">
        <v>151404.0389036298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6.5786</v>
      </c>
      <c r="E61" t="n">
        <v>15.2</v>
      </c>
      <c r="F61" t="n">
        <v>11.78</v>
      </c>
      <c r="G61" t="n">
        <v>70.66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192.26</v>
      </c>
      <c r="Q61" t="n">
        <v>460.71</v>
      </c>
      <c r="R61" t="n">
        <v>48.49</v>
      </c>
      <c r="S61" t="n">
        <v>32.19</v>
      </c>
      <c r="T61" t="n">
        <v>4238.11</v>
      </c>
      <c r="U61" t="n">
        <v>0.66</v>
      </c>
      <c r="V61" t="n">
        <v>0.76</v>
      </c>
      <c r="W61" t="n">
        <v>1.46</v>
      </c>
      <c r="X61" t="n">
        <v>0.24</v>
      </c>
      <c r="Y61" t="n">
        <v>1</v>
      </c>
      <c r="Z61" t="n">
        <v>10</v>
      </c>
      <c r="AA61" t="n">
        <v>121.9745436457767</v>
      </c>
      <c r="AB61" t="n">
        <v>166.8909517531633</v>
      </c>
      <c r="AC61" t="n">
        <v>150.9631135508095</v>
      </c>
      <c r="AD61" t="n">
        <v>121974.5436457767</v>
      </c>
      <c r="AE61" t="n">
        <v>166890.9517531632</v>
      </c>
      <c r="AF61" t="n">
        <v>4.750078076320727e-06</v>
      </c>
      <c r="AG61" t="n">
        <v>5</v>
      </c>
      <c r="AH61" t="n">
        <v>150963.1135508095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6.5731</v>
      </c>
      <c r="E62" t="n">
        <v>15.21</v>
      </c>
      <c r="F62" t="n">
        <v>11.79</v>
      </c>
      <c r="G62" t="n">
        <v>70.73999999999999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192.43</v>
      </c>
      <c r="Q62" t="n">
        <v>460.71</v>
      </c>
      <c r="R62" t="n">
        <v>49.08</v>
      </c>
      <c r="S62" t="n">
        <v>32.19</v>
      </c>
      <c r="T62" t="n">
        <v>4531.8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122.1065036316246</v>
      </c>
      <c r="AB62" t="n">
        <v>167.071505227464</v>
      </c>
      <c r="AC62" t="n">
        <v>151.1264352549314</v>
      </c>
      <c r="AD62" t="n">
        <v>122106.5036316246</v>
      </c>
      <c r="AE62" t="n">
        <v>167071.505227464</v>
      </c>
      <c r="AF62" t="n">
        <v>4.746106801365605e-06</v>
      </c>
      <c r="AG62" t="n">
        <v>5</v>
      </c>
      <c r="AH62" t="n">
        <v>151126.4352549314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6.5714</v>
      </c>
      <c r="E63" t="n">
        <v>15.22</v>
      </c>
      <c r="F63" t="n">
        <v>11.79</v>
      </c>
      <c r="G63" t="n">
        <v>70.77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192.61</v>
      </c>
      <c r="Q63" t="n">
        <v>460.69</v>
      </c>
      <c r="R63" t="n">
        <v>49.01</v>
      </c>
      <c r="S63" t="n">
        <v>32.19</v>
      </c>
      <c r="T63" t="n">
        <v>4498.54</v>
      </c>
      <c r="U63" t="n">
        <v>0.66</v>
      </c>
      <c r="V63" t="n">
        <v>0.76</v>
      </c>
      <c r="W63" t="n">
        <v>1.46</v>
      </c>
      <c r="X63" t="n">
        <v>0.26</v>
      </c>
      <c r="Y63" t="n">
        <v>1</v>
      </c>
      <c r="Z63" t="n">
        <v>10</v>
      </c>
      <c r="AA63" t="n">
        <v>122.1926481349893</v>
      </c>
      <c r="AB63" t="n">
        <v>167.1893719373947</v>
      </c>
      <c r="AC63" t="n">
        <v>151.2330529314933</v>
      </c>
      <c r="AD63" t="n">
        <v>122192.6481349893</v>
      </c>
      <c r="AE63" t="n">
        <v>167189.3719373947</v>
      </c>
      <c r="AF63" t="n">
        <v>4.744879316379476e-06</v>
      </c>
      <c r="AG63" t="n">
        <v>5</v>
      </c>
      <c r="AH63" t="n">
        <v>151233.0529314934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6.5728</v>
      </c>
      <c r="E64" t="n">
        <v>15.21</v>
      </c>
      <c r="F64" t="n">
        <v>11.79</v>
      </c>
      <c r="G64" t="n">
        <v>70.73999999999999</v>
      </c>
      <c r="H64" t="n">
        <v>0.96</v>
      </c>
      <c r="I64" t="n">
        <v>10</v>
      </c>
      <c r="J64" t="n">
        <v>305.59</v>
      </c>
      <c r="K64" t="n">
        <v>60.56</v>
      </c>
      <c r="L64" t="n">
        <v>16.5</v>
      </c>
      <c r="M64" t="n">
        <v>8</v>
      </c>
      <c r="N64" t="n">
        <v>88.54000000000001</v>
      </c>
      <c r="O64" t="n">
        <v>37924.08</v>
      </c>
      <c r="P64" t="n">
        <v>192.12</v>
      </c>
      <c r="Q64" t="n">
        <v>460.69</v>
      </c>
      <c r="R64" t="n">
        <v>48.87</v>
      </c>
      <c r="S64" t="n">
        <v>32.19</v>
      </c>
      <c r="T64" t="n">
        <v>4427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121.9959403442819</v>
      </c>
      <c r="AB64" t="n">
        <v>166.9202276600138</v>
      </c>
      <c r="AC64" t="n">
        <v>150.9895954061992</v>
      </c>
      <c r="AD64" t="n">
        <v>121995.9403442819</v>
      </c>
      <c r="AE64" t="n">
        <v>166920.2276600138</v>
      </c>
      <c r="AF64" t="n">
        <v>4.745890186368053e-06</v>
      </c>
      <c r="AG64" t="n">
        <v>5</v>
      </c>
      <c r="AH64" t="n">
        <v>150989.5954061992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6.5713</v>
      </c>
      <c r="E65" t="n">
        <v>15.22</v>
      </c>
      <c r="F65" t="n">
        <v>11.79</v>
      </c>
      <c r="G65" t="n">
        <v>70.77</v>
      </c>
      <c r="H65" t="n">
        <v>0.97</v>
      </c>
      <c r="I65" t="n">
        <v>10</v>
      </c>
      <c r="J65" t="n">
        <v>306.13</v>
      </c>
      <c r="K65" t="n">
        <v>60.56</v>
      </c>
      <c r="L65" t="n">
        <v>16.75</v>
      </c>
      <c r="M65" t="n">
        <v>8</v>
      </c>
      <c r="N65" t="n">
        <v>88.83</v>
      </c>
      <c r="O65" t="n">
        <v>37990.27</v>
      </c>
      <c r="P65" t="n">
        <v>191.71</v>
      </c>
      <c r="Q65" t="n">
        <v>460.7</v>
      </c>
      <c r="R65" t="n">
        <v>49.06</v>
      </c>
      <c r="S65" t="n">
        <v>32.19</v>
      </c>
      <c r="T65" t="n">
        <v>4521.07</v>
      </c>
      <c r="U65" t="n">
        <v>0.66</v>
      </c>
      <c r="V65" t="n">
        <v>0.76</v>
      </c>
      <c r="W65" t="n">
        <v>1.46</v>
      </c>
      <c r="X65" t="n">
        <v>0.26</v>
      </c>
      <c r="Y65" t="n">
        <v>1</v>
      </c>
      <c r="Z65" t="n">
        <v>10</v>
      </c>
      <c r="AA65" t="n">
        <v>121.8625635827733</v>
      </c>
      <c r="AB65" t="n">
        <v>166.7377356907503</v>
      </c>
      <c r="AC65" t="n">
        <v>150.8245202143531</v>
      </c>
      <c r="AD65" t="n">
        <v>121862.5635827733</v>
      </c>
      <c r="AE65" t="n">
        <v>166737.7356907503</v>
      </c>
      <c r="AF65" t="n">
        <v>4.744807111380292e-06</v>
      </c>
      <c r="AG65" t="n">
        <v>5</v>
      </c>
      <c r="AH65" t="n">
        <v>150824.5202143531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6.5735</v>
      </c>
      <c r="E66" t="n">
        <v>15.21</v>
      </c>
      <c r="F66" t="n">
        <v>11.79</v>
      </c>
      <c r="G66" t="n">
        <v>70.73</v>
      </c>
      <c r="H66" t="n">
        <v>0.99</v>
      </c>
      <c r="I66" t="n">
        <v>10</v>
      </c>
      <c r="J66" t="n">
        <v>306.67</v>
      </c>
      <c r="K66" t="n">
        <v>60.56</v>
      </c>
      <c r="L66" t="n">
        <v>17</v>
      </c>
      <c r="M66" t="n">
        <v>8</v>
      </c>
      <c r="N66" t="n">
        <v>89.11</v>
      </c>
      <c r="O66" t="n">
        <v>38056.58</v>
      </c>
      <c r="P66" t="n">
        <v>191.06</v>
      </c>
      <c r="Q66" t="n">
        <v>460.7</v>
      </c>
      <c r="R66" t="n">
        <v>48.79</v>
      </c>
      <c r="S66" t="n">
        <v>32.19</v>
      </c>
      <c r="T66" t="n">
        <v>4387.69</v>
      </c>
      <c r="U66" t="n">
        <v>0.66</v>
      </c>
      <c r="V66" t="n">
        <v>0.76</v>
      </c>
      <c r="W66" t="n">
        <v>1.46</v>
      </c>
      <c r="X66" t="n">
        <v>0.26</v>
      </c>
      <c r="Y66" t="n">
        <v>1</v>
      </c>
      <c r="Z66" t="n">
        <v>10</v>
      </c>
      <c r="AA66" t="n">
        <v>121.5977474313296</v>
      </c>
      <c r="AB66" t="n">
        <v>166.3754025494812</v>
      </c>
      <c r="AC66" t="n">
        <v>150.4967676395489</v>
      </c>
      <c r="AD66" t="n">
        <v>121597.7474313296</v>
      </c>
      <c r="AE66" t="n">
        <v>166375.4025494812</v>
      </c>
      <c r="AF66" t="n">
        <v>4.746395621362341e-06</v>
      </c>
      <c r="AG66" t="n">
        <v>5</v>
      </c>
      <c r="AH66" t="n">
        <v>150496.7676395489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6.6102</v>
      </c>
      <c r="E67" t="n">
        <v>15.13</v>
      </c>
      <c r="F67" t="n">
        <v>11.76</v>
      </c>
      <c r="G67" t="n">
        <v>78.38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7</v>
      </c>
      <c r="N67" t="n">
        <v>89.40000000000001</v>
      </c>
      <c r="O67" t="n">
        <v>38123.01</v>
      </c>
      <c r="P67" t="n">
        <v>190.41</v>
      </c>
      <c r="Q67" t="n">
        <v>460.69</v>
      </c>
      <c r="R67" t="n">
        <v>47.66</v>
      </c>
      <c r="S67" t="n">
        <v>32.19</v>
      </c>
      <c r="T67" t="n">
        <v>3825.52</v>
      </c>
      <c r="U67" t="n">
        <v>0.68</v>
      </c>
      <c r="V67" t="n">
        <v>0.76</v>
      </c>
      <c r="W67" t="n">
        <v>1.46</v>
      </c>
      <c r="X67" t="n">
        <v>0.22</v>
      </c>
      <c r="Y67" t="n">
        <v>1</v>
      </c>
      <c r="Z67" t="n">
        <v>10</v>
      </c>
      <c r="AA67" t="n">
        <v>120.9203557410093</v>
      </c>
      <c r="AB67" t="n">
        <v>165.4485653543732</v>
      </c>
      <c r="AC67" t="n">
        <v>149.6583864855174</v>
      </c>
      <c r="AD67" t="n">
        <v>120920.3557410093</v>
      </c>
      <c r="AE67" t="n">
        <v>165448.5653543732</v>
      </c>
      <c r="AF67" t="n">
        <v>4.772894856062881e-06</v>
      </c>
      <c r="AG67" t="n">
        <v>5</v>
      </c>
      <c r="AH67" t="n">
        <v>149658.3864855174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6.6118</v>
      </c>
      <c r="E68" t="n">
        <v>15.12</v>
      </c>
      <c r="F68" t="n">
        <v>11.75</v>
      </c>
      <c r="G68" t="n">
        <v>78.36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7</v>
      </c>
      <c r="N68" t="n">
        <v>89.69</v>
      </c>
      <c r="O68" t="n">
        <v>38189.58</v>
      </c>
      <c r="P68" t="n">
        <v>190.38</v>
      </c>
      <c r="Q68" t="n">
        <v>460.7</v>
      </c>
      <c r="R68" t="n">
        <v>47.62</v>
      </c>
      <c r="S68" t="n">
        <v>32.19</v>
      </c>
      <c r="T68" t="n">
        <v>3805</v>
      </c>
      <c r="U68" t="n">
        <v>0.68</v>
      </c>
      <c r="V68" t="n">
        <v>0.76</v>
      </c>
      <c r="W68" t="n">
        <v>1.46</v>
      </c>
      <c r="X68" t="n">
        <v>0.22</v>
      </c>
      <c r="Y68" t="n">
        <v>1</v>
      </c>
      <c r="Z68" t="n">
        <v>10</v>
      </c>
      <c r="AA68" t="n">
        <v>120.8859194617648</v>
      </c>
      <c r="AB68" t="n">
        <v>165.4014481178895</v>
      </c>
      <c r="AC68" t="n">
        <v>149.6157660519543</v>
      </c>
      <c r="AD68" t="n">
        <v>120885.9194617648</v>
      </c>
      <c r="AE68" t="n">
        <v>165401.4481178895</v>
      </c>
      <c r="AF68" t="n">
        <v>4.774050136049825e-06</v>
      </c>
      <c r="AG68" t="n">
        <v>5</v>
      </c>
      <c r="AH68" t="n">
        <v>149615.7660519543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6.6131</v>
      </c>
      <c r="E69" t="n">
        <v>15.12</v>
      </c>
      <c r="F69" t="n">
        <v>11.75</v>
      </c>
      <c r="G69" t="n">
        <v>78.34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7</v>
      </c>
      <c r="N69" t="n">
        <v>89.98</v>
      </c>
      <c r="O69" t="n">
        <v>38256.26</v>
      </c>
      <c r="P69" t="n">
        <v>190.67</v>
      </c>
      <c r="Q69" t="n">
        <v>460.69</v>
      </c>
      <c r="R69" t="n">
        <v>47.58</v>
      </c>
      <c r="S69" t="n">
        <v>32.19</v>
      </c>
      <c r="T69" t="n">
        <v>3789.32</v>
      </c>
      <c r="U69" t="n">
        <v>0.68</v>
      </c>
      <c r="V69" t="n">
        <v>0.76</v>
      </c>
      <c r="W69" t="n">
        <v>1.46</v>
      </c>
      <c r="X69" t="n">
        <v>0.22</v>
      </c>
      <c r="Y69" t="n">
        <v>1</v>
      </c>
      <c r="Z69" t="n">
        <v>10</v>
      </c>
      <c r="AA69" t="n">
        <v>120.9771054752632</v>
      </c>
      <c r="AB69" t="n">
        <v>165.5262128444009</v>
      </c>
      <c r="AC69" t="n">
        <v>149.7286234080759</v>
      </c>
      <c r="AD69" t="n">
        <v>120977.1054752632</v>
      </c>
      <c r="AE69" t="n">
        <v>165526.2128444009</v>
      </c>
      <c r="AF69" t="n">
        <v>4.774988801039218e-06</v>
      </c>
      <c r="AG69" t="n">
        <v>5</v>
      </c>
      <c r="AH69" t="n">
        <v>149728.6234080759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6.6054</v>
      </c>
      <c r="E70" t="n">
        <v>15.14</v>
      </c>
      <c r="F70" t="n">
        <v>11.77</v>
      </c>
      <c r="G70" t="n">
        <v>78.45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190.97</v>
      </c>
      <c r="Q70" t="n">
        <v>460.69</v>
      </c>
      <c r="R70" t="n">
        <v>48.14</v>
      </c>
      <c r="S70" t="n">
        <v>32.19</v>
      </c>
      <c r="T70" t="n">
        <v>4068.43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121.1855720656534</v>
      </c>
      <c r="AB70" t="n">
        <v>165.8114460302695</v>
      </c>
      <c r="AC70" t="n">
        <v>149.9866343390126</v>
      </c>
      <c r="AD70" t="n">
        <v>121185.5720656534</v>
      </c>
      <c r="AE70" t="n">
        <v>165811.4460302695</v>
      </c>
      <c r="AF70" t="n">
        <v>4.769429016102047e-06</v>
      </c>
      <c r="AG70" t="n">
        <v>5</v>
      </c>
      <c r="AH70" t="n">
        <v>149986.6343390126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6.6055</v>
      </c>
      <c r="E71" t="n">
        <v>15.14</v>
      </c>
      <c r="F71" t="n">
        <v>11.77</v>
      </c>
      <c r="G71" t="n">
        <v>78.45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7</v>
      </c>
      <c r="N71" t="n">
        <v>90.56999999999999</v>
      </c>
      <c r="O71" t="n">
        <v>38390.02</v>
      </c>
      <c r="P71" t="n">
        <v>191.23</v>
      </c>
      <c r="Q71" t="n">
        <v>460.69</v>
      </c>
      <c r="R71" t="n">
        <v>48.14</v>
      </c>
      <c r="S71" t="n">
        <v>32.19</v>
      </c>
      <c r="T71" t="n">
        <v>4067.42</v>
      </c>
      <c r="U71" t="n">
        <v>0.67</v>
      </c>
      <c r="V71" t="n">
        <v>0.76</v>
      </c>
      <c r="W71" t="n">
        <v>1.46</v>
      </c>
      <c r="X71" t="n">
        <v>0.23</v>
      </c>
      <c r="Y71" t="n">
        <v>1</v>
      </c>
      <c r="Z71" t="n">
        <v>10</v>
      </c>
      <c r="AA71" t="n">
        <v>121.2796225454529</v>
      </c>
      <c r="AB71" t="n">
        <v>165.9401300459454</v>
      </c>
      <c r="AC71" t="n">
        <v>150.1030369328416</v>
      </c>
      <c r="AD71" t="n">
        <v>121279.6225454529</v>
      </c>
      <c r="AE71" t="n">
        <v>165940.1300459454</v>
      </c>
      <c r="AF71" t="n">
        <v>4.769501221101231e-06</v>
      </c>
      <c r="AG71" t="n">
        <v>5</v>
      </c>
      <c r="AH71" t="n">
        <v>150103.0369328416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6.6095</v>
      </c>
      <c r="E72" t="n">
        <v>15.13</v>
      </c>
      <c r="F72" t="n">
        <v>11.76</v>
      </c>
      <c r="G72" t="n">
        <v>78.39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7</v>
      </c>
      <c r="N72" t="n">
        <v>90.86</v>
      </c>
      <c r="O72" t="n">
        <v>38457.09</v>
      </c>
      <c r="P72" t="n">
        <v>190.37</v>
      </c>
      <c r="Q72" t="n">
        <v>460.69</v>
      </c>
      <c r="R72" t="n">
        <v>47.82</v>
      </c>
      <c r="S72" t="n">
        <v>32.19</v>
      </c>
      <c r="T72" t="n">
        <v>3905.56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120.9137372565385</v>
      </c>
      <c r="AB72" t="n">
        <v>165.4395096519332</v>
      </c>
      <c r="AC72" t="n">
        <v>149.6501950466086</v>
      </c>
      <c r="AD72" t="n">
        <v>120913.7372565385</v>
      </c>
      <c r="AE72" t="n">
        <v>165439.5096519332</v>
      </c>
      <c r="AF72" t="n">
        <v>4.772389421068593e-06</v>
      </c>
      <c r="AG72" t="n">
        <v>5</v>
      </c>
      <c r="AH72" t="n">
        <v>149650.1950466086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6.6054</v>
      </c>
      <c r="E73" t="n">
        <v>15.14</v>
      </c>
      <c r="F73" t="n">
        <v>11.77</v>
      </c>
      <c r="G73" t="n">
        <v>78.45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7</v>
      </c>
      <c r="N73" t="n">
        <v>91.16</v>
      </c>
      <c r="O73" t="n">
        <v>38524.29</v>
      </c>
      <c r="P73" t="n">
        <v>189.74</v>
      </c>
      <c r="Q73" t="n">
        <v>460.71</v>
      </c>
      <c r="R73" t="n">
        <v>48.13</v>
      </c>
      <c r="S73" t="n">
        <v>32.19</v>
      </c>
      <c r="T73" t="n">
        <v>4062.14</v>
      </c>
      <c r="U73" t="n">
        <v>0.67</v>
      </c>
      <c r="V73" t="n">
        <v>0.76</v>
      </c>
      <c r="W73" t="n">
        <v>1.46</v>
      </c>
      <c r="X73" t="n">
        <v>0.23</v>
      </c>
      <c r="Y73" t="n">
        <v>1</v>
      </c>
      <c r="Z73" t="n">
        <v>10</v>
      </c>
      <c r="AA73" t="n">
        <v>120.7351924747221</v>
      </c>
      <c r="AB73" t="n">
        <v>165.1952168046124</v>
      </c>
      <c r="AC73" t="n">
        <v>149.4292171657688</v>
      </c>
      <c r="AD73" t="n">
        <v>120735.1924747221</v>
      </c>
      <c r="AE73" t="n">
        <v>165195.2168046124</v>
      </c>
      <c r="AF73" t="n">
        <v>4.769429016102047e-06</v>
      </c>
      <c r="AG73" t="n">
        <v>5</v>
      </c>
      <c r="AH73" t="n">
        <v>149429.2171657688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6.606</v>
      </c>
      <c r="E74" t="n">
        <v>15.14</v>
      </c>
      <c r="F74" t="n">
        <v>11.77</v>
      </c>
      <c r="G74" t="n">
        <v>78.44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7</v>
      </c>
      <c r="N74" t="n">
        <v>91.45</v>
      </c>
      <c r="O74" t="n">
        <v>38591.62</v>
      </c>
      <c r="P74" t="n">
        <v>190.1</v>
      </c>
      <c r="Q74" t="n">
        <v>460.69</v>
      </c>
      <c r="R74" t="n">
        <v>48.04</v>
      </c>
      <c r="S74" t="n">
        <v>32.19</v>
      </c>
      <c r="T74" t="n">
        <v>4017.98</v>
      </c>
      <c r="U74" t="n">
        <v>0.67</v>
      </c>
      <c r="V74" t="n">
        <v>0.76</v>
      </c>
      <c r="W74" t="n">
        <v>1.46</v>
      </c>
      <c r="X74" t="n">
        <v>0.23</v>
      </c>
      <c r="Y74" t="n">
        <v>1</v>
      </c>
      <c r="Z74" t="n">
        <v>10</v>
      </c>
      <c r="AA74" t="n">
        <v>120.8601387343756</v>
      </c>
      <c r="AB74" t="n">
        <v>165.3661737893102</v>
      </c>
      <c r="AC74" t="n">
        <v>149.5838582557868</v>
      </c>
      <c r="AD74" t="n">
        <v>120860.1387343756</v>
      </c>
      <c r="AE74" t="n">
        <v>165366.1737893102</v>
      </c>
      <c r="AF74" t="n">
        <v>4.769862246097152e-06</v>
      </c>
      <c r="AG74" t="n">
        <v>5</v>
      </c>
      <c r="AH74" t="n">
        <v>149583.8582557868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6.61</v>
      </c>
      <c r="E75" t="n">
        <v>15.13</v>
      </c>
      <c r="F75" t="n">
        <v>11.76</v>
      </c>
      <c r="G75" t="n">
        <v>78.38</v>
      </c>
      <c r="H75" t="n">
        <v>1.1</v>
      </c>
      <c r="I75" t="n">
        <v>9</v>
      </c>
      <c r="J75" t="n">
        <v>311.55</v>
      </c>
      <c r="K75" t="n">
        <v>60.56</v>
      </c>
      <c r="L75" t="n">
        <v>19.25</v>
      </c>
      <c r="M75" t="n">
        <v>7</v>
      </c>
      <c r="N75" t="n">
        <v>91.75</v>
      </c>
      <c r="O75" t="n">
        <v>38659.08</v>
      </c>
      <c r="P75" t="n">
        <v>189.32</v>
      </c>
      <c r="Q75" t="n">
        <v>460.69</v>
      </c>
      <c r="R75" t="n">
        <v>47.85</v>
      </c>
      <c r="S75" t="n">
        <v>32.19</v>
      </c>
      <c r="T75" t="n">
        <v>3924.72</v>
      </c>
      <c r="U75" t="n">
        <v>0.67</v>
      </c>
      <c r="V75" t="n">
        <v>0.76</v>
      </c>
      <c r="W75" t="n">
        <v>1.46</v>
      </c>
      <c r="X75" t="n">
        <v>0.22</v>
      </c>
      <c r="Y75" t="n">
        <v>1</v>
      </c>
      <c r="Z75" t="n">
        <v>10</v>
      </c>
      <c r="AA75" t="n">
        <v>120.5238075661945</v>
      </c>
      <c r="AB75" t="n">
        <v>164.905990647121</v>
      </c>
      <c r="AC75" t="n">
        <v>149.1675943468169</v>
      </c>
      <c r="AD75" t="n">
        <v>120523.8075661945</v>
      </c>
      <c r="AE75" t="n">
        <v>164905.990647121</v>
      </c>
      <c r="AF75" t="n">
        <v>4.772750446064513e-06</v>
      </c>
      <c r="AG75" t="n">
        <v>5</v>
      </c>
      <c r="AH75" t="n">
        <v>149167.5943468169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6.6428</v>
      </c>
      <c r="E76" t="n">
        <v>15.05</v>
      </c>
      <c r="F76" t="n">
        <v>11.73</v>
      </c>
      <c r="G76" t="n">
        <v>88.01000000000001</v>
      </c>
      <c r="H76" t="n">
        <v>1.11</v>
      </c>
      <c r="I76" t="n">
        <v>8</v>
      </c>
      <c r="J76" t="n">
        <v>312.1</v>
      </c>
      <c r="K76" t="n">
        <v>60.56</v>
      </c>
      <c r="L76" t="n">
        <v>19.5</v>
      </c>
      <c r="M76" t="n">
        <v>6</v>
      </c>
      <c r="N76" t="n">
        <v>92.05</v>
      </c>
      <c r="O76" t="n">
        <v>38726.8</v>
      </c>
      <c r="P76" t="n">
        <v>188.54</v>
      </c>
      <c r="Q76" t="n">
        <v>460.7</v>
      </c>
      <c r="R76" t="n">
        <v>47.02</v>
      </c>
      <c r="S76" t="n">
        <v>32.19</v>
      </c>
      <c r="T76" t="n">
        <v>3512.75</v>
      </c>
      <c r="U76" t="n">
        <v>0.68</v>
      </c>
      <c r="V76" t="n">
        <v>0.76</v>
      </c>
      <c r="W76" t="n">
        <v>1.46</v>
      </c>
      <c r="X76" t="n">
        <v>0.2</v>
      </c>
      <c r="Y76" t="n">
        <v>1</v>
      </c>
      <c r="Z76" t="n">
        <v>10</v>
      </c>
      <c r="AA76" t="n">
        <v>119.8525604767397</v>
      </c>
      <c r="AB76" t="n">
        <v>163.987560765998</v>
      </c>
      <c r="AC76" t="n">
        <v>148.3368181245235</v>
      </c>
      <c r="AD76" t="n">
        <v>119852.5604767397</v>
      </c>
      <c r="AE76" t="n">
        <v>163987.5607659979</v>
      </c>
      <c r="AF76" t="n">
        <v>4.796433685796876e-06</v>
      </c>
      <c r="AG76" t="n">
        <v>5</v>
      </c>
      <c r="AH76" t="n">
        <v>148336.8181245235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6.6459</v>
      </c>
      <c r="E77" t="n">
        <v>15.05</v>
      </c>
      <c r="F77" t="n">
        <v>11.73</v>
      </c>
      <c r="G77" t="n">
        <v>87.95999999999999</v>
      </c>
      <c r="H77" t="n">
        <v>1.13</v>
      </c>
      <c r="I77" t="n">
        <v>8</v>
      </c>
      <c r="J77" t="n">
        <v>312.65</v>
      </c>
      <c r="K77" t="n">
        <v>60.56</v>
      </c>
      <c r="L77" t="n">
        <v>19.75</v>
      </c>
      <c r="M77" t="n">
        <v>6</v>
      </c>
      <c r="N77" t="n">
        <v>92.34999999999999</v>
      </c>
      <c r="O77" t="n">
        <v>38794.53</v>
      </c>
      <c r="P77" t="n">
        <v>188.57</v>
      </c>
      <c r="Q77" t="n">
        <v>460.69</v>
      </c>
      <c r="R77" t="n">
        <v>46.78</v>
      </c>
      <c r="S77" t="n">
        <v>32.19</v>
      </c>
      <c r="T77" t="n">
        <v>3392.45</v>
      </c>
      <c r="U77" t="n">
        <v>0.6899999999999999</v>
      </c>
      <c r="V77" t="n">
        <v>0.76</v>
      </c>
      <c r="W77" t="n">
        <v>1.46</v>
      </c>
      <c r="X77" t="n">
        <v>0.19</v>
      </c>
      <c r="Y77" t="n">
        <v>1</v>
      </c>
      <c r="Z77" t="n">
        <v>10</v>
      </c>
      <c r="AA77" t="n">
        <v>119.8286586193992</v>
      </c>
      <c r="AB77" t="n">
        <v>163.9548571903091</v>
      </c>
      <c r="AC77" t="n">
        <v>148.3072357321986</v>
      </c>
      <c r="AD77" t="n">
        <v>119828.6586193992</v>
      </c>
      <c r="AE77" t="n">
        <v>163954.8571903091</v>
      </c>
      <c r="AF77" t="n">
        <v>4.798672040771581e-06</v>
      </c>
      <c r="AG77" t="n">
        <v>5</v>
      </c>
      <c r="AH77" t="n">
        <v>148307.2357321986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6.6462</v>
      </c>
      <c r="E78" t="n">
        <v>15.05</v>
      </c>
      <c r="F78" t="n">
        <v>11.73</v>
      </c>
      <c r="G78" t="n">
        <v>87.95</v>
      </c>
      <c r="H78" t="n">
        <v>1.14</v>
      </c>
      <c r="I78" t="n">
        <v>8</v>
      </c>
      <c r="J78" t="n">
        <v>313.2</v>
      </c>
      <c r="K78" t="n">
        <v>60.56</v>
      </c>
      <c r="L78" t="n">
        <v>20</v>
      </c>
      <c r="M78" t="n">
        <v>6</v>
      </c>
      <c r="N78" t="n">
        <v>92.65000000000001</v>
      </c>
      <c r="O78" t="n">
        <v>38862.4</v>
      </c>
      <c r="P78" t="n">
        <v>188.69</v>
      </c>
      <c r="Q78" t="n">
        <v>460.69</v>
      </c>
      <c r="R78" t="n">
        <v>46.8</v>
      </c>
      <c r="S78" t="n">
        <v>32.19</v>
      </c>
      <c r="T78" t="n">
        <v>3403.88</v>
      </c>
      <c r="U78" t="n">
        <v>0.6899999999999999</v>
      </c>
      <c r="V78" t="n">
        <v>0.76</v>
      </c>
      <c r="W78" t="n">
        <v>1.46</v>
      </c>
      <c r="X78" t="n">
        <v>0.19</v>
      </c>
      <c r="Y78" t="n">
        <v>1</v>
      </c>
      <c r="Z78" t="n">
        <v>10</v>
      </c>
      <c r="AA78" t="n">
        <v>119.8689599285192</v>
      </c>
      <c r="AB78" t="n">
        <v>164.0099992194153</v>
      </c>
      <c r="AC78" t="n">
        <v>148.3571150834393</v>
      </c>
      <c r="AD78" t="n">
        <v>119868.9599285192</v>
      </c>
      <c r="AE78" t="n">
        <v>164009.9992194153</v>
      </c>
      <c r="AF78" t="n">
        <v>4.798888655769132e-06</v>
      </c>
      <c r="AG78" t="n">
        <v>5</v>
      </c>
      <c r="AH78" t="n">
        <v>148357.1150834392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6.651</v>
      </c>
      <c r="E79" t="n">
        <v>15.04</v>
      </c>
      <c r="F79" t="n">
        <v>11.72</v>
      </c>
      <c r="G79" t="n">
        <v>87.87</v>
      </c>
      <c r="H79" t="n">
        <v>1.15</v>
      </c>
      <c r="I79" t="n">
        <v>8</v>
      </c>
      <c r="J79" t="n">
        <v>313.75</v>
      </c>
      <c r="K79" t="n">
        <v>60.56</v>
      </c>
      <c r="L79" t="n">
        <v>20.25</v>
      </c>
      <c r="M79" t="n">
        <v>6</v>
      </c>
      <c r="N79" t="n">
        <v>92.95</v>
      </c>
      <c r="O79" t="n">
        <v>38930.39</v>
      </c>
      <c r="P79" t="n">
        <v>188.3</v>
      </c>
      <c r="Q79" t="n">
        <v>460.69</v>
      </c>
      <c r="R79" t="n">
        <v>46.54</v>
      </c>
      <c r="S79" t="n">
        <v>32.19</v>
      </c>
      <c r="T79" t="n">
        <v>3274.11</v>
      </c>
      <c r="U79" t="n">
        <v>0.6899999999999999</v>
      </c>
      <c r="V79" t="n">
        <v>0.76</v>
      </c>
      <c r="W79" t="n">
        <v>1.46</v>
      </c>
      <c r="X79" t="n">
        <v>0.18</v>
      </c>
      <c r="Y79" t="n">
        <v>1</v>
      </c>
      <c r="Z79" t="n">
        <v>10</v>
      </c>
      <c r="AA79" t="n">
        <v>119.6681415541293</v>
      </c>
      <c r="AB79" t="n">
        <v>163.7352306600938</v>
      </c>
      <c r="AC79" t="n">
        <v>148.1085700497792</v>
      </c>
      <c r="AD79" t="n">
        <v>119668.1415541293</v>
      </c>
      <c r="AE79" t="n">
        <v>163735.2306600938</v>
      </c>
      <c r="AF79" t="n">
        <v>4.802354495729966e-06</v>
      </c>
      <c r="AG79" t="n">
        <v>5</v>
      </c>
      <c r="AH79" t="n">
        <v>148108.5700497792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6.6466</v>
      </c>
      <c r="E80" t="n">
        <v>15.05</v>
      </c>
      <c r="F80" t="n">
        <v>11.73</v>
      </c>
      <c r="G80" t="n">
        <v>87.95</v>
      </c>
      <c r="H80" t="n">
        <v>1.16</v>
      </c>
      <c r="I80" t="n">
        <v>8</v>
      </c>
      <c r="J80" t="n">
        <v>314.3</v>
      </c>
      <c r="K80" t="n">
        <v>60.56</v>
      </c>
      <c r="L80" t="n">
        <v>20.5</v>
      </c>
      <c r="M80" t="n">
        <v>6</v>
      </c>
      <c r="N80" t="n">
        <v>93.25</v>
      </c>
      <c r="O80" t="n">
        <v>38998.53</v>
      </c>
      <c r="P80" t="n">
        <v>188.21</v>
      </c>
      <c r="Q80" t="n">
        <v>460.71</v>
      </c>
      <c r="R80" t="n">
        <v>46.72</v>
      </c>
      <c r="S80" t="n">
        <v>32.19</v>
      </c>
      <c r="T80" t="n">
        <v>3360.02</v>
      </c>
      <c r="U80" t="n">
        <v>0.6899999999999999</v>
      </c>
      <c r="V80" t="n">
        <v>0.76</v>
      </c>
      <c r="W80" t="n">
        <v>1.46</v>
      </c>
      <c r="X80" t="n">
        <v>0.19</v>
      </c>
      <c r="Y80" t="n">
        <v>1</v>
      </c>
      <c r="Z80" t="n">
        <v>10</v>
      </c>
      <c r="AA80" t="n">
        <v>119.6897981133213</v>
      </c>
      <c r="AB80" t="n">
        <v>163.7648621198002</v>
      </c>
      <c r="AC80" t="n">
        <v>148.1353735245593</v>
      </c>
      <c r="AD80" t="n">
        <v>119689.7981133213</v>
      </c>
      <c r="AE80" t="n">
        <v>163764.8621198002</v>
      </c>
      <c r="AF80" t="n">
        <v>4.799177475765869e-06</v>
      </c>
      <c r="AG80" t="n">
        <v>5</v>
      </c>
      <c r="AH80" t="n">
        <v>148135.3735245593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6.6438</v>
      </c>
      <c r="E81" t="n">
        <v>15.05</v>
      </c>
      <c r="F81" t="n">
        <v>11.73</v>
      </c>
      <c r="G81" t="n">
        <v>88</v>
      </c>
      <c r="H81" t="n">
        <v>1.17</v>
      </c>
      <c r="I81" t="n">
        <v>8</v>
      </c>
      <c r="J81" t="n">
        <v>314.86</v>
      </c>
      <c r="K81" t="n">
        <v>60.56</v>
      </c>
      <c r="L81" t="n">
        <v>20.75</v>
      </c>
      <c r="M81" t="n">
        <v>6</v>
      </c>
      <c r="N81" t="n">
        <v>93.55</v>
      </c>
      <c r="O81" t="n">
        <v>39066.8</v>
      </c>
      <c r="P81" t="n">
        <v>188.42</v>
      </c>
      <c r="Q81" t="n">
        <v>460.69</v>
      </c>
      <c r="R81" t="n">
        <v>46.97</v>
      </c>
      <c r="S81" t="n">
        <v>32.19</v>
      </c>
      <c r="T81" t="n">
        <v>3488.69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119.7976392282609</v>
      </c>
      <c r="AB81" t="n">
        <v>163.9124150908747</v>
      </c>
      <c r="AC81" t="n">
        <v>148.2688442471664</v>
      </c>
      <c r="AD81" t="n">
        <v>119797.6392282609</v>
      </c>
      <c r="AE81" t="n">
        <v>163912.4150908747</v>
      </c>
      <c r="AF81" t="n">
        <v>4.797155735788716e-06</v>
      </c>
      <c r="AG81" t="n">
        <v>5</v>
      </c>
      <c r="AH81" t="n">
        <v>148268.8442471664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6.6459</v>
      </c>
      <c r="E82" t="n">
        <v>15.05</v>
      </c>
      <c r="F82" t="n">
        <v>11.73</v>
      </c>
      <c r="G82" t="n">
        <v>87.95999999999999</v>
      </c>
      <c r="H82" t="n">
        <v>1.19</v>
      </c>
      <c r="I82" t="n">
        <v>8</v>
      </c>
      <c r="J82" t="n">
        <v>315.41</v>
      </c>
      <c r="K82" t="n">
        <v>60.56</v>
      </c>
      <c r="L82" t="n">
        <v>21</v>
      </c>
      <c r="M82" t="n">
        <v>6</v>
      </c>
      <c r="N82" t="n">
        <v>93.86</v>
      </c>
      <c r="O82" t="n">
        <v>39135.2</v>
      </c>
      <c r="P82" t="n">
        <v>188.08</v>
      </c>
      <c r="Q82" t="n">
        <v>460.69</v>
      </c>
      <c r="R82" t="n">
        <v>46.85</v>
      </c>
      <c r="S82" t="n">
        <v>32.19</v>
      </c>
      <c r="T82" t="n">
        <v>3427.53</v>
      </c>
      <c r="U82" t="n">
        <v>0.6899999999999999</v>
      </c>
      <c r="V82" t="n">
        <v>0.76</v>
      </c>
      <c r="W82" t="n">
        <v>1.46</v>
      </c>
      <c r="X82" t="n">
        <v>0.19</v>
      </c>
      <c r="Y82" t="n">
        <v>1</v>
      </c>
      <c r="Z82" t="n">
        <v>10</v>
      </c>
      <c r="AA82" t="n">
        <v>119.6503324869761</v>
      </c>
      <c r="AB82" t="n">
        <v>163.7108635087342</v>
      </c>
      <c r="AC82" t="n">
        <v>148.0865284651458</v>
      </c>
      <c r="AD82" t="n">
        <v>119650.3324869761</v>
      </c>
      <c r="AE82" t="n">
        <v>163710.8635087342</v>
      </c>
      <c r="AF82" t="n">
        <v>4.798672040771581e-06</v>
      </c>
      <c r="AG82" t="n">
        <v>5</v>
      </c>
      <c r="AH82" t="n">
        <v>148086.5284651458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6.6449</v>
      </c>
      <c r="E83" t="n">
        <v>15.05</v>
      </c>
      <c r="F83" t="n">
        <v>11.73</v>
      </c>
      <c r="G83" t="n">
        <v>87.98</v>
      </c>
      <c r="H83" t="n">
        <v>1.2</v>
      </c>
      <c r="I83" t="n">
        <v>8</v>
      </c>
      <c r="J83" t="n">
        <v>315.97</v>
      </c>
      <c r="K83" t="n">
        <v>60.56</v>
      </c>
      <c r="L83" t="n">
        <v>21.25</v>
      </c>
      <c r="M83" t="n">
        <v>6</v>
      </c>
      <c r="N83" t="n">
        <v>94.16</v>
      </c>
      <c r="O83" t="n">
        <v>39203.74</v>
      </c>
      <c r="P83" t="n">
        <v>187.79</v>
      </c>
      <c r="Q83" t="n">
        <v>460.69</v>
      </c>
      <c r="R83" t="n">
        <v>46.92</v>
      </c>
      <c r="S83" t="n">
        <v>32.19</v>
      </c>
      <c r="T83" t="n">
        <v>3464.26</v>
      </c>
      <c r="U83" t="n">
        <v>0.6899999999999999</v>
      </c>
      <c r="V83" t="n">
        <v>0.76</v>
      </c>
      <c r="W83" t="n">
        <v>1.46</v>
      </c>
      <c r="X83" t="n">
        <v>0.2</v>
      </c>
      <c r="Y83" t="n">
        <v>1</v>
      </c>
      <c r="Z83" t="n">
        <v>10</v>
      </c>
      <c r="AA83" t="n">
        <v>119.555980093312</v>
      </c>
      <c r="AB83" t="n">
        <v>163.5817664011892</v>
      </c>
      <c r="AC83" t="n">
        <v>147.969752204356</v>
      </c>
      <c r="AD83" t="n">
        <v>119555.980093312</v>
      </c>
      <c r="AE83" t="n">
        <v>163581.7664011892</v>
      </c>
      <c r="AF83" t="n">
        <v>4.79794999077974e-06</v>
      </c>
      <c r="AG83" t="n">
        <v>5</v>
      </c>
      <c r="AH83" t="n">
        <v>147969.752204356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6.6461</v>
      </c>
      <c r="E84" t="n">
        <v>15.05</v>
      </c>
      <c r="F84" t="n">
        <v>11.73</v>
      </c>
      <c r="G84" t="n">
        <v>87.95999999999999</v>
      </c>
      <c r="H84" t="n">
        <v>1.21</v>
      </c>
      <c r="I84" t="n">
        <v>8</v>
      </c>
      <c r="J84" t="n">
        <v>316.53</v>
      </c>
      <c r="K84" t="n">
        <v>60.56</v>
      </c>
      <c r="L84" t="n">
        <v>21.5</v>
      </c>
      <c r="M84" t="n">
        <v>6</v>
      </c>
      <c r="N84" t="n">
        <v>94.47</v>
      </c>
      <c r="O84" t="n">
        <v>39272.42</v>
      </c>
      <c r="P84" t="n">
        <v>187.33</v>
      </c>
      <c r="Q84" t="n">
        <v>460.69</v>
      </c>
      <c r="R84" t="n">
        <v>46.84</v>
      </c>
      <c r="S84" t="n">
        <v>32.19</v>
      </c>
      <c r="T84" t="n">
        <v>3420.35</v>
      </c>
      <c r="U84" t="n">
        <v>0.6899999999999999</v>
      </c>
      <c r="V84" t="n">
        <v>0.76</v>
      </c>
      <c r="W84" t="n">
        <v>1.46</v>
      </c>
      <c r="X84" t="n">
        <v>0.19</v>
      </c>
      <c r="Y84" t="n">
        <v>1</v>
      </c>
      <c r="Z84" t="n">
        <v>10</v>
      </c>
      <c r="AA84" t="n">
        <v>119.3751522544383</v>
      </c>
      <c r="AB84" t="n">
        <v>163.3343497744811</v>
      </c>
      <c r="AC84" t="n">
        <v>147.7459486732494</v>
      </c>
      <c r="AD84" t="n">
        <v>119375.1522544383</v>
      </c>
      <c r="AE84" t="n">
        <v>163334.3497744811</v>
      </c>
      <c r="AF84" t="n">
        <v>4.798816450769948e-06</v>
      </c>
      <c r="AG84" t="n">
        <v>5</v>
      </c>
      <c r="AH84" t="n">
        <v>147745.9486732494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6.6453</v>
      </c>
      <c r="E85" t="n">
        <v>15.05</v>
      </c>
      <c r="F85" t="n">
        <v>11.73</v>
      </c>
      <c r="G85" t="n">
        <v>87.97</v>
      </c>
      <c r="H85" t="n">
        <v>1.22</v>
      </c>
      <c r="I85" t="n">
        <v>8</v>
      </c>
      <c r="J85" t="n">
        <v>317.08</v>
      </c>
      <c r="K85" t="n">
        <v>60.56</v>
      </c>
      <c r="L85" t="n">
        <v>21.75</v>
      </c>
      <c r="M85" t="n">
        <v>6</v>
      </c>
      <c r="N85" t="n">
        <v>94.78</v>
      </c>
      <c r="O85" t="n">
        <v>39341.24</v>
      </c>
      <c r="P85" t="n">
        <v>186.81</v>
      </c>
      <c r="Q85" t="n">
        <v>460.69</v>
      </c>
      <c r="R85" t="n">
        <v>46.96</v>
      </c>
      <c r="S85" t="n">
        <v>32.19</v>
      </c>
      <c r="T85" t="n">
        <v>3481.41</v>
      </c>
      <c r="U85" t="n">
        <v>0.6899999999999999</v>
      </c>
      <c r="V85" t="n">
        <v>0.76</v>
      </c>
      <c r="W85" t="n">
        <v>1.46</v>
      </c>
      <c r="X85" t="n">
        <v>0.2</v>
      </c>
      <c r="Y85" t="n">
        <v>1</v>
      </c>
      <c r="Z85" t="n">
        <v>10</v>
      </c>
      <c r="AA85" t="n">
        <v>119.1948201976036</v>
      </c>
      <c r="AB85" t="n">
        <v>163.0876114986312</v>
      </c>
      <c r="AC85" t="n">
        <v>147.5227587521472</v>
      </c>
      <c r="AD85" t="n">
        <v>119194.8201976036</v>
      </c>
      <c r="AE85" t="n">
        <v>163087.6114986312</v>
      </c>
      <c r="AF85" t="n">
        <v>4.798238810776476e-06</v>
      </c>
      <c r="AG85" t="n">
        <v>5</v>
      </c>
      <c r="AH85" t="n">
        <v>147522.7587521472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6.6388</v>
      </c>
      <c r="E86" t="n">
        <v>15.06</v>
      </c>
      <c r="F86" t="n">
        <v>11.74</v>
      </c>
      <c r="G86" t="n">
        <v>88.08</v>
      </c>
      <c r="H86" t="n">
        <v>1.23</v>
      </c>
      <c r="I86" t="n">
        <v>8</v>
      </c>
      <c r="J86" t="n">
        <v>317.64</v>
      </c>
      <c r="K86" t="n">
        <v>60.56</v>
      </c>
      <c r="L86" t="n">
        <v>22</v>
      </c>
      <c r="M86" t="n">
        <v>6</v>
      </c>
      <c r="N86" t="n">
        <v>95.09</v>
      </c>
      <c r="O86" t="n">
        <v>39410.2</v>
      </c>
      <c r="P86" t="n">
        <v>186.4</v>
      </c>
      <c r="Q86" t="n">
        <v>460.69</v>
      </c>
      <c r="R86" t="n">
        <v>47.29</v>
      </c>
      <c r="S86" t="n">
        <v>32.19</v>
      </c>
      <c r="T86" t="n">
        <v>3645.34</v>
      </c>
      <c r="U86" t="n">
        <v>0.68</v>
      </c>
      <c r="V86" t="n">
        <v>0.76</v>
      </c>
      <c r="W86" t="n">
        <v>1.46</v>
      </c>
      <c r="X86" t="n">
        <v>0.21</v>
      </c>
      <c r="Y86" t="n">
        <v>1</v>
      </c>
      <c r="Z86" t="n">
        <v>10</v>
      </c>
      <c r="AA86" t="n">
        <v>119.1230108311503</v>
      </c>
      <c r="AB86" t="n">
        <v>162.9893587554441</v>
      </c>
      <c r="AC86" t="n">
        <v>147.4338831128713</v>
      </c>
      <c r="AD86" t="n">
        <v>119123.0108311503</v>
      </c>
      <c r="AE86" t="n">
        <v>162989.3587554441</v>
      </c>
      <c r="AF86" t="n">
        <v>4.793545485829513e-06</v>
      </c>
      <c r="AG86" t="n">
        <v>5</v>
      </c>
      <c r="AH86" t="n">
        <v>147433.8831128713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6.6741</v>
      </c>
      <c r="E87" t="n">
        <v>14.98</v>
      </c>
      <c r="F87" t="n">
        <v>11.72</v>
      </c>
      <c r="G87" t="n">
        <v>100.43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185.89</v>
      </c>
      <c r="Q87" t="n">
        <v>460.69</v>
      </c>
      <c r="R87" t="n">
        <v>46.55</v>
      </c>
      <c r="S87" t="n">
        <v>32.19</v>
      </c>
      <c r="T87" t="n">
        <v>3282.69</v>
      </c>
      <c r="U87" t="n">
        <v>0.6899999999999999</v>
      </c>
      <c r="V87" t="n">
        <v>0.76</v>
      </c>
      <c r="W87" t="n">
        <v>1.46</v>
      </c>
      <c r="X87" t="n">
        <v>0.18</v>
      </c>
      <c r="Y87" t="n">
        <v>1</v>
      </c>
      <c r="Z87" t="n">
        <v>10</v>
      </c>
      <c r="AA87" t="n">
        <v>118.5370450737732</v>
      </c>
      <c r="AB87" t="n">
        <v>162.1876145552164</v>
      </c>
      <c r="AC87" t="n">
        <v>146.708656253858</v>
      </c>
      <c r="AD87" t="n">
        <v>118537.0450737732</v>
      </c>
      <c r="AE87" t="n">
        <v>162187.6145552164</v>
      </c>
      <c r="AF87" t="n">
        <v>4.819033850541477e-06</v>
      </c>
      <c r="AG87" t="n">
        <v>5</v>
      </c>
      <c r="AH87" t="n">
        <v>146708.656253858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6.6721</v>
      </c>
      <c r="E88" t="n">
        <v>14.99</v>
      </c>
      <c r="F88" t="n">
        <v>11.72</v>
      </c>
      <c r="G88" t="n">
        <v>100.47</v>
      </c>
      <c r="H88" t="n">
        <v>1.26</v>
      </c>
      <c r="I88" t="n">
        <v>7</v>
      </c>
      <c r="J88" t="n">
        <v>318.76</v>
      </c>
      <c r="K88" t="n">
        <v>60.56</v>
      </c>
      <c r="L88" t="n">
        <v>22.5</v>
      </c>
      <c r="M88" t="n">
        <v>5</v>
      </c>
      <c r="N88" t="n">
        <v>95.70999999999999</v>
      </c>
      <c r="O88" t="n">
        <v>39548.54</v>
      </c>
      <c r="P88" t="n">
        <v>186.35</v>
      </c>
      <c r="Q88" t="n">
        <v>460.69</v>
      </c>
      <c r="R88" t="n">
        <v>46.63</v>
      </c>
      <c r="S88" t="n">
        <v>32.19</v>
      </c>
      <c r="T88" t="n">
        <v>3321.17</v>
      </c>
      <c r="U88" t="n">
        <v>0.6899999999999999</v>
      </c>
      <c r="V88" t="n">
        <v>0.76</v>
      </c>
      <c r="W88" t="n">
        <v>1.46</v>
      </c>
      <c r="X88" t="n">
        <v>0.19</v>
      </c>
      <c r="Y88" t="n">
        <v>1</v>
      </c>
      <c r="Z88" t="n">
        <v>10</v>
      </c>
      <c r="AA88" t="n">
        <v>118.7257777315448</v>
      </c>
      <c r="AB88" t="n">
        <v>162.4458469038766</v>
      </c>
      <c r="AC88" t="n">
        <v>146.9422432695935</v>
      </c>
      <c r="AD88" t="n">
        <v>118725.7777315448</v>
      </c>
      <c r="AE88" t="n">
        <v>162445.8469038766</v>
      </c>
      <c r="AF88" t="n">
        <v>4.817589750557797e-06</v>
      </c>
      <c r="AG88" t="n">
        <v>5</v>
      </c>
      <c r="AH88" t="n">
        <v>146942.2432695935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6.6773</v>
      </c>
      <c r="E89" t="n">
        <v>14.98</v>
      </c>
      <c r="F89" t="n">
        <v>11.71</v>
      </c>
      <c r="G89" t="n">
        <v>100.37</v>
      </c>
      <c r="H89" t="n">
        <v>1.27</v>
      </c>
      <c r="I89" t="n">
        <v>7</v>
      </c>
      <c r="J89" t="n">
        <v>319.33</v>
      </c>
      <c r="K89" t="n">
        <v>60.56</v>
      </c>
      <c r="L89" t="n">
        <v>22.75</v>
      </c>
      <c r="M89" t="n">
        <v>5</v>
      </c>
      <c r="N89" t="n">
        <v>96.02</v>
      </c>
      <c r="O89" t="n">
        <v>39617.93</v>
      </c>
      <c r="P89" t="n">
        <v>185.84</v>
      </c>
      <c r="Q89" t="n">
        <v>460.69</v>
      </c>
      <c r="R89" t="n">
        <v>46.23</v>
      </c>
      <c r="S89" t="n">
        <v>32.19</v>
      </c>
      <c r="T89" t="n">
        <v>3120.09</v>
      </c>
      <c r="U89" t="n">
        <v>0.7</v>
      </c>
      <c r="V89" t="n">
        <v>0.76</v>
      </c>
      <c r="W89" t="n">
        <v>1.46</v>
      </c>
      <c r="X89" t="n">
        <v>0.18</v>
      </c>
      <c r="Y89" t="n">
        <v>1</v>
      </c>
      <c r="Z89" t="n">
        <v>10</v>
      </c>
      <c r="AA89" t="n">
        <v>118.4787015164842</v>
      </c>
      <c r="AB89" t="n">
        <v>162.1077863261976</v>
      </c>
      <c r="AC89" t="n">
        <v>146.6364467189771</v>
      </c>
      <c r="AD89" t="n">
        <v>118478.7015164842</v>
      </c>
      <c r="AE89" t="n">
        <v>162107.7863261976</v>
      </c>
      <c r="AF89" t="n">
        <v>4.821344410515366e-06</v>
      </c>
      <c r="AG89" t="n">
        <v>5</v>
      </c>
      <c r="AH89" t="n">
        <v>146636.4467189771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6.678</v>
      </c>
      <c r="E90" t="n">
        <v>14.97</v>
      </c>
      <c r="F90" t="n">
        <v>11.71</v>
      </c>
      <c r="G90" t="n">
        <v>100.35</v>
      </c>
      <c r="H90" t="n">
        <v>1.28</v>
      </c>
      <c r="I90" t="n">
        <v>7</v>
      </c>
      <c r="J90" t="n">
        <v>319.89</v>
      </c>
      <c r="K90" t="n">
        <v>60.56</v>
      </c>
      <c r="L90" t="n">
        <v>23</v>
      </c>
      <c r="M90" t="n">
        <v>5</v>
      </c>
      <c r="N90" t="n">
        <v>96.34</v>
      </c>
      <c r="O90" t="n">
        <v>39687.46</v>
      </c>
      <c r="P90" t="n">
        <v>186.05</v>
      </c>
      <c r="Q90" t="n">
        <v>460.69</v>
      </c>
      <c r="R90" t="n">
        <v>46.22</v>
      </c>
      <c r="S90" t="n">
        <v>32.19</v>
      </c>
      <c r="T90" t="n">
        <v>3115.37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118.5470789100008</v>
      </c>
      <c r="AB90" t="n">
        <v>162.2013432926047</v>
      </c>
      <c r="AC90" t="n">
        <v>146.7210747398184</v>
      </c>
      <c r="AD90" t="n">
        <v>118547.0789100009</v>
      </c>
      <c r="AE90" t="n">
        <v>162201.3432926048</v>
      </c>
      <c r="AF90" t="n">
        <v>4.821849845509655e-06</v>
      </c>
      <c r="AG90" t="n">
        <v>5</v>
      </c>
      <c r="AH90" t="n">
        <v>146721.0747398184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6.6777</v>
      </c>
      <c r="E91" t="n">
        <v>14.98</v>
      </c>
      <c r="F91" t="n">
        <v>11.71</v>
      </c>
      <c r="G91" t="n">
        <v>100.36</v>
      </c>
      <c r="H91" t="n">
        <v>1.29</v>
      </c>
      <c r="I91" t="n">
        <v>7</v>
      </c>
      <c r="J91" t="n">
        <v>320.46</v>
      </c>
      <c r="K91" t="n">
        <v>60.56</v>
      </c>
      <c r="L91" t="n">
        <v>23.25</v>
      </c>
      <c r="M91" t="n">
        <v>5</v>
      </c>
      <c r="N91" t="n">
        <v>96.65000000000001</v>
      </c>
      <c r="O91" t="n">
        <v>39757.13</v>
      </c>
      <c r="P91" t="n">
        <v>186.6</v>
      </c>
      <c r="Q91" t="n">
        <v>460.69</v>
      </c>
      <c r="R91" t="n">
        <v>46.1</v>
      </c>
      <c r="S91" t="n">
        <v>32.19</v>
      </c>
      <c r="T91" t="n">
        <v>3055.71</v>
      </c>
      <c r="U91" t="n">
        <v>0.7</v>
      </c>
      <c r="V91" t="n">
        <v>0.76</v>
      </c>
      <c r="W91" t="n">
        <v>1.46</v>
      </c>
      <c r="X91" t="n">
        <v>0.17</v>
      </c>
      <c r="Y91" t="n">
        <v>1</v>
      </c>
      <c r="Z91" t="n">
        <v>10</v>
      </c>
      <c r="AA91" t="n">
        <v>118.7495826604301</v>
      </c>
      <c r="AB91" t="n">
        <v>162.4784178577769</v>
      </c>
      <c r="AC91" t="n">
        <v>146.9717056973672</v>
      </c>
      <c r="AD91" t="n">
        <v>118749.5826604301</v>
      </c>
      <c r="AE91" t="n">
        <v>162478.4178577769</v>
      </c>
      <c r="AF91" t="n">
        <v>4.821633230512103e-06</v>
      </c>
      <c r="AG91" t="n">
        <v>5</v>
      </c>
      <c r="AH91" t="n">
        <v>146971.7056973672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6.6808</v>
      </c>
      <c r="E92" t="n">
        <v>14.97</v>
      </c>
      <c r="F92" t="n">
        <v>11.7</v>
      </c>
      <c r="G92" t="n">
        <v>100.3</v>
      </c>
      <c r="H92" t="n">
        <v>1.3</v>
      </c>
      <c r="I92" t="n">
        <v>7</v>
      </c>
      <c r="J92" t="n">
        <v>321.02</v>
      </c>
      <c r="K92" t="n">
        <v>60.56</v>
      </c>
      <c r="L92" t="n">
        <v>23.5</v>
      </c>
      <c r="M92" t="n">
        <v>5</v>
      </c>
      <c r="N92" t="n">
        <v>96.97</v>
      </c>
      <c r="O92" t="n">
        <v>39826.95</v>
      </c>
      <c r="P92" t="n">
        <v>186.61</v>
      </c>
      <c r="Q92" t="n">
        <v>460.69</v>
      </c>
      <c r="R92" t="n">
        <v>45.99</v>
      </c>
      <c r="S92" t="n">
        <v>32.19</v>
      </c>
      <c r="T92" t="n">
        <v>2999.98</v>
      </c>
      <c r="U92" t="n">
        <v>0.7</v>
      </c>
      <c r="V92" t="n">
        <v>0.76</v>
      </c>
      <c r="W92" t="n">
        <v>1.46</v>
      </c>
      <c r="X92" t="n">
        <v>0.17</v>
      </c>
      <c r="Y92" t="n">
        <v>1</v>
      </c>
      <c r="Z92" t="n">
        <v>10</v>
      </c>
      <c r="AA92" t="n">
        <v>118.7139904921292</v>
      </c>
      <c r="AB92" t="n">
        <v>162.4297190828919</v>
      </c>
      <c r="AC92" t="n">
        <v>146.9276546652081</v>
      </c>
      <c r="AD92" t="n">
        <v>118713.9904921292</v>
      </c>
      <c r="AE92" t="n">
        <v>162429.7190828919</v>
      </c>
      <c r="AF92" t="n">
        <v>4.823871585486807e-06</v>
      </c>
      <c r="AG92" t="n">
        <v>5</v>
      </c>
      <c r="AH92" t="n">
        <v>146927.654665208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6.6763</v>
      </c>
      <c r="E93" t="n">
        <v>14.98</v>
      </c>
      <c r="F93" t="n">
        <v>11.71</v>
      </c>
      <c r="G93" t="n">
        <v>100.39</v>
      </c>
      <c r="H93" t="n">
        <v>1.32</v>
      </c>
      <c r="I93" t="n">
        <v>7</v>
      </c>
      <c r="J93" t="n">
        <v>321.59</v>
      </c>
      <c r="K93" t="n">
        <v>60.56</v>
      </c>
      <c r="L93" t="n">
        <v>23.75</v>
      </c>
      <c r="M93" t="n">
        <v>5</v>
      </c>
      <c r="N93" t="n">
        <v>97.28</v>
      </c>
      <c r="O93" t="n">
        <v>39896.91</v>
      </c>
      <c r="P93" t="n">
        <v>186.61</v>
      </c>
      <c r="Q93" t="n">
        <v>460.69</v>
      </c>
      <c r="R93" t="n">
        <v>46.23</v>
      </c>
      <c r="S93" t="n">
        <v>32.19</v>
      </c>
      <c r="T93" t="n">
        <v>3122.55</v>
      </c>
      <c r="U93" t="n">
        <v>0.7</v>
      </c>
      <c r="V93" t="n">
        <v>0.76</v>
      </c>
      <c r="W93" t="n">
        <v>1.46</v>
      </c>
      <c r="X93" t="n">
        <v>0.18</v>
      </c>
      <c r="Y93" t="n">
        <v>1</v>
      </c>
      <c r="Z93" t="n">
        <v>10</v>
      </c>
      <c r="AA93" t="n">
        <v>118.768627567661</v>
      </c>
      <c r="AB93" t="n">
        <v>162.5044759400522</v>
      </c>
      <c r="AC93" t="n">
        <v>146.9952768328429</v>
      </c>
      <c r="AD93" t="n">
        <v>118768.627567661</v>
      </c>
      <c r="AE93" t="n">
        <v>162504.4759400522</v>
      </c>
      <c r="AF93" t="n">
        <v>4.820622360523526e-06</v>
      </c>
      <c r="AG93" t="n">
        <v>5</v>
      </c>
      <c r="AH93" t="n">
        <v>146995.2768328429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6.6833</v>
      </c>
      <c r="E94" t="n">
        <v>14.96</v>
      </c>
      <c r="F94" t="n">
        <v>11.7</v>
      </c>
      <c r="G94" t="n">
        <v>100.25</v>
      </c>
      <c r="H94" t="n">
        <v>1.33</v>
      </c>
      <c r="I94" t="n">
        <v>7</v>
      </c>
      <c r="J94" t="n">
        <v>322.16</v>
      </c>
      <c r="K94" t="n">
        <v>60.56</v>
      </c>
      <c r="L94" t="n">
        <v>24</v>
      </c>
      <c r="M94" t="n">
        <v>5</v>
      </c>
      <c r="N94" t="n">
        <v>97.59999999999999</v>
      </c>
      <c r="O94" t="n">
        <v>39967.02</v>
      </c>
      <c r="P94" t="n">
        <v>185.9</v>
      </c>
      <c r="Q94" t="n">
        <v>460.72</v>
      </c>
      <c r="R94" t="n">
        <v>45.75</v>
      </c>
      <c r="S94" t="n">
        <v>32.19</v>
      </c>
      <c r="T94" t="n">
        <v>2883.95</v>
      </c>
      <c r="U94" t="n">
        <v>0.7</v>
      </c>
      <c r="V94" t="n">
        <v>0.76</v>
      </c>
      <c r="W94" t="n">
        <v>1.46</v>
      </c>
      <c r="X94" t="n">
        <v>0.16</v>
      </c>
      <c r="Y94" t="n">
        <v>1</v>
      </c>
      <c r="Z94" t="n">
        <v>10</v>
      </c>
      <c r="AA94" t="n">
        <v>118.4295481006518</v>
      </c>
      <c r="AB94" t="n">
        <v>162.0405324541601</v>
      </c>
      <c r="AC94" t="n">
        <v>146.5756114620954</v>
      </c>
      <c r="AD94" t="n">
        <v>118429.5481006518</v>
      </c>
      <c r="AE94" t="n">
        <v>162040.5324541601</v>
      </c>
      <c r="AF94" t="n">
        <v>4.825676710466408e-06</v>
      </c>
      <c r="AG94" t="n">
        <v>5</v>
      </c>
      <c r="AH94" t="n">
        <v>146575.6114620954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6.6824</v>
      </c>
      <c r="E95" t="n">
        <v>14.96</v>
      </c>
      <c r="F95" t="n">
        <v>11.7</v>
      </c>
      <c r="G95" t="n">
        <v>100.27</v>
      </c>
      <c r="H95" t="n">
        <v>1.34</v>
      </c>
      <c r="I95" t="n">
        <v>7</v>
      </c>
      <c r="J95" t="n">
        <v>322.73</v>
      </c>
      <c r="K95" t="n">
        <v>60.56</v>
      </c>
      <c r="L95" t="n">
        <v>24.25</v>
      </c>
      <c r="M95" t="n">
        <v>5</v>
      </c>
      <c r="N95" t="n">
        <v>97.92</v>
      </c>
      <c r="O95" t="n">
        <v>40037.28</v>
      </c>
      <c r="P95" t="n">
        <v>185.81</v>
      </c>
      <c r="Q95" t="n">
        <v>460.69</v>
      </c>
      <c r="R95" t="n">
        <v>45.88</v>
      </c>
      <c r="S95" t="n">
        <v>32.19</v>
      </c>
      <c r="T95" t="n">
        <v>2947.24</v>
      </c>
      <c r="U95" t="n">
        <v>0.7</v>
      </c>
      <c r="V95" t="n">
        <v>0.76</v>
      </c>
      <c r="W95" t="n">
        <v>1.46</v>
      </c>
      <c r="X95" t="n">
        <v>0.16</v>
      </c>
      <c r="Y95" t="n">
        <v>1</v>
      </c>
      <c r="Z95" t="n">
        <v>10</v>
      </c>
      <c r="AA95" t="n">
        <v>118.4068353247851</v>
      </c>
      <c r="AB95" t="n">
        <v>162.0094558322024</v>
      </c>
      <c r="AC95" t="n">
        <v>146.547500749321</v>
      </c>
      <c r="AD95" t="n">
        <v>118406.8353247851</v>
      </c>
      <c r="AE95" t="n">
        <v>162009.4558322024</v>
      </c>
      <c r="AF95" t="n">
        <v>4.825026865473753e-06</v>
      </c>
      <c r="AG95" t="n">
        <v>5</v>
      </c>
      <c r="AH95" t="n">
        <v>146547.500749321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6.6813</v>
      </c>
      <c r="E96" t="n">
        <v>14.97</v>
      </c>
      <c r="F96" t="n">
        <v>11.7</v>
      </c>
      <c r="G96" t="n">
        <v>100.29</v>
      </c>
      <c r="H96" t="n">
        <v>1.35</v>
      </c>
      <c r="I96" t="n">
        <v>7</v>
      </c>
      <c r="J96" t="n">
        <v>323.3</v>
      </c>
      <c r="K96" t="n">
        <v>60.56</v>
      </c>
      <c r="L96" t="n">
        <v>24.5</v>
      </c>
      <c r="M96" t="n">
        <v>5</v>
      </c>
      <c r="N96" t="n">
        <v>98.23999999999999</v>
      </c>
      <c r="O96" t="n">
        <v>40107.81</v>
      </c>
      <c r="P96" t="n">
        <v>185.45</v>
      </c>
      <c r="Q96" t="n">
        <v>460.69</v>
      </c>
      <c r="R96" t="n">
        <v>45.89</v>
      </c>
      <c r="S96" t="n">
        <v>32.19</v>
      </c>
      <c r="T96" t="n">
        <v>2953.54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118.2885662951152</v>
      </c>
      <c r="AB96" t="n">
        <v>161.8476349281467</v>
      </c>
      <c r="AC96" t="n">
        <v>146.4011238052313</v>
      </c>
      <c r="AD96" t="n">
        <v>118288.5662951152</v>
      </c>
      <c r="AE96" t="n">
        <v>161847.6349281467</v>
      </c>
      <c r="AF96" t="n">
        <v>4.824232610482728e-06</v>
      </c>
      <c r="AG96" t="n">
        <v>5</v>
      </c>
      <c r="AH96" t="n">
        <v>146401.1238052313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6.6824</v>
      </c>
      <c r="E97" t="n">
        <v>14.96</v>
      </c>
      <c r="F97" t="n">
        <v>11.7</v>
      </c>
      <c r="G97" t="n">
        <v>100.27</v>
      </c>
      <c r="H97" t="n">
        <v>1.36</v>
      </c>
      <c r="I97" t="n">
        <v>7</v>
      </c>
      <c r="J97" t="n">
        <v>323.87</v>
      </c>
      <c r="K97" t="n">
        <v>60.56</v>
      </c>
      <c r="L97" t="n">
        <v>24.75</v>
      </c>
      <c r="M97" t="n">
        <v>5</v>
      </c>
      <c r="N97" t="n">
        <v>98.56999999999999</v>
      </c>
      <c r="O97" t="n">
        <v>40178.37</v>
      </c>
      <c r="P97" t="n">
        <v>185.23</v>
      </c>
      <c r="Q97" t="n">
        <v>460.69</v>
      </c>
      <c r="R97" t="n">
        <v>45.86</v>
      </c>
      <c r="S97" t="n">
        <v>32.19</v>
      </c>
      <c r="T97" t="n">
        <v>2939.33</v>
      </c>
      <c r="U97" t="n">
        <v>0.7</v>
      </c>
      <c r="V97" t="n">
        <v>0.76</v>
      </c>
      <c r="W97" t="n">
        <v>1.46</v>
      </c>
      <c r="X97" t="n">
        <v>0.16</v>
      </c>
      <c r="Y97" t="n">
        <v>1</v>
      </c>
      <c r="Z97" t="n">
        <v>10</v>
      </c>
      <c r="AA97" t="n">
        <v>118.1969083545126</v>
      </c>
      <c r="AB97" t="n">
        <v>161.7222244901513</v>
      </c>
      <c r="AC97" t="n">
        <v>146.2876823634235</v>
      </c>
      <c r="AD97" t="n">
        <v>118196.9083545126</v>
      </c>
      <c r="AE97" t="n">
        <v>161722.2244901513</v>
      </c>
      <c r="AF97" t="n">
        <v>4.825026865473753e-06</v>
      </c>
      <c r="AG97" t="n">
        <v>5</v>
      </c>
      <c r="AH97" t="n">
        <v>146287.6823634235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6.6813</v>
      </c>
      <c r="E98" t="n">
        <v>14.97</v>
      </c>
      <c r="F98" t="n">
        <v>11.7</v>
      </c>
      <c r="G98" t="n">
        <v>100.29</v>
      </c>
      <c r="H98" t="n">
        <v>1.37</v>
      </c>
      <c r="I98" t="n">
        <v>7</v>
      </c>
      <c r="J98" t="n">
        <v>324.44</v>
      </c>
      <c r="K98" t="n">
        <v>60.56</v>
      </c>
      <c r="L98" t="n">
        <v>25</v>
      </c>
      <c r="M98" t="n">
        <v>5</v>
      </c>
      <c r="N98" t="n">
        <v>98.89</v>
      </c>
      <c r="O98" t="n">
        <v>40249.08</v>
      </c>
      <c r="P98" t="n">
        <v>184.93</v>
      </c>
      <c r="Q98" t="n">
        <v>460.69</v>
      </c>
      <c r="R98" t="n">
        <v>45.88</v>
      </c>
      <c r="S98" t="n">
        <v>32.19</v>
      </c>
      <c r="T98" t="n">
        <v>2945.28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118.1003249212762</v>
      </c>
      <c r="AB98" t="n">
        <v>161.590074775837</v>
      </c>
      <c r="AC98" t="n">
        <v>146.16814483237</v>
      </c>
      <c r="AD98" t="n">
        <v>118100.3249212762</v>
      </c>
      <c r="AE98" t="n">
        <v>161590.074775837</v>
      </c>
      <c r="AF98" t="n">
        <v>4.824232610482728e-06</v>
      </c>
      <c r="AG98" t="n">
        <v>5</v>
      </c>
      <c r="AH98" t="n">
        <v>146168.14483237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6.6824</v>
      </c>
      <c r="E99" t="n">
        <v>14.96</v>
      </c>
      <c r="F99" t="n">
        <v>11.7</v>
      </c>
      <c r="G99" t="n">
        <v>100.27</v>
      </c>
      <c r="H99" t="n">
        <v>1.38</v>
      </c>
      <c r="I99" t="n">
        <v>7</v>
      </c>
      <c r="J99" t="n">
        <v>325.02</v>
      </c>
      <c r="K99" t="n">
        <v>60.56</v>
      </c>
      <c r="L99" t="n">
        <v>25.25</v>
      </c>
      <c r="M99" t="n">
        <v>5</v>
      </c>
      <c r="N99" t="n">
        <v>99.20999999999999</v>
      </c>
      <c r="O99" t="n">
        <v>40319.95</v>
      </c>
      <c r="P99" t="n">
        <v>184.39</v>
      </c>
      <c r="Q99" t="n">
        <v>460.69</v>
      </c>
      <c r="R99" t="n">
        <v>45.88</v>
      </c>
      <c r="S99" t="n">
        <v>32.19</v>
      </c>
      <c r="T99" t="n">
        <v>2946.13</v>
      </c>
      <c r="U99" t="n">
        <v>0.7</v>
      </c>
      <c r="V99" t="n">
        <v>0.76</v>
      </c>
      <c r="W99" t="n">
        <v>1.46</v>
      </c>
      <c r="X99" t="n">
        <v>0.16</v>
      </c>
      <c r="Y99" t="n">
        <v>1</v>
      </c>
      <c r="Z99" t="n">
        <v>10</v>
      </c>
      <c r="AA99" t="n">
        <v>117.8928761906696</v>
      </c>
      <c r="AB99" t="n">
        <v>161.3062342706291</v>
      </c>
      <c r="AC99" t="n">
        <v>145.9113936666064</v>
      </c>
      <c r="AD99" t="n">
        <v>117892.8761906696</v>
      </c>
      <c r="AE99" t="n">
        <v>161306.2342706291</v>
      </c>
      <c r="AF99" t="n">
        <v>4.825026865473753e-06</v>
      </c>
      <c r="AG99" t="n">
        <v>5</v>
      </c>
      <c r="AH99" t="n">
        <v>145911.3936666064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6.6821</v>
      </c>
      <c r="E100" t="n">
        <v>14.97</v>
      </c>
      <c r="F100" t="n">
        <v>11.7</v>
      </c>
      <c r="G100" t="n">
        <v>100.27</v>
      </c>
      <c r="H100" t="n">
        <v>1.4</v>
      </c>
      <c r="I100" t="n">
        <v>7</v>
      </c>
      <c r="J100" t="n">
        <v>325.59</v>
      </c>
      <c r="K100" t="n">
        <v>60.56</v>
      </c>
      <c r="L100" t="n">
        <v>25.5</v>
      </c>
      <c r="M100" t="n">
        <v>5</v>
      </c>
      <c r="N100" t="n">
        <v>99.54000000000001</v>
      </c>
      <c r="O100" t="n">
        <v>40390.96</v>
      </c>
      <c r="P100" t="n">
        <v>184.05</v>
      </c>
      <c r="Q100" t="n">
        <v>460.69</v>
      </c>
      <c r="R100" t="n">
        <v>45.79</v>
      </c>
      <c r="S100" t="n">
        <v>32.19</v>
      </c>
      <c r="T100" t="n">
        <v>2900.38</v>
      </c>
      <c r="U100" t="n">
        <v>0.7</v>
      </c>
      <c r="V100" t="n">
        <v>0.76</v>
      </c>
      <c r="W100" t="n">
        <v>1.46</v>
      </c>
      <c r="X100" t="n">
        <v>0.16</v>
      </c>
      <c r="Y100" t="n">
        <v>1</v>
      </c>
      <c r="Z100" t="n">
        <v>10</v>
      </c>
      <c r="AA100" t="n">
        <v>117.7730734473946</v>
      </c>
      <c r="AB100" t="n">
        <v>161.1423148719564</v>
      </c>
      <c r="AC100" t="n">
        <v>145.7631185052806</v>
      </c>
      <c r="AD100" t="n">
        <v>117773.0734473946</v>
      </c>
      <c r="AE100" t="n">
        <v>161142.3148719564</v>
      </c>
      <c r="AF100" t="n">
        <v>4.8248102504762e-06</v>
      </c>
      <c r="AG100" t="n">
        <v>5</v>
      </c>
      <c r="AH100" t="n">
        <v>145763.1185052806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6.6782</v>
      </c>
      <c r="E101" t="n">
        <v>14.97</v>
      </c>
      <c r="F101" t="n">
        <v>11.71</v>
      </c>
      <c r="G101" t="n">
        <v>100.35</v>
      </c>
      <c r="H101" t="n">
        <v>1.41</v>
      </c>
      <c r="I101" t="n">
        <v>7</v>
      </c>
      <c r="J101" t="n">
        <v>326.17</v>
      </c>
      <c r="K101" t="n">
        <v>60.56</v>
      </c>
      <c r="L101" t="n">
        <v>25.75</v>
      </c>
      <c r="M101" t="n">
        <v>5</v>
      </c>
      <c r="N101" t="n">
        <v>99.87</v>
      </c>
      <c r="O101" t="n">
        <v>40462.13</v>
      </c>
      <c r="P101" t="n">
        <v>183.88</v>
      </c>
      <c r="Q101" t="n">
        <v>460.69</v>
      </c>
      <c r="R101" t="n">
        <v>46.18</v>
      </c>
      <c r="S101" t="n">
        <v>32.19</v>
      </c>
      <c r="T101" t="n">
        <v>3095.56</v>
      </c>
      <c r="U101" t="n">
        <v>0.7</v>
      </c>
      <c r="V101" t="n">
        <v>0.76</v>
      </c>
      <c r="W101" t="n">
        <v>1.46</v>
      </c>
      <c r="X101" t="n">
        <v>0.17</v>
      </c>
      <c r="Y101" t="n">
        <v>1</v>
      </c>
      <c r="Z101" t="n">
        <v>10</v>
      </c>
      <c r="AA101" t="n">
        <v>117.7589720532778</v>
      </c>
      <c r="AB101" t="n">
        <v>161.1230207224161</v>
      </c>
      <c r="AC101" t="n">
        <v>145.745665762293</v>
      </c>
      <c r="AD101" t="n">
        <v>117758.9720532778</v>
      </c>
      <c r="AE101" t="n">
        <v>161123.0207224161</v>
      </c>
      <c r="AF101" t="n">
        <v>4.821994255508023e-06</v>
      </c>
      <c r="AG101" t="n">
        <v>5</v>
      </c>
      <c r="AH101" t="n">
        <v>145745.665762293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6.6778</v>
      </c>
      <c r="E102" t="n">
        <v>14.98</v>
      </c>
      <c r="F102" t="n">
        <v>11.71</v>
      </c>
      <c r="G102" t="n">
        <v>100.36</v>
      </c>
      <c r="H102" t="n">
        <v>1.42</v>
      </c>
      <c r="I102" t="n">
        <v>7</v>
      </c>
      <c r="J102" t="n">
        <v>326.75</v>
      </c>
      <c r="K102" t="n">
        <v>60.56</v>
      </c>
      <c r="L102" t="n">
        <v>26</v>
      </c>
      <c r="M102" t="n">
        <v>5</v>
      </c>
      <c r="N102" t="n">
        <v>100.2</v>
      </c>
      <c r="O102" t="n">
        <v>40533.46</v>
      </c>
      <c r="P102" t="n">
        <v>183.24</v>
      </c>
      <c r="Q102" t="n">
        <v>460.69</v>
      </c>
      <c r="R102" t="n">
        <v>46.14</v>
      </c>
      <c r="S102" t="n">
        <v>32.19</v>
      </c>
      <c r="T102" t="n">
        <v>3076.06</v>
      </c>
      <c r="U102" t="n">
        <v>0.7</v>
      </c>
      <c r="V102" t="n">
        <v>0.76</v>
      </c>
      <c r="W102" t="n">
        <v>1.46</v>
      </c>
      <c r="X102" t="n">
        <v>0.17</v>
      </c>
      <c r="Y102" t="n">
        <v>1</v>
      </c>
      <c r="Z102" t="n">
        <v>10</v>
      </c>
      <c r="AA102" t="n">
        <v>117.5315149391871</v>
      </c>
      <c r="AB102" t="n">
        <v>160.8118038642177</v>
      </c>
      <c r="AC102" t="n">
        <v>145.4641510042453</v>
      </c>
      <c r="AD102" t="n">
        <v>117531.5149391871</v>
      </c>
      <c r="AE102" t="n">
        <v>160811.8038642177</v>
      </c>
      <c r="AF102" t="n">
        <v>4.821705435511287e-06</v>
      </c>
      <c r="AG102" t="n">
        <v>5</v>
      </c>
      <c r="AH102" t="n">
        <v>145464.1510042453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6.7203</v>
      </c>
      <c r="E103" t="n">
        <v>14.88</v>
      </c>
      <c r="F103" t="n">
        <v>11.67</v>
      </c>
      <c r="G103" t="n">
        <v>116.66</v>
      </c>
      <c r="H103" t="n">
        <v>1.43</v>
      </c>
      <c r="I103" t="n">
        <v>6</v>
      </c>
      <c r="J103" t="n">
        <v>327.33</v>
      </c>
      <c r="K103" t="n">
        <v>60.56</v>
      </c>
      <c r="L103" t="n">
        <v>26.25</v>
      </c>
      <c r="M103" t="n">
        <v>4</v>
      </c>
      <c r="N103" t="n">
        <v>100.52</v>
      </c>
      <c r="O103" t="n">
        <v>40604.94</v>
      </c>
      <c r="P103" t="n">
        <v>182.19</v>
      </c>
      <c r="Q103" t="n">
        <v>460.69</v>
      </c>
      <c r="R103" t="n">
        <v>44.77</v>
      </c>
      <c r="S103" t="n">
        <v>32.19</v>
      </c>
      <c r="T103" t="n">
        <v>2398.06</v>
      </c>
      <c r="U103" t="n">
        <v>0.72</v>
      </c>
      <c r="V103" t="n">
        <v>0.77</v>
      </c>
      <c r="W103" t="n">
        <v>1.46</v>
      </c>
      <c r="X103" t="n">
        <v>0.13</v>
      </c>
      <c r="Y103" t="n">
        <v>1</v>
      </c>
      <c r="Z103" t="n">
        <v>10</v>
      </c>
      <c r="AA103" t="n">
        <v>116.6759875775513</v>
      </c>
      <c r="AB103" t="n">
        <v>159.6412335848248</v>
      </c>
      <c r="AC103" t="n">
        <v>144.4052983094116</v>
      </c>
      <c r="AD103" t="n">
        <v>116675.9875775513</v>
      </c>
      <c r="AE103" t="n">
        <v>159641.2335848248</v>
      </c>
      <c r="AF103" t="n">
        <v>4.8523925601645e-06</v>
      </c>
      <c r="AG103" t="n">
        <v>5</v>
      </c>
      <c r="AH103" t="n">
        <v>144405.2983094116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6.7165</v>
      </c>
      <c r="E104" t="n">
        <v>14.89</v>
      </c>
      <c r="F104" t="n">
        <v>11.67</v>
      </c>
      <c r="G104" t="n">
        <v>116.74</v>
      </c>
      <c r="H104" t="n">
        <v>1.44</v>
      </c>
      <c r="I104" t="n">
        <v>6</v>
      </c>
      <c r="J104" t="n">
        <v>327.91</v>
      </c>
      <c r="K104" t="n">
        <v>60.56</v>
      </c>
      <c r="L104" t="n">
        <v>26.5</v>
      </c>
      <c r="M104" t="n">
        <v>4</v>
      </c>
      <c r="N104" t="n">
        <v>100.86</v>
      </c>
      <c r="O104" t="n">
        <v>40676.58</v>
      </c>
      <c r="P104" t="n">
        <v>182.23</v>
      </c>
      <c r="Q104" t="n">
        <v>460.69</v>
      </c>
      <c r="R104" t="n">
        <v>45.08</v>
      </c>
      <c r="S104" t="n">
        <v>32.19</v>
      </c>
      <c r="T104" t="n">
        <v>2553.4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116.73082824674</v>
      </c>
      <c r="AB104" t="n">
        <v>159.7162690078083</v>
      </c>
      <c r="AC104" t="n">
        <v>144.4731724569384</v>
      </c>
      <c r="AD104" t="n">
        <v>116730.82824674</v>
      </c>
      <c r="AE104" t="n">
        <v>159716.2690078083</v>
      </c>
      <c r="AF104" t="n">
        <v>4.849648770195507e-06</v>
      </c>
      <c r="AG104" t="n">
        <v>5</v>
      </c>
      <c r="AH104" t="n">
        <v>144473.1724569384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6.7144</v>
      </c>
      <c r="E105" t="n">
        <v>14.89</v>
      </c>
      <c r="F105" t="n">
        <v>11.68</v>
      </c>
      <c r="G105" t="n">
        <v>116.79</v>
      </c>
      <c r="H105" t="n">
        <v>1.45</v>
      </c>
      <c r="I105" t="n">
        <v>6</v>
      </c>
      <c r="J105" t="n">
        <v>328.49</v>
      </c>
      <c r="K105" t="n">
        <v>60.56</v>
      </c>
      <c r="L105" t="n">
        <v>26.75</v>
      </c>
      <c r="M105" t="n">
        <v>4</v>
      </c>
      <c r="N105" t="n">
        <v>101.19</v>
      </c>
      <c r="O105" t="n">
        <v>40748.37</v>
      </c>
      <c r="P105" t="n">
        <v>182.68</v>
      </c>
      <c r="Q105" t="n">
        <v>460.69</v>
      </c>
      <c r="R105" t="n">
        <v>45.03</v>
      </c>
      <c r="S105" t="n">
        <v>32.19</v>
      </c>
      <c r="T105" t="n">
        <v>2525.27</v>
      </c>
      <c r="U105" t="n">
        <v>0.71</v>
      </c>
      <c r="V105" t="n">
        <v>0.77</v>
      </c>
      <c r="W105" t="n">
        <v>1.46</v>
      </c>
      <c r="X105" t="n">
        <v>0.15</v>
      </c>
      <c r="Y105" t="n">
        <v>1</v>
      </c>
      <c r="Z105" t="n">
        <v>10</v>
      </c>
      <c r="AA105" t="n">
        <v>116.9203579064323</v>
      </c>
      <c r="AB105" t="n">
        <v>159.9755918496576</v>
      </c>
      <c r="AC105" t="n">
        <v>144.7077458907237</v>
      </c>
      <c r="AD105" t="n">
        <v>116920.3579064323</v>
      </c>
      <c r="AE105" t="n">
        <v>159975.5918496576</v>
      </c>
      <c r="AF105" t="n">
        <v>4.848132465212643e-06</v>
      </c>
      <c r="AG105" t="n">
        <v>5</v>
      </c>
      <c r="AH105" t="n">
        <v>144707.7458907237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6.7194</v>
      </c>
      <c r="E106" t="n">
        <v>14.88</v>
      </c>
      <c r="F106" t="n">
        <v>11.67</v>
      </c>
      <c r="G106" t="n">
        <v>116.68</v>
      </c>
      <c r="H106" t="n">
        <v>1.46</v>
      </c>
      <c r="I106" t="n">
        <v>6</v>
      </c>
      <c r="J106" t="n">
        <v>329.08</v>
      </c>
      <c r="K106" t="n">
        <v>60.56</v>
      </c>
      <c r="L106" t="n">
        <v>27</v>
      </c>
      <c r="M106" t="n">
        <v>4</v>
      </c>
      <c r="N106" t="n">
        <v>101.52</v>
      </c>
      <c r="O106" t="n">
        <v>40820.32</v>
      </c>
      <c r="P106" t="n">
        <v>182.53</v>
      </c>
      <c r="Q106" t="n">
        <v>460.69</v>
      </c>
      <c r="R106" t="n">
        <v>44.91</v>
      </c>
      <c r="S106" t="n">
        <v>32.19</v>
      </c>
      <c r="T106" t="n">
        <v>2467.99</v>
      </c>
      <c r="U106" t="n">
        <v>0.72</v>
      </c>
      <c r="V106" t="n">
        <v>0.77</v>
      </c>
      <c r="W106" t="n">
        <v>1.45</v>
      </c>
      <c r="X106" t="n">
        <v>0.13</v>
      </c>
      <c r="Y106" t="n">
        <v>1</v>
      </c>
      <c r="Z106" t="n">
        <v>10</v>
      </c>
      <c r="AA106" t="n">
        <v>116.8079435096926</v>
      </c>
      <c r="AB106" t="n">
        <v>159.8217815126652</v>
      </c>
      <c r="AC106" t="n">
        <v>144.5686149964196</v>
      </c>
      <c r="AD106" t="n">
        <v>116807.9435096926</v>
      </c>
      <c r="AE106" t="n">
        <v>159821.7815126652</v>
      </c>
      <c r="AF106" t="n">
        <v>4.851742715171844e-06</v>
      </c>
      <c r="AG106" t="n">
        <v>5</v>
      </c>
      <c r="AH106" t="n">
        <v>144568.6149964196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6.7179</v>
      </c>
      <c r="E107" t="n">
        <v>14.89</v>
      </c>
      <c r="F107" t="n">
        <v>11.67</v>
      </c>
      <c r="G107" t="n">
        <v>116.71</v>
      </c>
      <c r="H107" t="n">
        <v>1.47</v>
      </c>
      <c r="I107" t="n">
        <v>6</v>
      </c>
      <c r="J107" t="n">
        <v>329.66</v>
      </c>
      <c r="K107" t="n">
        <v>60.56</v>
      </c>
      <c r="L107" t="n">
        <v>27.25</v>
      </c>
      <c r="M107" t="n">
        <v>4</v>
      </c>
      <c r="N107" t="n">
        <v>101.86</v>
      </c>
      <c r="O107" t="n">
        <v>40892.44</v>
      </c>
      <c r="P107" t="n">
        <v>182.86</v>
      </c>
      <c r="Q107" t="n">
        <v>460.71</v>
      </c>
      <c r="R107" t="n">
        <v>44.96</v>
      </c>
      <c r="S107" t="n">
        <v>32.19</v>
      </c>
      <c r="T107" t="n">
        <v>2490.24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116.9427414373653</v>
      </c>
      <c r="AB107" t="n">
        <v>160.0062179841719</v>
      </c>
      <c r="AC107" t="n">
        <v>144.7354491099439</v>
      </c>
      <c r="AD107" t="n">
        <v>116942.7414373653</v>
      </c>
      <c r="AE107" t="n">
        <v>160006.2179841718</v>
      </c>
      <c r="AF107" t="n">
        <v>4.850659640184084e-06</v>
      </c>
      <c r="AG107" t="n">
        <v>5</v>
      </c>
      <c r="AH107" t="n">
        <v>144735.4491099439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6.7196</v>
      </c>
      <c r="E108" t="n">
        <v>14.88</v>
      </c>
      <c r="F108" t="n">
        <v>11.67</v>
      </c>
      <c r="G108" t="n">
        <v>116.67</v>
      </c>
      <c r="H108" t="n">
        <v>1.48</v>
      </c>
      <c r="I108" t="n">
        <v>6</v>
      </c>
      <c r="J108" t="n">
        <v>330.25</v>
      </c>
      <c r="K108" t="n">
        <v>60.56</v>
      </c>
      <c r="L108" t="n">
        <v>27.5</v>
      </c>
      <c r="M108" t="n">
        <v>4</v>
      </c>
      <c r="N108" t="n">
        <v>102.19</v>
      </c>
      <c r="O108" t="n">
        <v>40964.71</v>
      </c>
      <c r="P108" t="n">
        <v>182.92</v>
      </c>
      <c r="Q108" t="n">
        <v>460.69</v>
      </c>
      <c r="R108" t="n">
        <v>44.79</v>
      </c>
      <c r="S108" t="n">
        <v>32.19</v>
      </c>
      <c r="T108" t="n">
        <v>2408.29</v>
      </c>
      <c r="U108" t="n">
        <v>0.72</v>
      </c>
      <c r="V108" t="n">
        <v>0.77</v>
      </c>
      <c r="W108" t="n">
        <v>1.46</v>
      </c>
      <c r="X108" t="n">
        <v>0.13</v>
      </c>
      <c r="Y108" t="n">
        <v>1</v>
      </c>
      <c r="Z108" t="n">
        <v>10</v>
      </c>
      <c r="AA108" t="n">
        <v>116.9461886644019</v>
      </c>
      <c r="AB108" t="n">
        <v>160.0109346322843</v>
      </c>
      <c r="AC108" t="n">
        <v>144.7397156077803</v>
      </c>
      <c r="AD108" t="n">
        <v>116946.1886644019</v>
      </c>
      <c r="AE108" t="n">
        <v>160010.9346322843</v>
      </c>
      <c r="AF108" t="n">
        <v>4.851887125170212e-06</v>
      </c>
      <c r="AG108" t="n">
        <v>5</v>
      </c>
      <c r="AH108" t="n">
        <v>144739.7156077803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6.7194</v>
      </c>
      <c r="E109" t="n">
        <v>14.88</v>
      </c>
      <c r="F109" t="n">
        <v>11.67</v>
      </c>
      <c r="G109" t="n">
        <v>116.68</v>
      </c>
      <c r="H109" t="n">
        <v>1.49</v>
      </c>
      <c r="I109" t="n">
        <v>6</v>
      </c>
      <c r="J109" t="n">
        <v>330.83</v>
      </c>
      <c r="K109" t="n">
        <v>60.56</v>
      </c>
      <c r="L109" t="n">
        <v>27.75</v>
      </c>
      <c r="M109" t="n">
        <v>4</v>
      </c>
      <c r="N109" t="n">
        <v>102.53</v>
      </c>
      <c r="O109" t="n">
        <v>41037.15</v>
      </c>
      <c r="P109" t="n">
        <v>183</v>
      </c>
      <c r="Q109" t="n">
        <v>460.69</v>
      </c>
      <c r="R109" t="n">
        <v>44.92</v>
      </c>
      <c r="S109" t="n">
        <v>32.19</v>
      </c>
      <c r="T109" t="n">
        <v>2470.59</v>
      </c>
      <c r="U109" t="n">
        <v>0.72</v>
      </c>
      <c r="V109" t="n">
        <v>0.77</v>
      </c>
      <c r="W109" t="n">
        <v>1.45</v>
      </c>
      <c r="X109" t="n">
        <v>0.13</v>
      </c>
      <c r="Y109" t="n">
        <v>1</v>
      </c>
      <c r="Z109" t="n">
        <v>10</v>
      </c>
      <c r="AA109" t="n">
        <v>116.9771200252194</v>
      </c>
      <c r="AB109" t="n">
        <v>160.0532562847501</v>
      </c>
      <c r="AC109" t="n">
        <v>144.7779981411337</v>
      </c>
      <c r="AD109" t="n">
        <v>116977.1200252194</v>
      </c>
      <c r="AE109" t="n">
        <v>160053.2562847502</v>
      </c>
      <c r="AF109" t="n">
        <v>4.851742715171844e-06</v>
      </c>
      <c r="AG109" t="n">
        <v>5</v>
      </c>
      <c r="AH109" t="n">
        <v>144777.9981411337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6.716</v>
      </c>
      <c r="E110" t="n">
        <v>14.89</v>
      </c>
      <c r="F110" t="n">
        <v>11.68</v>
      </c>
      <c r="G110" t="n">
        <v>116.75</v>
      </c>
      <c r="H110" t="n">
        <v>1.51</v>
      </c>
      <c r="I110" t="n">
        <v>6</v>
      </c>
      <c r="J110" t="n">
        <v>331.42</v>
      </c>
      <c r="K110" t="n">
        <v>60.56</v>
      </c>
      <c r="L110" t="n">
        <v>28</v>
      </c>
      <c r="M110" t="n">
        <v>4</v>
      </c>
      <c r="N110" t="n">
        <v>102.87</v>
      </c>
      <c r="O110" t="n">
        <v>41109.75</v>
      </c>
      <c r="P110" t="n">
        <v>182.89</v>
      </c>
      <c r="Q110" t="n">
        <v>460.69</v>
      </c>
      <c r="R110" t="n">
        <v>45.03</v>
      </c>
      <c r="S110" t="n">
        <v>32.19</v>
      </c>
      <c r="T110" t="n">
        <v>2525.62</v>
      </c>
      <c r="U110" t="n">
        <v>0.71</v>
      </c>
      <c r="V110" t="n">
        <v>0.77</v>
      </c>
      <c r="W110" t="n">
        <v>1.46</v>
      </c>
      <c r="X110" t="n">
        <v>0.14</v>
      </c>
      <c r="Y110" t="n">
        <v>1</v>
      </c>
      <c r="Z110" t="n">
        <v>10</v>
      </c>
      <c r="AA110" t="n">
        <v>116.9789003210212</v>
      </c>
      <c r="AB110" t="n">
        <v>160.0556921640071</v>
      </c>
      <c r="AC110" t="n">
        <v>144.7802015434932</v>
      </c>
      <c r="AD110" t="n">
        <v>116978.9003210212</v>
      </c>
      <c r="AE110" t="n">
        <v>160055.6921640071</v>
      </c>
      <c r="AF110" t="n">
        <v>4.849287745199587e-06</v>
      </c>
      <c r="AG110" t="n">
        <v>5</v>
      </c>
      <c r="AH110" t="n">
        <v>144780.2015434932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6.7169</v>
      </c>
      <c r="E111" t="n">
        <v>14.89</v>
      </c>
      <c r="F111" t="n">
        <v>11.67</v>
      </c>
      <c r="G111" t="n">
        <v>116.73</v>
      </c>
      <c r="H111" t="n">
        <v>1.52</v>
      </c>
      <c r="I111" t="n">
        <v>6</v>
      </c>
      <c r="J111" t="n">
        <v>332.01</v>
      </c>
      <c r="K111" t="n">
        <v>60.56</v>
      </c>
      <c r="L111" t="n">
        <v>28.25</v>
      </c>
      <c r="M111" t="n">
        <v>4</v>
      </c>
      <c r="N111" t="n">
        <v>103.21</v>
      </c>
      <c r="O111" t="n">
        <v>41182.52</v>
      </c>
      <c r="P111" t="n">
        <v>182.76</v>
      </c>
      <c r="Q111" t="n">
        <v>460.69</v>
      </c>
      <c r="R111" t="n">
        <v>45.03</v>
      </c>
      <c r="S111" t="n">
        <v>32.19</v>
      </c>
      <c r="T111" t="n">
        <v>2525.42</v>
      </c>
      <c r="U111" t="n">
        <v>0.71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116.9174132883931</v>
      </c>
      <c r="AB111" t="n">
        <v>159.971562893349</v>
      </c>
      <c r="AC111" t="n">
        <v>144.7041014523505</v>
      </c>
      <c r="AD111" t="n">
        <v>116917.4132883931</v>
      </c>
      <c r="AE111" t="n">
        <v>159971.562893349</v>
      </c>
      <c r="AF111" t="n">
        <v>4.849937590192243e-06</v>
      </c>
      <c r="AG111" t="n">
        <v>5</v>
      </c>
      <c r="AH111" t="n">
        <v>144704.1014523505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6.7169</v>
      </c>
      <c r="E112" t="n">
        <v>14.89</v>
      </c>
      <c r="F112" t="n">
        <v>11.67</v>
      </c>
      <c r="G112" t="n">
        <v>116.73</v>
      </c>
      <c r="H112" t="n">
        <v>1.53</v>
      </c>
      <c r="I112" t="n">
        <v>6</v>
      </c>
      <c r="J112" t="n">
        <v>332.6</v>
      </c>
      <c r="K112" t="n">
        <v>60.56</v>
      </c>
      <c r="L112" t="n">
        <v>28.5</v>
      </c>
      <c r="M112" t="n">
        <v>4</v>
      </c>
      <c r="N112" t="n">
        <v>103.55</v>
      </c>
      <c r="O112" t="n">
        <v>41255.45</v>
      </c>
      <c r="P112" t="n">
        <v>182.59</v>
      </c>
      <c r="Q112" t="n">
        <v>460.69</v>
      </c>
      <c r="R112" t="n">
        <v>45.06</v>
      </c>
      <c r="S112" t="n">
        <v>32.19</v>
      </c>
      <c r="T112" t="n">
        <v>2542.17</v>
      </c>
      <c r="U112" t="n">
        <v>0.71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116.8561990075735</v>
      </c>
      <c r="AB112" t="n">
        <v>159.8878068137483</v>
      </c>
      <c r="AC112" t="n">
        <v>144.6283389354344</v>
      </c>
      <c r="AD112" t="n">
        <v>116856.1990075735</v>
      </c>
      <c r="AE112" t="n">
        <v>159887.8068137483</v>
      </c>
      <c r="AF112" t="n">
        <v>4.849937590192243e-06</v>
      </c>
      <c r="AG112" t="n">
        <v>5</v>
      </c>
      <c r="AH112" t="n">
        <v>144628.3389354344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6.7163</v>
      </c>
      <c r="E113" t="n">
        <v>14.89</v>
      </c>
      <c r="F113" t="n">
        <v>11.67</v>
      </c>
      <c r="G113" t="n">
        <v>116.75</v>
      </c>
      <c r="H113" t="n">
        <v>1.54</v>
      </c>
      <c r="I113" t="n">
        <v>6</v>
      </c>
      <c r="J113" t="n">
        <v>333.2</v>
      </c>
      <c r="K113" t="n">
        <v>60.56</v>
      </c>
      <c r="L113" t="n">
        <v>28.75</v>
      </c>
      <c r="M113" t="n">
        <v>4</v>
      </c>
      <c r="N113" t="n">
        <v>103.89</v>
      </c>
      <c r="O113" t="n">
        <v>41328.54</v>
      </c>
      <c r="P113" t="n">
        <v>182.54</v>
      </c>
      <c r="Q113" t="n">
        <v>460.73</v>
      </c>
      <c r="R113" t="n">
        <v>45.08</v>
      </c>
      <c r="S113" t="n">
        <v>32.19</v>
      </c>
      <c r="T113" t="n">
        <v>2551.21</v>
      </c>
      <c r="U113" t="n">
        <v>0.71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116.844594191047</v>
      </c>
      <c r="AB113" t="n">
        <v>159.8719285918083</v>
      </c>
      <c r="AC113" t="n">
        <v>144.6139761087112</v>
      </c>
      <c r="AD113" t="n">
        <v>116844.594191047</v>
      </c>
      <c r="AE113" t="n">
        <v>159871.9285918083</v>
      </c>
      <c r="AF113" t="n">
        <v>4.849504360197139e-06</v>
      </c>
      <c r="AG113" t="n">
        <v>5</v>
      </c>
      <c r="AH113" t="n">
        <v>144613.9761087112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6.7175</v>
      </c>
      <c r="E114" t="n">
        <v>14.89</v>
      </c>
      <c r="F114" t="n">
        <v>11.67</v>
      </c>
      <c r="G114" t="n">
        <v>116.72</v>
      </c>
      <c r="H114" t="n">
        <v>1.55</v>
      </c>
      <c r="I114" t="n">
        <v>6</v>
      </c>
      <c r="J114" t="n">
        <v>333.79</v>
      </c>
      <c r="K114" t="n">
        <v>60.56</v>
      </c>
      <c r="L114" t="n">
        <v>29</v>
      </c>
      <c r="M114" t="n">
        <v>4</v>
      </c>
      <c r="N114" t="n">
        <v>104.24</v>
      </c>
      <c r="O114" t="n">
        <v>41401.93</v>
      </c>
      <c r="P114" t="n">
        <v>182.28</v>
      </c>
      <c r="Q114" t="n">
        <v>460.69</v>
      </c>
      <c r="R114" t="n">
        <v>45.03</v>
      </c>
      <c r="S114" t="n">
        <v>32.19</v>
      </c>
      <c r="T114" t="n">
        <v>2526.2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116.7381830877408</v>
      </c>
      <c r="AB114" t="n">
        <v>159.7263322257383</v>
      </c>
      <c r="AC114" t="n">
        <v>144.482275255473</v>
      </c>
      <c r="AD114" t="n">
        <v>116738.1830877408</v>
      </c>
      <c r="AE114" t="n">
        <v>159726.3322257383</v>
      </c>
      <c r="AF114" t="n">
        <v>4.850370820187347e-06</v>
      </c>
      <c r="AG114" t="n">
        <v>5</v>
      </c>
      <c r="AH114" t="n">
        <v>144482.275255473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6.7198</v>
      </c>
      <c r="E115" t="n">
        <v>14.88</v>
      </c>
      <c r="F115" t="n">
        <v>11.67</v>
      </c>
      <c r="G115" t="n">
        <v>116.67</v>
      </c>
      <c r="H115" t="n">
        <v>1.56</v>
      </c>
      <c r="I115" t="n">
        <v>6</v>
      </c>
      <c r="J115" t="n">
        <v>334.39</v>
      </c>
      <c r="K115" t="n">
        <v>60.56</v>
      </c>
      <c r="L115" t="n">
        <v>29.25</v>
      </c>
      <c r="M115" t="n">
        <v>4</v>
      </c>
      <c r="N115" t="n">
        <v>104.58</v>
      </c>
      <c r="O115" t="n">
        <v>41475.37</v>
      </c>
      <c r="P115" t="n">
        <v>181.74</v>
      </c>
      <c r="Q115" t="n">
        <v>460.72</v>
      </c>
      <c r="R115" t="n">
        <v>44.73</v>
      </c>
      <c r="S115" t="n">
        <v>32.19</v>
      </c>
      <c r="T115" t="n">
        <v>2376.23</v>
      </c>
      <c r="U115" t="n">
        <v>0.72</v>
      </c>
      <c r="V115" t="n">
        <v>0.77</v>
      </c>
      <c r="W115" t="n">
        <v>1.46</v>
      </c>
      <c r="X115" t="n">
        <v>0.13</v>
      </c>
      <c r="Y115" t="n">
        <v>1</v>
      </c>
      <c r="Z115" t="n">
        <v>10</v>
      </c>
      <c r="AA115" t="n">
        <v>116.5193376773105</v>
      </c>
      <c r="AB115" t="n">
        <v>159.4268982804096</v>
      </c>
      <c r="AC115" t="n">
        <v>144.2114188656282</v>
      </c>
      <c r="AD115" t="n">
        <v>116519.3376773105</v>
      </c>
      <c r="AE115" t="n">
        <v>159426.8982804096</v>
      </c>
      <c r="AF115" t="n">
        <v>4.852031535168581e-06</v>
      </c>
      <c r="AG115" t="n">
        <v>5</v>
      </c>
      <c r="AH115" t="n">
        <v>144211.4188656282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6.7164</v>
      </c>
      <c r="E116" t="n">
        <v>14.89</v>
      </c>
      <c r="F116" t="n">
        <v>11.67</v>
      </c>
      <c r="G116" t="n">
        <v>116.74</v>
      </c>
      <c r="H116" t="n">
        <v>1.57</v>
      </c>
      <c r="I116" t="n">
        <v>6</v>
      </c>
      <c r="J116" t="n">
        <v>334.98</v>
      </c>
      <c r="K116" t="n">
        <v>60.56</v>
      </c>
      <c r="L116" t="n">
        <v>29.5</v>
      </c>
      <c r="M116" t="n">
        <v>4</v>
      </c>
      <c r="N116" t="n">
        <v>104.93</v>
      </c>
      <c r="O116" t="n">
        <v>41548.98</v>
      </c>
      <c r="P116" t="n">
        <v>180.78</v>
      </c>
      <c r="Q116" t="n">
        <v>460.69</v>
      </c>
      <c r="R116" t="n">
        <v>45.08</v>
      </c>
      <c r="S116" t="n">
        <v>32.19</v>
      </c>
      <c r="T116" t="n">
        <v>2553.67</v>
      </c>
      <c r="U116" t="n">
        <v>0.71</v>
      </c>
      <c r="V116" t="n">
        <v>0.77</v>
      </c>
      <c r="W116" t="n">
        <v>1.46</v>
      </c>
      <c r="X116" t="n">
        <v>0.14</v>
      </c>
      <c r="Y116" t="n">
        <v>1</v>
      </c>
      <c r="Z116" t="n">
        <v>10</v>
      </c>
      <c r="AA116" t="n">
        <v>116.2097325200775</v>
      </c>
      <c r="AB116" t="n">
        <v>159.0032828454681</v>
      </c>
      <c r="AC116" t="n">
        <v>143.8282326932494</v>
      </c>
      <c r="AD116" t="n">
        <v>116209.7325200775</v>
      </c>
      <c r="AE116" t="n">
        <v>159003.2828454681</v>
      </c>
      <c r="AF116" t="n">
        <v>4.849576565196323e-06</v>
      </c>
      <c r="AG116" t="n">
        <v>5</v>
      </c>
      <c r="AH116" t="n">
        <v>143828.2326932494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6.7142</v>
      </c>
      <c r="E117" t="n">
        <v>14.89</v>
      </c>
      <c r="F117" t="n">
        <v>11.68</v>
      </c>
      <c r="G117" t="n">
        <v>116.79</v>
      </c>
      <c r="H117" t="n">
        <v>1.58</v>
      </c>
      <c r="I117" t="n">
        <v>6</v>
      </c>
      <c r="J117" t="n">
        <v>335.58</v>
      </c>
      <c r="K117" t="n">
        <v>60.56</v>
      </c>
      <c r="L117" t="n">
        <v>29.75</v>
      </c>
      <c r="M117" t="n">
        <v>4</v>
      </c>
      <c r="N117" t="n">
        <v>105.28</v>
      </c>
      <c r="O117" t="n">
        <v>41622.76</v>
      </c>
      <c r="P117" t="n">
        <v>181.11</v>
      </c>
      <c r="Q117" t="n">
        <v>460.69</v>
      </c>
      <c r="R117" t="n">
        <v>45.2</v>
      </c>
      <c r="S117" t="n">
        <v>32.19</v>
      </c>
      <c r="T117" t="n">
        <v>2612.65</v>
      </c>
      <c r="U117" t="n">
        <v>0.71</v>
      </c>
      <c r="V117" t="n">
        <v>0.77</v>
      </c>
      <c r="W117" t="n">
        <v>1.46</v>
      </c>
      <c r="X117" t="n">
        <v>0.15</v>
      </c>
      <c r="Y117" t="n">
        <v>1</v>
      </c>
      <c r="Z117" t="n">
        <v>10</v>
      </c>
      <c r="AA117" t="n">
        <v>116.3569349228983</v>
      </c>
      <c r="AB117" t="n">
        <v>159.2046916671191</v>
      </c>
      <c r="AC117" t="n">
        <v>144.0104193396411</v>
      </c>
      <c r="AD117" t="n">
        <v>116356.9349228983</v>
      </c>
      <c r="AE117" t="n">
        <v>159204.6916671191</v>
      </c>
      <c r="AF117" t="n">
        <v>4.847988055214274e-06</v>
      </c>
      <c r="AG117" t="n">
        <v>5</v>
      </c>
      <c r="AH117" t="n">
        <v>144010.4193396411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6.7149</v>
      </c>
      <c r="E118" t="n">
        <v>14.89</v>
      </c>
      <c r="F118" t="n">
        <v>11.68</v>
      </c>
      <c r="G118" t="n">
        <v>116.78</v>
      </c>
      <c r="H118" t="n">
        <v>1.59</v>
      </c>
      <c r="I118" t="n">
        <v>6</v>
      </c>
      <c r="J118" t="n">
        <v>336.18</v>
      </c>
      <c r="K118" t="n">
        <v>60.56</v>
      </c>
      <c r="L118" t="n">
        <v>30</v>
      </c>
      <c r="M118" t="n">
        <v>4</v>
      </c>
      <c r="N118" t="n">
        <v>105.63</v>
      </c>
      <c r="O118" t="n">
        <v>41696.71</v>
      </c>
      <c r="P118" t="n">
        <v>181.09</v>
      </c>
      <c r="Q118" t="n">
        <v>460.69</v>
      </c>
      <c r="R118" t="n">
        <v>45.11</v>
      </c>
      <c r="S118" t="n">
        <v>32.19</v>
      </c>
      <c r="T118" t="n">
        <v>2568.34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116.3423137628756</v>
      </c>
      <c r="AB118" t="n">
        <v>159.184686350936</v>
      </c>
      <c r="AC118" t="n">
        <v>143.9923233027569</v>
      </c>
      <c r="AD118" t="n">
        <v>116342.3137628756</v>
      </c>
      <c r="AE118" t="n">
        <v>159184.686350936</v>
      </c>
      <c r="AF118" t="n">
        <v>4.848493490208563e-06</v>
      </c>
      <c r="AG118" t="n">
        <v>5</v>
      </c>
      <c r="AH118" t="n">
        <v>143992.3233027569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6.7145</v>
      </c>
      <c r="E119" t="n">
        <v>14.89</v>
      </c>
      <c r="F119" t="n">
        <v>11.68</v>
      </c>
      <c r="G119" t="n">
        <v>116.79</v>
      </c>
      <c r="H119" t="n">
        <v>1.6</v>
      </c>
      <c r="I119" t="n">
        <v>6</v>
      </c>
      <c r="J119" t="n">
        <v>336.78</v>
      </c>
      <c r="K119" t="n">
        <v>60.56</v>
      </c>
      <c r="L119" t="n">
        <v>30.25</v>
      </c>
      <c r="M119" t="n">
        <v>4</v>
      </c>
      <c r="N119" t="n">
        <v>105.98</v>
      </c>
      <c r="O119" t="n">
        <v>41770.83</v>
      </c>
      <c r="P119" t="n">
        <v>180.5</v>
      </c>
      <c r="Q119" t="n">
        <v>460.69</v>
      </c>
      <c r="R119" t="n">
        <v>45.11</v>
      </c>
      <c r="S119" t="n">
        <v>32.19</v>
      </c>
      <c r="T119" t="n">
        <v>2566.44</v>
      </c>
      <c r="U119" t="n">
        <v>0.71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116.1340261216228</v>
      </c>
      <c r="AB119" t="n">
        <v>158.8996980111718</v>
      </c>
      <c r="AC119" t="n">
        <v>143.7345338501561</v>
      </c>
      <c r="AD119" t="n">
        <v>116134.0261216228</v>
      </c>
      <c r="AE119" t="n">
        <v>158899.6980111718</v>
      </c>
      <c r="AF119" t="n">
        <v>4.848204670211827e-06</v>
      </c>
      <c r="AG119" t="n">
        <v>5</v>
      </c>
      <c r="AH119" t="n">
        <v>143734.5338501561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6.715</v>
      </c>
      <c r="E120" t="n">
        <v>14.89</v>
      </c>
      <c r="F120" t="n">
        <v>11.68</v>
      </c>
      <c r="G120" t="n">
        <v>116.78</v>
      </c>
      <c r="H120" t="n">
        <v>1.61</v>
      </c>
      <c r="I120" t="n">
        <v>6</v>
      </c>
      <c r="J120" t="n">
        <v>337.39</v>
      </c>
      <c r="K120" t="n">
        <v>60.56</v>
      </c>
      <c r="L120" t="n">
        <v>30.5</v>
      </c>
      <c r="M120" t="n">
        <v>4</v>
      </c>
      <c r="N120" t="n">
        <v>106.33</v>
      </c>
      <c r="O120" t="n">
        <v>41845.13</v>
      </c>
      <c r="P120" t="n">
        <v>179.51</v>
      </c>
      <c r="Q120" t="n">
        <v>460.69</v>
      </c>
      <c r="R120" t="n">
        <v>45.13</v>
      </c>
      <c r="S120" t="n">
        <v>32.19</v>
      </c>
      <c r="T120" t="n">
        <v>2578.44</v>
      </c>
      <c r="U120" t="n">
        <v>0.71</v>
      </c>
      <c r="V120" t="n">
        <v>0.77</v>
      </c>
      <c r="W120" t="n">
        <v>1.46</v>
      </c>
      <c r="X120" t="n">
        <v>0.14</v>
      </c>
      <c r="Y120" t="n">
        <v>1</v>
      </c>
      <c r="Z120" t="n">
        <v>10</v>
      </c>
      <c r="AA120" t="n">
        <v>115.7721606707684</v>
      </c>
      <c r="AB120" t="n">
        <v>158.4045777369361</v>
      </c>
      <c r="AC120" t="n">
        <v>143.2866671599876</v>
      </c>
      <c r="AD120" t="n">
        <v>115772.1606707684</v>
      </c>
      <c r="AE120" t="n">
        <v>158404.5777369361</v>
      </c>
      <c r="AF120" t="n">
        <v>4.848565695207746e-06</v>
      </c>
      <c r="AG120" t="n">
        <v>5</v>
      </c>
      <c r="AH120" t="n">
        <v>143286.6671599876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6.7168</v>
      </c>
      <c r="E121" t="n">
        <v>14.89</v>
      </c>
      <c r="F121" t="n">
        <v>11.67</v>
      </c>
      <c r="G121" t="n">
        <v>116.74</v>
      </c>
      <c r="H121" t="n">
        <v>1.62</v>
      </c>
      <c r="I121" t="n">
        <v>6</v>
      </c>
      <c r="J121" t="n">
        <v>337.99</v>
      </c>
      <c r="K121" t="n">
        <v>60.56</v>
      </c>
      <c r="L121" t="n">
        <v>30.75</v>
      </c>
      <c r="M121" t="n">
        <v>4</v>
      </c>
      <c r="N121" t="n">
        <v>106.68</v>
      </c>
      <c r="O121" t="n">
        <v>41919.61</v>
      </c>
      <c r="P121" t="n">
        <v>179.03</v>
      </c>
      <c r="Q121" t="n">
        <v>460.69</v>
      </c>
      <c r="R121" t="n">
        <v>45.1</v>
      </c>
      <c r="S121" t="n">
        <v>32.19</v>
      </c>
      <c r="T121" t="n">
        <v>2563.21</v>
      </c>
      <c r="U121" t="n">
        <v>0.71</v>
      </c>
      <c r="V121" t="n">
        <v>0.77</v>
      </c>
      <c r="W121" t="n">
        <v>1.46</v>
      </c>
      <c r="X121" t="n">
        <v>0.14</v>
      </c>
      <c r="Y121" t="n">
        <v>1</v>
      </c>
      <c r="Z121" t="n">
        <v>10</v>
      </c>
      <c r="AA121" t="n">
        <v>115.5753476180487</v>
      </c>
      <c r="AB121" t="n">
        <v>158.135289435426</v>
      </c>
      <c r="AC121" t="n">
        <v>143.043079356025</v>
      </c>
      <c r="AD121" t="n">
        <v>115575.3476180487</v>
      </c>
      <c r="AE121" t="n">
        <v>158135.289435426</v>
      </c>
      <c r="AF121" t="n">
        <v>4.849865385193059e-06</v>
      </c>
      <c r="AG121" t="n">
        <v>5</v>
      </c>
      <c r="AH121" t="n">
        <v>143043.079356025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6.7165</v>
      </c>
      <c r="E122" t="n">
        <v>14.89</v>
      </c>
      <c r="F122" t="n">
        <v>11.67</v>
      </c>
      <c r="G122" t="n">
        <v>116.74</v>
      </c>
      <c r="H122" t="n">
        <v>1.63</v>
      </c>
      <c r="I122" t="n">
        <v>6</v>
      </c>
      <c r="J122" t="n">
        <v>338.59</v>
      </c>
      <c r="K122" t="n">
        <v>60.56</v>
      </c>
      <c r="L122" t="n">
        <v>31</v>
      </c>
      <c r="M122" t="n">
        <v>4</v>
      </c>
      <c r="N122" t="n">
        <v>107.04</v>
      </c>
      <c r="O122" t="n">
        <v>41994.26</v>
      </c>
      <c r="P122" t="n">
        <v>178.64</v>
      </c>
      <c r="Q122" t="n">
        <v>460.69</v>
      </c>
      <c r="R122" t="n">
        <v>45.14</v>
      </c>
      <c r="S122" t="n">
        <v>32.19</v>
      </c>
      <c r="T122" t="n">
        <v>2582.51</v>
      </c>
      <c r="U122" t="n">
        <v>0.71</v>
      </c>
      <c r="V122" t="n">
        <v>0.77</v>
      </c>
      <c r="W122" t="n">
        <v>1.45</v>
      </c>
      <c r="X122" t="n">
        <v>0.14</v>
      </c>
      <c r="Y122" t="n">
        <v>1</v>
      </c>
      <c r="Z122" t="n">
        <v>10</v>
      </c>
      <c r="AA122" t="n">
        <v>115.4380496828133</v>
      </c>
      <c r="AB122" t="n">
        <v>157.9474323432796</v>
      </c>
      <c r="AC122" t="n">
        <v>142.873151081094</v>
      </c>
      <c r="AD122" t="n">
        <v>115438.0496828133</v>
      </c>
      <c r="AE122" t="n">
        <v>157947.4323432796</v>
      </c>
      <c r="AF122" t="n">
        <v>4.849648770195507e-06</v>
      </c>
      <c r="AG122" t="n">
        <v>5</v>
      </c>
      <c r="AH122" t="n">
        <v>142873.151081094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6.7163</v>
      </c>
      <c r="E123" t="n">
        <v>14.89</v>
      </c>
      <c r="F123" t="n">
        <v>11.67</v>
      </c>
      <c r="G123" t="n">
        <v>116.75</v>
      </c>
      <c r="H123" t="n">
        <v>1.64</v>
      </c>
      <c r="I123" t="n">
        <v>6</v>
      </c>
      <c r="J123" t="n">
        <v>339.2</v>
      </c>
      <c r="K123" t="n">
        <v>60.56</v>
      </c>
      <c r="L123" t="n">
        <v>31.25</v>
      </c>
      <c r="M123" t="n">
        <v>4</v>
      </c>
      <c r="N123" t="n">
        <v>107.4</v>
      </c>
      <c r="O123" t="n">
        <v>42069.09</v>
      </c>
      <c r="P123" t="n">
        <v>177.43</v>
      </c>
      <c r="Q123" t="n">
        <v>460.7</v>
      </c>
      <c r="R123" t="n">
        <v>45.08</v>
      </c>
      <c r="S123" t="n">
        <v>32.19</v>
      </c>
      <c r="T123" t="n">
        <v>2554.82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115.0044005475788</v>
      </c>
      <c r="AB123" t="n">
        <v>157.3540944652025</v>
      </c>
      <c r="AC123" t="n">
        <v>142.3364405373454</v>
      </c>
      <c r="AD123" t="n">
        <v>115004.4005475788</v>
      </c>
      <c r="AE123" t="n">
        <v>157354.0944652025</v>
      </c>
      <c r="AF123" t="n">
        <v>4.849504360197139e-06</v>
      </c>
      <c r="AG123" t="n">
        <v>5</v>
      </c>
      <c r="AH123" t="n">
        <v>142336.4405373454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6.7167</v>
      </c>
      <c r="E124" t="n">
        <v>14.89</v>
      </c>
      <c r="F124" t="n">
        <v>11.67</v>
      </c>
      <c r="G124" t="n">
        <v>116.74</v>
      </c>
      <c r="H124" t="n">
        <v>1.65</v>
      </c>
      <c r="I124" t="n">
        <v>6</v>
      </c>
      <c r="J124" t="n">
        <v>339.81</v>
      </c>
      <c r="K124" t="n">
        <v>60.56</v>
      </c>
      <c r="L124" t="n">
        <v>31.5</v>
      </c>
      <c r="M124" t="n">
        <v>4</v>
      </c>
      <c r="N124" t="n">
        <v>107.75</v>
      </c>
      <c r="O124" t="n">
        <v>42144.11</v>
      </c>
      <c r="P124" t="n">
        <v>177.65</v>
      </c>
      <c r="Q124" t="n">
        <v>460.69</v>
      </c>
      <c r="R124" t="n">
        <v>45.07</v>
      </c>
      <c r="S124" t="n">
        <v>32.19</v>
      </c>
      <c r="T124" t="n">
        <v>2549.37</v>
      </c>
      <c r="U124" t="n">
        <v>0.71</v>
      </c>
      <c r="V124" t="n">
        <v>0.77</v>
      </c>
      <c r="W124" t="n">
        <v>1.46</v>
      </c>
      <c r="X124" t="n">
        <v>0.14</v>
      </c>
      <c r="Y124" t="n">
        <v>1</v>
      </c>
      <c r="Z124" t="n">
        <v>10</v>
      </c>
      <c r="AA124" t="n">
        <v>115.0794645937987</v>
      </c>
      <c r="AB124" t="n">
        <v>157.4568004048325</v>
      </c>
      <c r="AC124" t="n">
        <v>142.4293443662458</v>
      </c>
      <c r="AD124" t="n">
        <v>115079.4645937987</v>
      </c>
      <c r="AE124" t="n">
        <v>157456.8004048325</v>
      </c>
      <c r="AF124" t="n">
        <v>4.849793180193876e-06</v>
      </c>
      <c r="AG124" t="n">
        <v>5</v>
      </c>
      <c r="AH124" t="n">
        <v>142429.3443662458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6.7543</v>
      </c>
      <c r="E125" t="n">
        <v>14.81</v>
      </c>
      <c r="F125" t="n">
        <v>11.64</v>
      </c>
      <c r="G125" t="n">
        <v>139.72</v>
      </c>
      <c r="H125" t="n">
        <v>1.66</v>
      </c>
      <c r="I125" t="n">
        <v>5</v>
      </c>
      <c r="J125" t="n">
        <v>340.42</v>
      </c>
      <c r="K125" t="n">
        <v>60.56</v>
      </c>
      <c r="L125" t="n">
        <v>31.75</v>
      </c>
      <c r="M125" t="n">
        <v>3</v>
      </c>
      <c r="N125" t="n">
        <v>108.11</v>
      </c>
      <c r="O125" t="n">
        <v>42219.3</v>
      </c>
      <c r="P125" t="n">
        <v>177.02</v>
      </c>
      <c r="Q125" t="n">
        <v>460.69</v>
      </c>
      <c r="R125" t="n">
        <v>44.05</v>
      </c>
      <c r="S125" t="n">
        <v>32.19</v>
      </c>
      <c r="T125" t="n">
        <v>2043.94</v>
      </c>
      <c r="U125" t="n">
        <v>0.73</v>
      </c>
      <c r="V125" t="n">
        <v>0.77</v>
      </c>
      <c r="W125" t="n">
        <v>1.45</v>
      </c>
      <c r="X125" t="n">
        <v>0.11</v>
      </c>
      <c r="Y125" t="n">
        <v>1</v>
      </c>
      <c r="Z125" t="n">
        <v>10</v>
      </c>
      <c r="AA125" t="n">
        <v>114.4497934183624</v>
      </c>
      <c r="AB125" t="n">
        <v>156.5952565234693</v>
      </c>
      <c r="AC125" t="n">
        <v>141.6500250237352</v>
      </c>
      <c r="AD125" t="n">
        <v>114449.7934183624</v>
      </c>
      <c r="AE125" t="n">
        <v>156595.2565234693</v>
      </c>
      <c r="AF125" t="n">
        <v>4.876942259887071e-06</v>
      </c>
      <c r="AG125" t="n">
        <v>5</v>
      </c>
      <c r="AH125" t="n">
        <v>141650.0250237352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6.7528</v>
      </c>
      <c r="E126" t="n">
        <v>14.81</v>
      </c>
      <c r="F126" t="n">
        <v>11.65</v>
      </c>
      <c r="G126" t="n">
        <v>139.76</v>
      </c>
      <c r="H126" t="n">
        <v>1.67</v>
      </c>
      <c r="I126" t="n">
        <v>5</v>
      </c>
      <c r="J126" t="n">
        <v>341.03</v>
      </c>
      <c r="K126" t="n">
        <v>60.56</v>
      </c>
      <c r="L126" t="n">
        <v>32</v>
      </c>
      <c r="M126" t="n">
        <v>3</v>
      </c>
      <c r="N126" t="n">
        <v>108.48</v>
      </c>
      <c r="O126" t="n">
        <v>42294.68</v>
      </c>
      <c r="P126" t="n">
        <v>177.39</v>
      </c>
      <c r="Q126" t="n">
        <v>460.69</v>
      </c>
      <c r="R126" t="n">
        <v>44.22</v>
      </c>
      <c r="S126" t="n">
        <v>32.19</v>
      </c>
      <c r="T126" t="n">
        <v>2126.41</v>
      </c>
      <c r="U126" t="n">
        <v>0.73</v>
      </c>
      <c r="V126" t="n">
        <v>0.77</v>
      </c>
      <c r="W126" t="n">
        <v>1.45</v>
      </c>
      <c r="X126" t="n">
        <v>0.11</v>
      </c>
      <c r="Y126" t="n">
        <v>1</v>
      </c>
      <c r="Z126" t="n">
        <v>10</v>
      </c>
      <c r="AA126" t="n">
        <v>114.6027297964176</v>
      </c>
      <c r="AB126" t="n">
        <v>156.8045108230012</v>
      </c>
      <c r="AC126" t="n">
        <v>141.8393083866101</v>
      </c>
      <c r="AD126" t="n">
        <v>114602.7297964176</v>
      </c>
      <c r="AE126" t="n">
        <v>156804.5108230012</v>
      </c>
      <c r="AF126" t="n">
        <v>4.87585918489931e-06</v>
      </c>
      <c r="AG126" t="n">
        <v>5</v>
      </c>
      <c r="AH126" t="n">
        <v>141839.3083866101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6.7532</v>
      </c>
      <c r="E127" t="n">
        <v>14.81</v>
      </c>
      <c r="F127" t="n">
        <v>11.65</v>
      </c>
      <c r="G127" t="n">
        <v>139.75</v>
      </c>
      <c r="H127" t="n">
        <v>1.68</v>
      </c>
      <c r="I127" t="n">
        <v>5</v>
      </c>
      <c r="J127" t="n">
        <v>341.64</v>
      </c>
      <c r="K127" t="n">
        <v>60.56</v>
      </c>
      <c r="L127" t="n">
        <v>32.25</v>
      </c>
      <c r="M127" t="n">
        <v>3</v>
      </c>
      <c r="N127" t="n">
        <v>108.84</v>
      </c>
      <c r="O127" t="n">
        <v>42370.23</v>
      </c>
      <c r="P127" t="n">
        <v>177.76</v>
      </c>
      <c r="Q127" t="n">
        <v>460.69</v>
      </c>
      <c r="R127" t="n">
        <v>44.11</v>
      </c>
      <c r="S127" t="n">
        <v>32.19</v>
      </c>
      <c r="T127" t="n">
        <v>2074</v>
      </c>
      <c r="U127" t="n">
        <v>0.73</v>
      </c>
      <c r="V127" t="n">
        <v>0.77</v>
      </c>
      <c r="W127" t="n">
        <v>1.46</v>
      </c>
      <c r="X127" t="n">
        <v>0.11</v>
      </c>
      <c r="Y127" t="n">
        <v>1</v>
      </c>
      <c r="Z127" t="n">
        <v>10</v>
      </c>
      <c r="AA127" t="n">
        <v>114.7311341951238</v>
      </c>
      <c r="AB127" t="n">
        <v>156.9801993861132</v>
      </c>
      <c r="AC127" t="n">
        <v>141.9982294798392</v>
      </c>
      <c r="AD127" t="n">
        <v>114731.1341951238</v>
      </c>
      <c r="AE127" t="n">
        <v>156980.1993861131</v>
      </c>
      <c r="AF127" t="n">
        <v>4.876148004896047e-06</v>
      </c>
      <c r="AG127" t="n">
        <v>5</v>
      </c>
      <c r="AH127" t="n">
        <v>141998.2294798392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6.7551</v>
      </c>
      <c r="E128" t="n">
        <v>14.8</v>
      </c>
      <c r="F128" t="n">
        <v>11.64</v>
      </c>
      <c r="G128" t="n">
        <v>139.7</v>
      </c>
      <c r="H128" t="n">
        <v>1.69</v>
      </c>
      <c r="I128" t="n">
        <v>5</v>
      </c>
      <c r="J128" t="n">
        <v>342.26</v>
      </c>
      <c r="K128" t="n">
        <v>60.56</v>
      </c>
      <c r="L128" t="n">
        <v>32.5</v>
      </c>
      <c r="M128" t="n">
        <v>3</v>
      </c>
      <c r="N128" t="n">
        <v>109.2</v>
      </c>
      <c r="O128" t="n">
        <v>42445.98</v>
      </c>
      <c r="P128" t="n">
        <v>178.3</v>
      </c>
      <c r="Q128" t="n">
        <v>460.69</v>
      </c>
      <c r="R128" t="n">
        <v>43.93</v>
      </c>
      <c r="S128" t="n">
        <v>32.19</v>
      </c>
      <c r="T128" t="n">
        <v>1981.9</v>
      </c>
      <c r="U128" t="n">
        <v>0.73</v>
      </c>
      <c r="V128" t="n">
        <v>0.77</v>
      </c>
      <c r="W128" t="n">
        <v>1.46</v>
      </c>
      <c r="X128" t="n">
        <v>0.11</v>
      </c>
      <c r="Y128" t="n">
        <v>1</v>
      </c>
      <c r="Z128" t="n">
        <v>10</v>
      </c>
      <c r="AA128" t="n">
        <v>114.8998938722207</v>
      </c>
      <c r="AB128" t="n">
        <v>157.2111038214685</v>
      </c>
      <c r="AC128" t="n">
        <v>142.2070967199607</v>
      </c>
      <c r="AD128" t="n">
        <v>114899.8938722207</v>
      </c>
      <c r="AE128" t="n">
        <v>157211.1038214685</v>
      </c>
      <c r="AF128" t="n">
        <v>4.877519899880543e-06</v>
      </c>
      <c r="AG128" t="n">
        <v>5</v>
      </c>
      <c r="AH128" t="n">
        <v>142207.0967199607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6.7573</v>
      </c>
      <c r="E129" t="n">
        <v>14.8</v>
      </c>
      <c r="F129" t="n">
        <v>11.64</v>
      </c>
      <c r="G129" t="n">
        <v>139.64</v>
      </c>
      <c r="H129" t="n">
        <v>1.7</v>
      </c>
      <c r="I129" t="n">
        <v>5</v>
      </c>
      <c r="J129" t="n">
        <v>342.87</v>
      </c>
      <c r="K129" t="n">
        <v>60.56</v>
      </c>
      <c r="L129" t="n">
        <v>32.75</v>
      </c>
      <c r="M129" t="n">
        <v>3</v>
      </c>
      <c r="N129" t="n">
        <v>109.57</v>
      </c>
      <c r="O129" t="n">
        <v>42521.91</v>
      </c>
      <c r="P129" t="n">
        <v>178.44</v>
      </c>
      <c r="Q129" t="n">
        <v>460.69</v>
      </c>
      <c r="R129" t="n">
        <v>43.85</v>
      </c>
      <c r="S129" t="n">
        <v>32.19</v>
      </c>
      <c r="T129" t="n">
        <v>1942.76</v>
      </c>
      <c r="U129" t="n">
        <v>0.73</v>
      </c>
      <c r="V129" t="n">
        <v>0.77</v>
      </c>
      <c r="W129" t="n">
        <v>1.45</v>
      </c>
      <c r="X129" t="n">
        <v>0.1</v>
      </c>
      <c r="Y129" t="n">
        <v>1</v>
      </c>
      <c r="Z129" t="n">
        <v>10</v>
      </c>
      <c r="AA129" t="n">
        <v>114.9273132587973</v>
      </c>
      <c r="AB129" t="n">
        <v>157.2486202358404</v>
      </c>
      <c r="AC129" t="n">
        <v>142.2410326203996</v>
      </c>
      <c r="AD129" t="n">
        <v>114927.3132587973</v>
      </c>
      <c r="AE129" t="n">
        <v>157248.6202358404</v>
      </c>
      <c r="AF129" t="n">
        <v>4.879108409862592e-06</v>
      </c>
      <c r="AG129" t="n">
        <v>5</v>
      </c>
      <c r="AH129" t="n">
        <v>142241.0326203996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6.7543</v>
      </c>
      <c r="E130" t="n">
        <v>14.81</v>
      </c>
      <c r="F130" t="n">
        <v>11.64</v>
      </c>
      <c r="G130" t="n">
        <v>139.72</v>
      </c>
      <c r="H130" t="n">
        <v>1.71</v>
      </c>
      <c r="I130" t="n">
        <v>5</v>
      </c>
      <c r="J130" t="n">
        <v>343.49</v>
      </c>
      <c r="K130" t="n">
        <v>60.56</v>
      </c>
      <c r="L130" t="n">
        <v>33</v>
      </c>
      <c r="M130" t="n">
        <v>3</v>
      </c>
      <c r="N130" t="n">
        <v>109.94</v>
      </c>
      <c r="O130" t="n">
        <v>42598.03</v>
      </c>
      <c r="P130" t="n">
        <v>178.95</v>
      </c>
      <c r="Q130" t="n">
        <v>460.69</v>
      </c>
      <c r="R130" t="n">
        <v>44.01</v>
      </c>
      <c r="S130" t="n">
        <v>32.19</v>
      </c>
      <c r="T130" t="n">
        <v>2024.05</v>
      </c>
      <c r="U130" t="n">
        <v>0.73</v>
      </c>
      <c r="V130" t="n">
        <v>0.77</v>
      </c>
      <c r="W130" t="n">
        <v>1.46</v>
      </c>
      <c r="X130" t="n">
        <v>0.11</v>
      </c>
      <c r="Y130" t="n">
        <v>1</v>
      </c>
      <c r="Z130" t="n">
        <v>10</v>
      </c>
      <c r="AA130" t="n">
        <v>115.1409073941</v>
      </c>
      <c r="AB130" t="n">
        <v>157.5408691548697</v>
      </c>
      <c r="AC130" t="n">
        <v>142.5053897127708</v>
      </c>
      <c r="AD130" t="n">
        <v>115140.9073941</v>
      </c>
      <c r="AE130" t="n">
        <v>157540.8691548697</v>
      </c>
      <c r="AF130" t="n">
        <v>4.876942259887071e-06</v>
      </c>
      <c r="AG130" t="n">
        <v>5</v>
      </c>
      <c r="AH130" t="n">
        <v>142505.3897127708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6.7543</v>
      </c>
      <c r="E131" t="n">
        <v>14.81</v>
      </c>
      <c r="F131" t="n">
        <v>11.64</v>
      </c>
      <c r="G131" t="n">
        <v>139.72</v>
      </c>
      <c r="H131" t="n">
        <v>1.72</v>
      </c>
      <c r="I131" t="n">
        <v>5</v>
      </c>
      <c r="J131" t="n">
        <v>344.11</v>
      </c>
      <c r="K131" t="n">
        <v>60.56</v>
      </c>
      <c r="L131" t="n">
        <v>33.25</v>
      </c>
      <c r="M131" t="n">
        <v>3</v>
      </c>
      <c r="N131" t="n">
        <v>110.3</v>
      </c>
      <c r="O131" t="n">
        <v>42674.47</v>
      </c>
      <c r="P131" t="n">
        <v>179.27</v>
      </c>
      <c r="Q131" t="n">
        <v>460.69</v>
      </c>
      <c r="R131" t="n">
        <v>44.09</v>
      </c>
      <c r="S131" t="n">
        <v>32.19</v>
      </c>
      <c r="T131" t="n">
        <v>2060.64</v>
      </c>
      <c r="U131" t="n">
        <v>0.73</v>
      </c>
      <c r="V131" t="n">
        <v>0.77</v>
      </c>
      <c r="W131" t="n">
        <v>1.45</v>
      </c>
      <c r="X131" t="n">
        <v>0.11</v>
      </c>
      <c r="Y131" t="n">
        <v>1</v>
      </c>
      <c r="Z131" t="n">
        <v>10</v>
      </c>
      <c r="AA131" t="n">
        <v>115.2554962398181</v>
      </c>
      <c r="AB131" t="n">
        <v>157.6976546688843</v>
      </c>
      <c r="AC131" t="n">
        <v>142.6472118373777</v>
      </c>
      <c r="AD131" t="n">
        <v>115255.4962398181</v>
      </c>
      <c r="AE131" t="n">
        <v>157697.6546688843</v>
      </c>
      <c r="AF131" t="n">
        <v>4.876942259887071e-06</v>
      </c>
      <c r="AG131" t="n">
        <v>5</v>
      </c>
      <c r="AH131" t="n">
        <v>142647.2118373777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6.7543</v>
      </c>
      <c r="E132" t="n">
        <v>14.81</v>
      </c>
      <c r="F132" t="n">
        <v>11.64</v>
      </c>
      <c r="G132" t="n">
        <v>139.72</v>
      </c>
      <c r="H132" t="n">
        <v>1.73</v>
      </c>
      <c r="I132" t="n">
        <v>5</v>
      </c>
      <c r="J132" t="n">
        <v>344.73</v>
      </c>
      <c r="K132" t="n">
        <v>60.56</v>
      </c>
      <c r="L132" t="n">
        <v>33.5</v>
      </c>
      <c r="M132" t="n">
        <v>3</v>
      </c>
      <c r="N132" t="n">
        <v>110.67</v>
      </c>
      <c r="O132" t="n">
        <v>42750.97</v>
      </c>
      <c r="P132" t="n">
        <v>179.06</v>
      </c>
      <c r="Q132" t="n">
        <v>460.69</v>
      </c>
      <c r="R132" t="n">
        <v>44.05</v>
      </c>
      <c r="S132" t="n">
        <v>32.19</v>
      </c>
      <c r="T132" t="n">
        <v>2041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115.1802973098156</v>
      </c>
      <c r="AB132" t="n">
        <v>157.5947641753122</v>
      </c>
      <c r="AC132" t="n">
        <v>142.5541410681044</v>
      </c>
      <c r="AD132" t="n">
        <v>115180.2973098156</v>
      </c>
      <c r="AE132" t="n">
        <v>157594.7641753122</v>
      </c>
      <c r="AF132" t="n">
        <v>4.876942259887071e-06</v>
      </c>
      <c r="AG132" t="n">
        <v>5</v>
      </c>
      <c r="AH132" t="n">
        <v>142554.1410681044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6.7517</v>
      </c>
      <c r="E133" t="n">
        <v>14.81</v>
      </c>
      <c r="F133" t="n">
        <v>11.65</v>
      </c>
      <c r="G133" t="n">
        <v>139.79</v>
      </c>
      <c r="H133" t="n">
        <v>1.74</v>
      </c>
      <c r="I133" t="n">
        <v>5</v>
      </c>
      <c r="J133" t="n">
        <v>345.35</v>
      </c>
      <c r="K133" t="n">
        <v>60.56</v>
      </c>
      <c r="L133" t="n">
        <v>33.75</v>
      </c>
      <c r="M133" t="n">
        <v>3</v>
      </c>
      <c r="N133" t="n">
        <v>111.05</v>
      </c>
      <c r="O133" t="n">
        <v>42827.67</v>
      </c>
      <c r="P133" t="n">
        <v>179.63</v>
      </c>
      <c r="Q133" t="n">
        <v>460.69</v>
      </c>
      <c r="R133" t="n">
        <v>44.23</v>
      </c>
      <c r="S133" t="n">
        <v>32.19</v>
      </c>
      <c r="T133" t="n">
        <v>2133.08</v>
      </c>
      <c r="U133" t="n">
        <v>0.73</v>
      </c>
      <c r="V133" t="n">
        <v>0.77</v>
      </c>
      <c r="W133" t="n">
        <v>1.46</v>
      </c>
      <c r="X133" t="n">
        <v>0.12</v>
      </c>
      <c r="Y133" t="n">
        <v>1</v>
      </c>
      <c r="Z133" t="n">
        <v>10</v>
      </c>
      <c r="AA133" t="n">
        <v>115.4164670879349</v>
      </c>
      <c r="AB133" t="n">
        <v>157.9179020848101</v>
      </c>
      <c r="AC133" t="n">
        <v>142.8464391490468</v>
      </c>
      <c r="AD133" t="n">
        <v>115416.4670879349</v>
      </c>
      <c r="AE133" t="n">
        <v>157917.9020848101</v>
      </c>
      <c r="AF133" t="n">
        <v>4.875064929908286e-06</v>
      </c>
      <c r="AG133" t="n">
        <v>5</v>
      </c>
      <c r="AH133" t="n">
        <v>142846.4391490468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6.7566</v>
      </c>
      <c r="E134" t="n">
        <v>14.8</v>
      </c>
      <c r="F134" t="n">
        <v>11.64</v>
      </c>
      <c r="G134" t="n">
        <v>139.66</v>
      </c>
      <c r="H134" t="n">
        <v>1.75</v>
      </c>
      <c r="I134" t="n">
        <v>5</v>
      </c>
      <c r="J134" t="n">
        <v>345.97</v>
      </c>
      <c r="K134" t="n">
        <v>60.56</v>
      </c>
      <c r="L134" t="n">
        <v>34</v>
      </c>
      <c r="M134" t="n">
        <v>3</v>
      </c>
      <c r="N134" t="n">
        <v>111.42</v>
      </c>
      <c r="O134" t="n">
        <v>42904.56</v>
      </c>
      <c r="P134" t="n">
        <v>178.99</v>
      </c>
      <c r="Q134" t="n">
        <v>460.69</v>
      </c>
      <c r="R134" t="n">
        <v>43.87</v>
      </c>
      <c r="S134" t="n">
        <v>32.19</v>
      </c>
      <c r="T134" t="n">
        <v>1952.21</v>
      </c>
      <c r="U134" t="n">
        <v>0.73</v>
      </c>
      <c r="V134" t="n">
        <v>0.77</v>
      </c>
      <c r="W134" t="n">
        <v>1.45</v>
      </c>
      <c r="X134" t="n">
        <v>0.1</v>
      </c>
      <c r="Y134" t="n">
        <v>1</v>
      </c>
      <c r="Z134" t="n">
        <v>10</v>
      </c>
      <c r="AA134" t="n">
        <v>115.1314192389976</v>
      </c>
      <c r="AB134" t="n">
        <v>157.5278870424708</v>
      </c>
      <c r="AC134" t="n">
        <v>142.4936465949587</v>
      </c>
      <c r="AD134" t="n">
        <v>115131.4192389976</v>
      </c>
      <c r="AE134" t="n">
        <v>157527.8870424708</v>
      </c>
      <c r="AF134" t="n">
        <v>4.878602974868303e-06</v>
      </c>
      <c r="AG134" t="n">
        <v>5</v>
      </c>
      <c r="AH134" t="n">
        <v>142493.6465949587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6.7542</v>
      </c>
      <c r="E135" t="n">
        <v>14.81</v>
      </c>
      <c r="F135" t="n">
        <v>11.64</v>
      </c>
      <c r="G135" t="n">
        <v>139.72</v>
      </c>
      <c r="H135" t="n">
        <v>1.76</v>
      </c>
      <c r="I135" t="n">
        <v>5</v>
      </c>
      <c r="J135" t="n">
        <v>346.6</v>
      </c>
      <c r="K135" t="n">
        <v>60.56</v>
      </c>
      <c r="L135" t="n">
        <v>34.25</v>
      </c>
      <c r="M135" t="n">
        <v>3</v>
      </c>
      <c r="N135" t="n">
        <v>111.8</v>
      </c>
      <c r="O135" t="n">
        <v>42981.64</v>
      </c>
      <c r="P135" t="n">
        <v>179.07</v>
      </c>
      <c r="Q135" t="n">
        <v>460.69</v>
      </c>
      <c r="R135" t="n">
        <v>44.15</v>
      </c>
      <c r="S135" t="n">
        <v>32.19</v>
      </c>
      <c r="T135" t="n">
        <v>2090.42</v>
      </c>
      <c r="U135" t="n">
        <v>0.73</v>
      </c>
      <c r="V135" t="n">
        <v>0.77</v>
      </c>
      <c r="W135" t="n">
        <v>1.45</v>
      </c>
      <c r="X135" t="n">
        <v>0.11</v>
      </c>
      <c r="Y135" t="n">
        <v>1</v>
      </c>
      <c r="Z135" t="n">
        <v>10</v>
      </c>
      <c r="AA135" t="n">
        <v>115.1849142972077</v>
      </c>
      <c r="AB135" t="n">
        <v>157.6010813411492</v>
      </c>
      <c r="AC135" t="n">
        <v>142.5598553325001</v>
      </c>
      <c r="AD135" t="n">
        <v>115184.9142972077</v>
      </c>
      <c r="AE135" t="n">
        <v>157601.0813411492</v>
      </c>
      <c r="AF135" t="n">
        <v>4.876870054887888e-06</v>
      </c>
      <c r="AG135" t="n">
        <v>5</v>
      </c>
      <c r="AH135" t="n">
        <v>142559.8553325001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6.758</v>
      </c>
      <c r="E136" t="n">
        <v>14.8</v>
      </c>
      <c r="F136" t="n">
        <v>11.63</v>
      </c>
      <c r="G136" t="n">
        <v>139.62</v>
      </c>
      <c r="H136" t="n">
        <v>1.77</v>
      </c>
      <c r="I136" t="n">
        <v>5</v>
      </c>
      <c r="J136" t="n">
        <v>347.23</v>
      </c>
      <c r="K136" t="n">
        <v>60.56</v>
      </c>
      <c r="L136" t="n">
        <v>34.5</v>
      </c>
      <c r="M136" t="n">
        <v>3</v>
      </c>
      <c r="N136" t="n">
        <v>112.17</v>
      </c>
      <c r="O136" t="n">
        <v>43058.93</v>
      </c>
      <c r="P136" t="n">
        <v>178.56</v>
      </c>
      <c r="Q136" t="n">
        <v>460.69</v>
      </c>
      <c r="R136" t="n">
        <v>43.85</v>
      </c>
      <c r="S136" t="n">
        <v>32.19</v>
      </c>
      <c r="T136" t="n">
        <v>1943.12</v>
      </c>
      <c r="U136" t="n">
        <v>0.73</v>
      </c>
      <c r="V136" t="n">
        <v>0.77</v>
      </c>
      <c r="W136" t="n">
        <v>1.45</v>
      </c>
      <c r="X136" t="n">
        <v>0.1</v>
      </c>
      <c r="Y136" t="n">
        <v>1</v>
      </c>
      <c r="Z136" t="n">
        <v>10</v>
      </c>
      <c r="AA136" t="n">
        <v>114.9580103278309</v>
      </c>
      <c r="AB136" t="n">
        <v>157.2906213199514</v>
      </c>
      <c r="AC136" t="n">
        <v>142.2790251799919</v>
      </c>
      <c r="AD136" t="n">
        <v>114958.0103278309</v>
      </c>
      <c r="AE136" t="n">
        <v>157290.6213199514</v>
      </c>
      <c r="AF136" t="n">
        <v>4.87961384485688e-06</v>
      </c>
      <c r="AG136" t="n">
        <v>5</v>
      </c>
      <c r="AH136" t="n">
        <v>142279.0251799919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6.7551</v>
      </c>
      <c r="E137" t="n">
        <v>14.8</v>
      </c>
      <c r="F137" t="n">
        <v>11.64</v>
      </c>
      <c r="G137" t="n">
        <v>139.7</v>
      </c>
      <c r="H137" t="n">
        <v>1.78</v>
      </c>
      <c r="I137" t="n">
        <v>5</v>
      </c>
      <c r="J137" t="n">
        <v>347.85</v>
      </c>
      <c r="K137" t="n">
        <v>60.56</v>
      </c>
      <c r="L137" t="n">
        <v>34.75</v>
      </c>
      <c r="M137" t="n">
        <v>3</v>
      </c>
      <c r="N137" t="n">
        <v>112.55</v>
      </c>
      <c r="O137" t="n">
        <v>43136.41</v>
      </c>
      <c r="P137" t="n">
        <v>178.96</v>
      </c>
      <c r="Q137" t="n">
        <v>460.69</v>
      </c>
      <c r="R137" t="n">
        <v>43.92</v>
      </c>
      <c r="S137" t="n">
        <v>32.19</v>
      </c>
      <c r="T137" t="n">
        <v>1977.86</v>
      </c>
      <c r="U137" t="n">
        <v>0.73</v>
      </c>
      <c r="V137" t="n">
        <v>0.77</v>
      </c>
      <c r="W137" t="n">
        <v>1.46</v>
      </c>
      <c r="X137" t="n">
        <v>0.11</v>
      </c>
      <c r="Y137" t="n">
        <v>1</v>
      </c>
      <c r="Z137" t="n">
        <v>10</v>
      </c>
      <c r="AA137" t="n">
        <v>115.1362053770552</v>
      </c>
      <c r="AB137" t="n">
        <v>157.5344356477107</v>
      </c>
      <c r="AC137" t="n">
        <v>142.4995702105055</v>
      </c>
      <c r="AD137" t="n">
        <v>115136.2053770552</v>
      </c>
      <c r="AE137" t="n">
        <v>157534.4356477107</v>
      </c>
      <c r="AF137" t="n">
        <v>4.877519899880543e-06</v>
      </c>
      <c r="AG137" t="n">
        <v>5</v>
      </c>
      <c r="AH137" t="n">
        <v>142499.5702105055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6.7538</v>
      </c>
      <c r="E138" t="n">
        <v>14.81</v>
      </c>
      <c r="F138" t="n">
        <v>11.64</v>
      </c>
      <c r="G138" t="n">
        <v>139.73</v>
      </c>
      <c r="H138" t="n">
        <v>1.79</v>
      </c>
      <c r="I138" t="n">
        <v>5</v>
      </c>
      <c r="J138" t="n">
        <v>348.48</v>
      </c>
      <c r="K138" t="n">
        <v>60.56</v>
      </c>
      <c r="L138" t="n">
        <v>35</v>
      </c>
      <c r="M138" t="n">
        <v>3</v>
      </c>
      <c r="N138" t="n">
        <v>112.93</v>
      </c>
      <c r="O138" t="n">
        <v>43214.09</v>
      </c>
      <c r="P138" t="n">
        <v>179.1</v>
      </c>
      <c r="Q138" t="n">
        <v>460.69</v>
      </c>
      <c r="R138" t="n">
        <v>44.07</v>
      </c>
      <c r="S138" t="n">
        <v>32.19</v>
      </c>
      <c r="T138" t="n">
        <v>2054.34</v>
      </c>
      <c r="U138" t="n">
        <v>0.73</v>
      </c>
      <c r="V138" t="n">
        <v>0.77</v>
      </c>
      <c r="W138" t="n">
        <v>1.46</v>
      </c>
      <c r="X138" t="n">
        <v>0.11</v>
      </c>
      <c r="Y138" t="n">
        <v>1</v>
      </c>
      <c r="Z138" t="n">
        <v>10</v>
      </c>
      <c r="AA138" t="n">
        <v>115.1998024474713</v>
      </c>
      <c r="AB138" t="n">
        <v>157.6214519651586</v>
      </c>
      <c r="AC138" t="n">
        <v>142.5782818127444</v>
      </c>
      <c r="AD138" t="n">
        <v>115199.8024474713</v>
      </c>
      <c r="AE138" t="n">
        <v>157621.4519651586</v>
      </c>
      <c r="AF138" t="n">
        <v>4.876581234891151e-06</v>
      </c>
      <c r="AG138" t="n">
        <v>5</v>
      </c>
      <c r="AH138" t="n">
        <v>142578.2818127444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6.7546</v>
      </c>
      <c r="E139" t="n">
        <v>14.8</v>
      </c>
      <c r="F139" t="n">
        <v>11.64</v>
      </c>
      <c r="G139" t="n">
        <v>139.71</v>
      </c>
      <c r="H139" t="n">
        <v>1.8</v>
      </c>
      <c r="I139" t="n">
        <v>5</v>
      </c>
      <c r="J139" t="n">
        <v>349.12</v>
      </c>
      <c r="K139" t="n">
        <v>60.56</v>
      </c>
      <c r="L139" t="n">
        <v>35.25</v>
      </c>
      <c r="M139" t="n">
        <v>3</v>
      </c>
      <c r="N139" t="n">
        <v>113.31</v>
      </c>
      <c r="O139" t="n">
        <v>43291.97</v>
      </c>
      <c r="P139" t="n">
        <v>178.96</v>
      </c>
      <c r="Q139" t="n">
        <v>460.69</v>
      </c>
      <c r="R139" t="n">
        <v>44.02</v>
      </c>
      <c r="S139" t="n">
        <v>32.19</v>
      </c>
      <c r="T139" t="n">
        <v>2027.61</v>
      </c>
      <c r="U139" t="n">
        <v>0.73</v>
      </c>
      <c r="V139" t="n">
        <v>0.77</v>
      </c>
      <c r="W139" t="n">
        <v>1.46</v>
      </c>
      <c r="X139" t="n">
        <v>0.11</v>
      </c>
      <c r="Y139" t="n">
        <v>1</v>
      </c>
      <c r="Z139" t="n">
        <v>10</v>
      </c>
      <c r="AA139" t="n">
        <v>115.1413819711767</v>
      </c>
      <c r="AB139" t="n">
        <v>157.541518492163</v>
      </c>
      <c r="AC139" t="n">
        <v>142.5059770782242</v>
      </c>
      <c r="AD139" t="n">
        <v>115141.3819711767</v>
      </c>
      <c r="AE139" t="n">
        <v>157541.518492163</v>
      </c>
      <c r="AF139" t="n">
        <v>4.877158874884623e-06</v>
      </c>
      <c r="AG139" t="n">
        <v>5</v>
      </c>
      <c r="AH139" t="n">
        <v>142505.9770782242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6.7603</v>
      </c>
      <c r="E140" t="n">
        <v>14.79</v>
      </c>
      <c r="F140" t="n">
        <v>11.63</v>
      </c>
      <c r="G140" t="n">
        <v>139.56</v>
      </c>
      <c r="H140" t="n">
        <v>1.81</v>
      </c>
      <c r="I140" t="n">
        <v>5</v>
      </c>
      <c r="J140" t="n">
        <v>349.75</v>
      </c>
      <c r="K140" t="n">
        <v>60.56</v>
      </c>
      <c r="L140" t="n">
        <v>35.5</v>
      </c>
      <c r="M140" t="n">
        <v>3</v>
      </c>
      <c r="N140" t="n">
        <v>113.69</v>
      </c>
      <c r="O140" t="n">
        <v>43370.05</v>
      </c>
      <c r="P140" t="n">
        <v>178.25</v>
      </c>
      <c r="Q140" t="n">
        <v>460.69</v>
      </c>
      <c r="R140" t="n">
        <v>43.54</v>
      </c>
      <c r="S140" t="n">
        <v>32.19</v>
      </c>
      <c r="T140" t="n">
        <v>1785.08</v>
      </c>
      <c r="U140" t="n">
        <v>0.74</v>
      </c>
      <c r="V140" t="n">
        <v>0.77</v>
      </c>
      <c r="W140" t="n">
        <v>1.46</v>
      </c>
      <c r="X140" t="n">
        <v>0.1</v>
      </c>
      <c r="Y140" t="n">
        <v>1</v>
      </c>
      <c r="Z140" t="n">
        <v>10</v>
      </c>
      <c r="AA140" t="n">
        <v>114.8233692773293</v>
      </c>
      <c r="AB140" t="n">
        <v>157.1063994947113</v>
      </c>
      <c r="AC140" t="n">
        <v>142.1123852271957</v>
      </c>
      <c r="AD140" t="n">
        <v>114823.3692773293</v>
      </c>
      <c r="AE140" t="n">
        <v>157106.3994947113</v>
      </c>
      <c r="AF140" t="n">
        <v>4.881274559838113e-06</v>
      </c>
      <c r="AG140" t="n">
        <v>5</v>
      </c>
      <c r="AH140" t="n">
        <v>142112.3852271957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6.7593</v>
      </c>
      <c r="E141" t="n">
        <v>14.79</v>
      </c>
      <c r="F141" t="n">
        <v>11.63</v>
      </c>
      <c r="G141" t="n">
        <v>139.59</v>
      </c>
      <c r="H141" t="n">
        <v>1.82</v>
      </c>
      <c r="I141" t="n">
        <v>5</v>
      </c>
      <c r="J141" t="n">
        <v>350.38</v>
      </c>
      <c r="K141" t="n">
        <v>60.56</v>
      </c>
      <c r="L141" t="n">
        <v>35.75</v>
      </c>
      <c r="M141" t="n">
        <v>3</v>
      </c>
      <c r="N141" t="n">
        <v>114.08</v>
      </c>
      <c r="O141" t="n">
        <v>43448.34</v>
      </c>
      <c r="P141" t="n">
        <v>178.04</v>
      </c>
      <c r="Q141" t="n">
        <v>460.69</v>
      </c>
      <c r="R141" t="n">
        <v>43.74</v>
      </c>
      <c r="S141" t="n">
        <v>32.19</v>
      </c>
      <c r="T141" t="n">
        <v>1885.75</v>
      </c>
      <c r="U141" t="n">
        <v>0.74</v>
      </c>
      <c r="V141" t="n">
        <v>0.77</v>
      </c>
      <c r="W141" t="n">
        <v>1.45</v>
      </c>
      <c r="X141" t="n">
        <v>0.1</v>
      </c>
      <c r="Y141" t="n">
        <v>1</v>
      </c>
      <c r="Z141" t="n">
        <v>10</v>
      </c>
      <c r="AA141" t="n">
        <v>114.7585256805502</v>
      </c>
      <c r="AB141" t="n">
        <v>157.0176776249005</v>
      </c>
      <c r="AC141" t="n">
        <v>142.0321308481177</v>
      </c>
      <c r="AD141" t="n">
        <v>114758.5256805502</v>
      </c>
      <c r="AE141" t="n">
        <v>157017.6776249005</v>
      </c>
      <c r="AF141" t="n">
        <v>4.880552509846272e-06</v>
      </c>
      <c r="AG141" t="n">
        <v>5</v>
      </c>
      <c r="AH141" t="n">
        <v>142032.1308481177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6.757</v>
      </c>
      <c r="E142" t="n">
        <v>14.8</v>
      </c>
      <c r="F142" t="n">
        <v>11.64</v>
      </c>
      <c r="G142" t="n">
        <v>139.65</v>
      </c>
      <c r="H142" t="n">
        <v>1.83</v>
      </c>
      <c r="I142" t="n">
        <v>5</v>
      </c>
      <c r="J142" t="n">
        <v>351.02</v>
      </c>
      <c r="K142" t="n">
        <v>60.56</v>
      </c>
      <c r="L142" t="n">
        <v>36</v>
      </c>
      <c r="M142" t="n">
        <v>2</v>
      </c>
      <c r="N142" t="n">
        <v>114.47</v>
      </c>
      <c r="O142" t="n">
        <v>43526.84</v>
      </c>
      <c r="P142" t="n">
        <v>178.08</v>
      </c>
      <c r="Q142" t="n">
        <v>460.7</v>
      </c>
      <c r="R142" t="n">
        <v>43.84</v>
      </c>
      <c r="S142" t="n">
        <v>32.19</v>
      </c>
      <c r="T142" t="n">
        <v>1936.63</v>
      </c>
      <c r="U142" t="n">
        <v>0.73</v>
      </c>
      <c r="V142" t="n">
        <v>0.77</v>
      </c>
      <c r="W142" t="n">
        <v>1.45</v>
      </c>
      <c r="X142" t="n">
        <v>0.1</v>
      </c>
      <c r="Y142" t="n">
        <v>1</v>
      </c>
      <c r="Z142" t="n">
        <v>10</v>
      </c>
      <c r="AA142" t="n">
        <v>114.8015478977262</v>
      </c>
      <c r="AB142" t="n">
        <v>157.076542520447</v>
      </c>
      <c r="AC142" t="n">
        <v>142.0853777606507</v>
      </c>
      <c r="AD142" t="n">
        <v>114801.5478977262</v>
      </c>
      <c r="AE142" t="n">
        <v>157076.5425204471</v>
      </c>
      <c r="AF142" t="n">
        <v>4.87889179486504e-06</v>
      </c>
      <c r="AG142" t="n">
        <v>5</v>
      </c>
      <c r="AH142" t="n">
        <v>142085.3777606507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6.7561</v>
      </c>
      <c r="E143" t="n">
        <v>14.8</v>
      </c>
      <c r="F143" t="n">
        <v>11.64</v>
      </c>
      <c r="G143" t="n">
        <v>139.67</v>
      </c>
      <c r="H143" t="n">
        <v>1.84</v>
      </c>
      <c r="I143" t="n">
        <v>5</v>
      </c>
      <c r="J143" t="n">
        <v>351.66</v>
      </c>
      <c r="K143" t="n">
        <v>60.56</v>
      </c>
      <c r="L143" t="n">
        <v>36.25</v>
      </c>
      <c r="M143" t="n">
        <v>1</v>
      </c>
      <c r="N143" t="n">
        <v>114.85</v>
      </c>
      <c r="O143" t="n">
        <v>43605.54</v>
      </c>
      <c r="P143" t="n">
        <v>178.28</v>
      </c>
      <c r="Q143" t="n">
        <v>460.74</v>
      </c>
      <c r="R143" t="n">
        <v>43.8</v>
      </c>
      <c r="S143" t="n">
        <v>32.19</v>
      </c>
      <c r="T143" t="n">
        <v>1916.43</v>
      </c>
      <c r="U143" t="n">
        <v>0.73</v>
      </c>
      <c r="V143" t="n">
        <v>0.77</v>
      </c>
      <c r="W143" t="n">
        <v>1.46</v>
      </c>
      <c r="X143" t="n">
        <v>0.1</v>
      </c>
      <c r="Y143" t="n">
        <v>1</v>
      </c>
      <c r="Z143" t="n">
        <v>10</v>
      </c>
      <c r="AA143" t="n">
        <v>114.8824180653438</v>
      </c>
      <c r="AB143" t="n">
        <v>157.1871926515213</v>
      </c>
      <c r="AC143" t="n">
        <v>142.1854675985137</v>
      </c>
      <c r="AD143" t="n">
        <v>114882.4180653438</v>
      </c>
      <c r="AE143" t="n">
        <v>157187.1926515213</v>
      </c>
      <c r="AF143" t="n">
        <v>4.878241949872384e-06</v>
      </c>
      <c r="AG143" t="n">
        <v>5</v>
      </c>
      <c r="AH143" t="n">
        <v>142185.4675985137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6.7556</v>
      </c>
      <c r="E144" t="n">
        <v>14.8</v>
      </c>
      <c r="F144" t="n">
        <v>11.64</v>
      </c>
      <c r="G144" t="n">
        <v>139.68</v>
      </c>
      <c r="H144" t="n">
        <v>1.85</v>
      </c>
      <c r="I144" t="n">
        <v>5</v>
      </c>
      <c r="J144" t="n">
        <v>352.3</v>
      </c>
      <c r="K144" t="n">
        <v>60.56</v>
      </c>
      <c r="L144" t="n">
        <v>36.5</v>
      </c>
      <c r="M144" t="n">
        <v>1</v>
      </c>
      <c r="N144" t="n">
        <v>115.24</v>
      </c>
      <c r="O144" t="n">
        <v>43684.46</v>
      </c>
      <c r="P144" t="n">
        <v>178.41</v>
      </c>
      <c r="Q144" t="n">
        <v>460.74</v>
      </c>
      <c r="R144" t="n">
        <v>43.77</v>
      </c>
      <c r="S144" t="n">
        <v>32.19</v>
      </c>
      <c r="T144" t="n">
        <v>1902.56</v>
      </c>
      <c r="U144" t="n">
        <v>0.74</v>
      </c>
      <c r="V144" t="n">
        <v>0.77</v>
      </c>
      <c r="W144" t="n">
        <v>1.46</v>
      </c>
      <c r="X144" t="n">
        <v>0.11</v>
      </c>
      <c r="Y144" t="n">
        <v>1</v>
      </c>
      <c r="Z144" t="n">
        <v>10</v>
      </c>
      <c r="AA144" t="n">
        <v>114.9341178702101</v>
      </c>
      <c r="AB144" t="n">
        <v>157.2579306053738</v>
      </c>
      <c r="AC144" t="n">
        <v>142.2494544213318</v>
      </c>
      <c r="AD144" t="n">
        <v>114934.1178702101</v>
      </c>
      <c r="AE144" t="n">
        <v>157257.9306053738</v>
      </c>
      <c r="AF144" t="n">
        <v>4.877880924876463e-06</v>
      </c>
      <c r="AG144" t="n">
        <v>5</v>
      </c>
      <c r="AH144" t="n">
        <v>142249.4544213318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6.7573</v>
      </c>
      <c r="E145" t="n">
        <v>14.8</v>
      </c>
      <c r="F145" t="n">
        <v>11.64</v>
      </c>
      <c r="G145" t="n">
        <v>139.64</v>
      </c>
      <c r="H145" t="n">
        <v>1.86</v>
      </c>
      <c r="I145" t="n">
        <v>5</v>
      </c>
      <c r="J145" t="n">
        <v>352.94</v>
      </c>
      <c r="K145" t="n">
        <v>60.56</v>
      </c>
      <c r="L145" t="n">
        <v>36.75</v>
      </c>
      <c r="M145" t="n">
        <v>1</v>
      </c>
      <c r="N145" t="n">
        <v>115.64</v>
      </c>
      <c r="O145" t="n">
        <v>43763.7</v>
      </c>
      <c r="P145" t="n">
        <v>178.42</v>
      </c>
      <c r="Q145" t="n">
        <v>460.74</v>
      </c>
      <c r="R145" t="n">
        <v>43.7</v>
      </c>
      <c r="S145" t="n">
        <v>32.19</v>
      </c>
      <c r="T145" t="n">
        <v>1866.55</v>
      </c>
      <c r="U145" t="n">
        <v>0.74</v>
      </c>
      <c r="V145" t="n">
        <v>0.77</v>
      </c>
      <c r="W145" t="n">
        <v>1.46</v>
      </c>
      <c r="X145" t="n">
        <v>0.1</v>
      </c>
      <c r="Y145" t="n">
        <v>1</v>
      </c>
      <c r="Z145" t="n">
        <v>10</v>
      </c>
      <c r="AA145" t="n">
        <v>114.9201546355247</v>
      </c>
      <c r="AB145" t="n">
        <v>157.2388254916628</v>
      </c>
      <c r="AC145" t="n">
        <v>142.2321726728593</v>
      </c>
      <c r="AD145" t="n">
        <v>114920.1546355247</v>
      </c>
      <c r="AE145" t="n">
        <v>157238.8254916628</v>
      </c>
      <c r="AF145" t="n">
        <v>4.879108409862592e-06</v>
      </c>
      <c r="AG145" t="n">
        <v>5</v>
      </c>
      <c r="AH145" t="n">
        <v>142232.1726728593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6.759</v>
      </c>
      <c r="E146" t="n">
        <v>14.8</v>
      </c>
      <c r="F146" t="n">
        <v>11.63</v>
      </c>
      <c r="G146" t="n">
        <v>139.59</v>
      </c>
      <c r="H146" t="n">
        <v>1.87</v>
      </c>
      <c r="I146" t="n">
        <v>5</v>
      </c>
      <c r="J146" t="n">
        <v>353.58</v>
      </c>
      <c r="K146" t="n">
        <v>60.56</v>
      </c>
      <c r="L146" t="n">
        <v>37</v>
      </c>
      <c r="M146" t="n">
        <v>1</v>
      </c>
      <c r="N146" t="n">
        <v>116.03</v>
      </c>
      <c r="O146" t="n">
        <v>43843.04</v>
      </c>
      <c r="P146" t="n">
        <v>178.45</v>
      </c>
      <c r="Q146" t="n">
        <v>460.74</v>
      </c>
      <c r="R146" t="n">
        <v>43.55</v>
      </c>
      <c r="S146" t="n">
        <v>32.19</v>
      </c>
      <c r="T146" t="n">
        <v>1794.81</v>
      </c>
      <c r="U146" t="n">
        <v>0.74</v>
      </c>
      <c r="V146" t="n">
        <v>0.77</v>
      </c>
      <c r="W146" t="n">
        <v>1.46</v>
      </c>
      <c r="X146" t="n">
        <v>0.1</v>
      </c>
      <c r="Y146" t="n">
        <v>1</v>
      </c>
      <c r="Z146" t="n">
        <v>10</v>
      </c>
      <c r="AA146" t="n">
        <v>114.9083277182769</v>
      </c>
      <c r="AB146" t="n">
        <v>157.2226433817177</v>
      </c>
      <c r="AC146" t="n">
        <v>142.2175349607756</v>
      </c>
      <c r="AD146" t="n">
        <v>114908.3277182769</v>
      </c>
      <c r="AE146" t="n">
        <v>157222.6433817177</v>
      </c>
      <c r="AF146" t="n">
        <v>4.880335894848721e-06</v>
      </c>
      <c r="AG146" t="n">
        <v>5</v>
      </c>
      <c r="AH146" t="n">
        <v>142217.5349607756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6.7588</v>
      </c>
      <c r="E147" t="n">
        <v>14.8</v>
      </c>
      <c r="F147" t="n">
        <v>11.63</v>
      </c>
      <c r="G147" t="n">
        <v>139.6</v>
      </c>
      <c r="H147" t="n">
        <v>1.87</v>
      </c>
      <c r="I147" t="n">
        <v>5</v>
      </c>
      <c r="J147" t="n">
        <v>354.23</v>
      </c>
      <c r="K147" t="n">
        <v>60.56</v>
      </c>
      <c r="L147" t="n">
        <v>37.25</v>
      </c>
      <c r="M147" t="n">
        <v>1</v>
      </c>
      <c r="N147" t="n">
        <v>116.42</v>
      </c>
      <c r="O147" t="n">
        <v>43922.6</v>
      </c>
      <c r="P147" t="n">
        <v>178.56</v>
      </c>
      <c r="Q147" t="n">
        <v>460.74</v>
      </c>
      <c r="R147" t="n">
        <v>43.53</v>
      </c>
      <c r="S147" t="n">
        <v>32.19</v>
      </c>
      <c r="T147" t="n">
        <v>1782.9</v>
      </c>
      <c r="U147" t="n">
        <v>0.74</v>
      </c>
      <c r="V147" t="n">
        <v>0.77</v>
      </c>
      <c r="W147" t="n">
        <v>1.46</v>
      </c>
      <c r="X147" t="n">
        <v>0.1</v>
      </c>
      <c r="Y147" t="n">
        <v>1</v>
      </c>
      <c r="Z147" t="n">
        <v>10</v>
      </c>
      <c r="AA147" t="n">
        <v>114.9497540160292</v>
      </c>
      <c r="AB147" t="n">
        <v>157.2793246699015</v>
      </c>
      <c r="AC147" t="n">
        <v>142.2688066663678</v>
      </c>
      <c r="AD147" t="n">
        <v>114949.7540160292</v>
      </c>
      <c r="AE147" t="n">
        <v>157279.3246699015</v>
      </c>
      <c r="AF147" t="n">
        <v>4.880191484850352e-06</v>
      </c>
      <c r="AG147" t="n">
        <v>5</v>
      </c>
      <c r="AH147" t="n">
        <v>142268.8066663678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6.7583</v>
      </c>
      <c r="E148" t="n">
        <v>14.8</v>
      </c>
      <c r="F148" t="n">
        <v>11.63</v>
      </c>
      <c r="G148" t="n">
        <v>139.61</v>
      </c>
      <c r="H148" t="n">
        <v>1.88</v>
      </c>
      <c r="I148" t="n">
        <v>5</v>
      </c>
      <c r="J148" t="n">
        <v>354.88</v>
      </c>
      <c r="K148" t="n">
        <v>60.56</v>
      </c>
      <c r="L148" t="n">
        <v>37.5</v>
      </c>
      <c r="M148" t="n">
        <v>1</v>
      </c>
      <c r="N148" t="n">
        <v>116.82</v>
      </c>
      <c r="O148" t="n">
        <v>44002.37</v>
      </c>
      <c r="P148" t="n">
        <v>178.68</v>
      </c>
      <c r="Q148" t="n">
        <v>460.74</v>
      </c>
      <c r="R148" t="n">
        <v>43.58</v>
      </c>
      <c r="S148" t="n">
        <v>32.19</v>
      </c>
      <c r="T148" t="n">
        <v>1808.51</v>
      </c>
      <c r="U148" t="n">
        <v>0.74</v>
      </c>
      <c r="V148" t="n">
        <v>0.77</v>
      </c>
      <c r="W148" t="n">
        <v>1.46</v>
      </c>
      <c r="X148" t="n">
        <v>0.1</v>
      </c>
      <c r="Y148" t="n">
        <v>1</v>
      </c>
      <c r="Z148" t="n">
        <v>10</v>
      </c>
      <c r="AA148" t="n">
        <v>114.9978593660744</v>
      </c>
      <c r="AB148" t="n">
        <v>157.3451445320916</v>
      </c>
      <c r="AC148" t="n">
        <v>142.3283447732892</v>
      </c>
      <c r="AD148" t="n">
        <v>114997.8593660744</v>
      </c>
      <c r="AE148" t="n">
        <v>157345.1445320916</v>
      </c>
      <c r="AF148" t="n">
        <v>4.879830459854433e-06</v>
      </c>
      <c r="AG148" t="n">
        <v>5</v>
      </c>
      <c r="AH148" t="n">
        <v>142328.3447732893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6.7583</v>
      </c>
      <c r="E149" t="n">
        <v>14.8</v>
      </c>
      <c r="F149" t="n">
        <v>11.63</v>
      </c>
      <c r="G149" t="n">
        <v>139.61</v>
      </c>
      <c r="H149" t="n">
        <v>1.89</v>
      </c>
      <c r="I149" t="n">
        <v>5</v>
      </c>
      <c r="J149" t="n">
        <v>355.52</v>
      </c>
      <c r="K149" t="n">
        <v>60.56</v>
      </c>
      <c r="L149" t="n">
        <v>37.75</v>
      </c>
      <c r="M149" t="n">
        <v>1</v>
      </c>
      <c r="N149" t="n">
        <v>117.22</v>
      </c>
      <c r="O149" t="n">
        <v>44082.36</v>
      </c>
      <c r="P149" t="n">
        <v>178.81</v>
      </c>
      <c r="Q149" t="n">
        <v>460.74</v>
      </c>
      <c r="R149" t="n">
        <v>43.54</v>
      </c>
      <c r="S149" t="n">
        <v>32.19</v>
      </c>
      <c r="T149" t="n">
        <v>1788.69</v>
      </c>
      <c r="U149" t="n">
        <v>0.74</v>
      </c>
      <c r="V149" t="n">
        <v>0.77</v>
      </c>
      <c r="W149" t="n">
        <v>1.46</v>
      </c>
      <c r="X149" t="n">
        <v>0.1</v>
      </c>
      <c r="Y149" t="n">
        <v>1</v>
      </c>
      <c r="Z149" t="n">
        <v>10</v>
      </c>
      <c r="AA149" t="n">
        <v>115.0443835323229</v>
      </c>
      <c r="AB149" t="n">
        <v>157.4088009488542</v>
      </c>
      <c r="AC149" t="n">
        <v>142.3859259109784</v>
      </c>
      <c r="AD149" t="n">
        <v>115044.3835323229</v>
      </c>
      <c r="AE149" t="n">
        <v>157408.8009488542</v>
      </c>
      <c r="AF149" t="n">
        <v>4.879830459854433e-06</v>
      </c>
      <c r="AG149" t="n">
        <v>5</v>
      </c>
      <c r="AH149" t="n">
        <v>142385.9259109784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6.7584</v>
      </c>
      <c r="E150" t="n">
        <v>14.8</v>
      </c>
      <c r="F150" t="n">
        <v>11.63</v>
      </c>
      <c r="G150" t="n">
        <v>139.61</v>
      </c>
      <c r="H150" t="n">
        <v>1.9</v>
      </c>
      <c r="I150" t="n">
        <v>5</v>
      </c>
      <c r="J150" t="n">
        <v>356.17</v>
      </c>
      <c r="K150" t="n">
        <v>60.56</v>
      </c>
      <c r="L150" t="n">
        <v>38</v>
      </c>
      <c r="M150" t="n">
        <v>1</v>
      </c>
      <c r="N150" t="n">
        <v>117.62</v>
      </c>
      <c r="O150" t="n">
        <v>44162.57</v>
      </c>
      <c r="P150" t="n">
        <v>178.96</v>
      </c>
      <c r="Q150" t="n">
        <v>460.74</v>
      </c>
      <c r="R150" t="n">
        <v>43.58</v>
      </c>
      <c r="S150" t="n">
        <v>32.19</v>
      </c>
      <c r="T150" t="n">
        <v>1806.77</v>
      </c>
      <c r="U150" t="n">
        <v>0.74</v>
      </c>
      <c r="V150" t="n">
        <v>0.77</v>
      </c>
      <c r="W150" t="n">
        <v>1.46</v>
      </c>
      <c r="X150" t="n">
        <v>0.1</v>
      </c>
      <c r="Y150" t="n">
        <v>1</v>
      </c>
      <c r="Z150" t="n">
        <v>10</v>
      </c>
      <c r="AA150" t="n">
        <v>115.0970310902436</v>
      </c>
      <c r="AB150" t="n">
        <v>157.4808356602475</v>
      </c>
      <c r="AC150" t="n">
        <v>142.4510857306178</v>
      </c>
      <c r="AD150" t="n">
        <v>115097.0310902436</v>
      </c>
      <c r="AE150" t="n">
        <v>157480.8356602475</v>
      </c>
      <c r="AF150" t="n">
        <v>4.879902664853617e-06</v>
      </c>
      <c r="AG150" t="n">
        <v>5</v>
      </c>
      <c r="AH150" t="n">
        <v>142451.0857306177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6.758</v>
      </c>
      <c r="E151" t="n">
        <v>14.8</v>
      </c>
      <c r="F151" t="n">
        <v>11.63</v>
      </c>
      <c r="G151" t="n">
        <v>139.62</v>
      </c>
      <c r="H151" t="n">
        <v>1.91</v>
      </c>
      <c r="I151" t="n">
        <v>5</v>
      </c>
      <c r="J151" t="n">
        <v>356.83</v>
      </c>
      <c r="K151" t="n">
        <v>60.56</v>
      </c>
      <c r="L151" t="n">
        <v>38.25</v>
      </c>
      <c r="M151" t="n">
        <v>1</v>
      </c>
      <c r="N151" t="n">
        <v>118.02</v>
      </c>
      <c r="O151" t="n">
        <v>44243</v>
      </c>
      <c r="P151" t="n">
        <v>179.1</v>
      </c>
      <c r="Q151" t="n">
        <v>460.74</v>
      </c>
      <c r="R151" t="n">
        <v>43.61</v>
      </c>
      <c r="S151" t="n">
        <v>32.19</v>
      </c>
      <c r="T151" t="n">
        <v>1823.37</v>
      </c>
      <c r="U151" t="n">
        <v>0.74</v>
      </c>
      <c r="V151" t="n">
        <v>0.77</v>
      </c>
      <c r="W151" t="n">
        <v>1.46</v>
      </c>
      <c r="X151" t="n">
        <v>0.1</v>
      </c>
      <c r="Y151" t="n">
        <v>1</v>
      </c>
      <c r="Z151" t="n">
        <v>10</v>
      </c>
      <c r="AA151" t="n">
        <v>115.1512731357726</v>
      </c>
      <c r="AB151" t="n">
        <v>157.5550520199305</v>
      </c>
      <c r="AC151" t="n">
        <v>142.5182189850959</v>
      </c>
      <c r="AD151" t="n">
        <v>115151.2731357726</v>
      </c>
      <c r="AE151" t="n">
        <v>157555.0520199305</v>
      </c>
      <c r="AF151" t="n">
        <v>4.87961384485688e-06</v>
      </c>
      <c r="AG151" t="n">
        <v>5</v>
      </c>
      <c r="AH151" t="n">
        <v>142518.2189850959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6.7584</v>
      </c>
      <c r="E152" t="n">
        <v>14.8</v>
      </c>
      <c r="F152" t="n">
        <v>11.63</v>
      </c>
      <c r="G152" t="n">
        <v>139.61</v>
      </c>
      <c r="H152" t="n">
        <v>1.92</v>
      </c>
      <c r="I152" t="n">
        <v>5</v>
      </c>
      <c r="J152" t="n">
        <v>357.48</v>
      </c>
      <c r="K152" t="n">
        <v>60.56</v>
      </c>
      <c r="L152" t="n">
        <v>38.5</v>
      </c>
      <c r="M152" t="n">
        <v>1</v>
      </c>
      <c r="N152" t="n">
        <v>118.43</v>
      </c>
      <c r="O152" t="n">
        <v>44323.66</v>
      </c>
      <c r="P152" t="n">
        <v>179.2</v>
      </c>
      <c r="Q152" t="n">
        <v>460.74</v>
      </c>
      <c r="R152" t="n">
        <v>43.62</v>
      </c>
      <c r="S152" t="n">
        <v>32.19</v>
      </c>
      <c r="T152" t="n">
        <v>1825.27</v>
      </c>
      <c r="U152" t="n">
        <v>0.74</v>
      </c>
      <c r="V152" t="n">
        <v>0.77</v>
      </c>
      <c r="W152" t="n">
        <v>1.46</v>
      </c>
      <c r="X152" t="n">
        <v>0.1</v>
      </c>
      <c r="Y152" t="n">
        <v>1</v>
      </c>
      <c r="Z152" t="n">
        <v>10</v>
      </c>
      <c r="AA152" t="n">
        <v>115.1829205878281</v>
      </c>
      <c r="AB152" t="n">
        <v>157.5983534600198</v>
      </c>
      <c r="AC152" t="n">
        <v>142.5573877965171</v>
      </c>
      <c r="AD152" t="n">
        <v>115182.9205878282</v>
      </c>
      <c r="AE152" t="n">
        <v>157598.3534600198</v>
      </c>
      <c r="AF152" t="n">
        <v>4.879902664853617e-06</v>
      </c>
      <c r="AG152" t="n">
        <v>5</v>
      </c>
      <c r="AH152" t="n">
        <v>142557.3877965171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6.7574</v>
      </c>
      <c r="E153" t="n">
        <v>14.8</v>
      </c>
      <c r="F153" t="n">
        <v>11.64</v>
      </c>
      <c r="G153" t="n">
        <v>139.64</v>
      </c>
      <c r="H153" t="n">
        <v>1.93</v>
      </c>
      <c r="I153" t="n">
        <v>5</v>
      </c>
      <c r="J153" t="n">
        <v>358.14</v>
      </c>
      <c r="K153" t="n">
        <v>60.56</v>
      </c>
      <c r="L153" t="n">
        <v>38.75</v>
      </c>
      <c r="M153" t="n">
        <v>1</v>
      </c>
      <c r="N153" t="n">
        <v>118.83</v>
      </c>
      <c r="O153" t="n">
        <v>44404.54</v>
      </c>
      <c r="P153" t="n">
        <v>179.35</v>
      </c>
      <c r="Q153" t="n">
        <v>460.74</v>
      </c>
      <c r="R153" t="n">
        <v>43.68</v>
      </c>
      <c r="S153" t="n">
        <v>32.19</v>
      </c>
      <c r="T153" t="n">
        <v>1855.72</v>
      </c>
      <c r="U153" t="n">
        <v>0.74</v>
      </c>
      <c r="V153" t="n">
        <v>0.77</v>
      </c>
      <c r="W153" t="n">
        <v>1.46</v>
      </c>
      <c r="X153" t="n">
        <v>0.1</v>
      </c>
      <c r="Y153" t="n">
        <v>1</v>
      </c>
      <c r="Z153" t="n">
        <v>10</v>
      </c>
      <c r="AA153" t="n">
        <v>115.2519939990205</v>
      </c>
      <c r="AB153" t="n">
        <v>157.692862748517</v>
      </c>
      <c r="AC153" t="n">
        <v>142.6428772511647</v>
      </c>
      <c r="AD153" t="n">
        <v>115251.9939990205</v>
      </c>
      <c r="AE153" t="n">
        <v>157692.862748517</v>
      </c>
      <c r="AF153" t="n">
        <v>4.879180614861776e-06</v>
      </c>
      <c r="AG153" t="n">
        <v>5</v>
      </c>
      <c r="AH153" t="n">
        <v>142642.8772511647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6.7562</v>
      </c>
      <c r="E154" t="n">
        <v>14.8</v>
      </c>
      <c r="F154" t="n">
        <v>11.64</v>
      </c>
      <c r="G154" t="n">
        <v>139.67</v>
      </c>
      <c r="H154" t="n">
        <v>1.94</v>
      </c>
      <c r="I154" t="n">
        <v>5</v>
      </c>
      <c r="J154" t="n">
        <v>358.79</v>
      </c>
      <c r="K154" t="n">
        <v>60.56</v>
      </c>
      <c r="L154" t="n">
        <v>39</v>
      </c>
      <c r="M154" t="n">
        <v>0</v>
      </c>
      <c r="N154" t="n">
        <v>119.24</v>
      </c>
      <c r="O154" t="n">
        <v>44485.65</v>
      </c>
      <c r="P154" t="n">
        <v>179.57</v>
      </c>
      <c r="Q154" t="n">
        <v>460.74</v>
      </c>
      <c r="R154" t="n">
        <v>43.71</v>
      </c>
      <c r="S154" t="n">
        <v>32.19</v>
      </c>
      <c r="T154" t="n">
        <v>1871.11</v>
      </c>
      <c r="U154" t="n">
        <v>0.74</v>
      </c>
      <c r="V154" t="n">
        <v>0.77</v>
      </c>
      <c r="W154" t="n">
        <v>1.46</v>
      </c>
      <c r="X154" t="n">
        <v>0.1</v>
      </c>
      <c r="Y154" t="n">
        <v>1</v>
      </c>
      <c r="Z154" t="n">
        <v>10</v>
      </c>
      <c r="AA154" t="n">
        <v>115.3431931251787</v>
      </c>
      <c r="AB154" t="n">
        <v>157.8176454163481</v>
      </c>
      <c r="AC154" t="n">
        <v>142.7557508363116</v>
      </c>
      <c r="AD154" t="n">
        <v>115343.1931251787</v>
      </c>
      <c r="AE154" t="n">
        <v>157817.6454163481</v>
      </c>
      <c r="AF154" t="n">
        <v>4.878314154871568e-06</v>
      </c>
      <c r="AG154" t="n">
        <v>5</v>
      </c>
      <c r="AH154" t="n">
        <v>142755.7508363116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6.2961</v>
      </c>
      <c r="E2" t="n">
        <v>15.88</v>
      </c>
      <c r="F2" t="n">
        <v>13.25</v>
      </c>
      <c r="G2" t="n">
        <v>13.25</v>
      </c>
      <c r="H2" t="n">
        <v>0.28</v>
      </c>
      <c r="I2" t="n">
        <v>60</v>
      </c>
      <c r="J2" t="n">
        <v>61.76</v>
      </c>
      <c r="K2" t="n">
        <v>28.92</v>
      </c>
      <c r="L2" t="n">
        <v>1</v>
      </c>
      <c r="M2" t="n">
        <v>58</v>
      </c>
      <c r="N2" t="n">
        <v>6.84</v>
      </c>
      <c r="O2" t="n">
        <v>7851.41</v>
      </c>
      <c r="P2" t="n">
        <v>81.25</v>
      </c>
      <c r="Q2" t="n">
        <v>460.76</v>
      </c>
      <c r="R2" t="n">
        <v>96.40000000000001</v>
      </c>
      <c r="S2" t="n">
        <v>32.19</v>
      </c>
      <c r="T2" t="n">
        <v>27944.69</v>
      </c>
      <c r="U2" t="n">
        <v>0.33</v>
      </c>
      <c r="V2" t="n">
        <v>0.67</v>
      </c>
      <c r="W2" t="n">
        <v>1.55</v>
      </c>
      <c r="X2" t="n">
        <v>1.72</v>
      </c>
      <c r="Y2" t="n">
        <v>1</v>
      </c>
      <c r="Z2" t="n">
        <v>10</v>
      </c>
      <c r="AA2" t="n">
        <v>76.26622619670515</v>
      </c>
      <c r="AB2" t="n">
        <v>104.3508153107271</v>
      </c>
      <c r="AC2" t="n">
        <v>94.39171995478677</v>
      </c>
      <c r="AD2" t="n">
        <v>76266.22619670515</v>
      </c>
      <c r="AE2" t="n">
        <v>104350.8153107271</v>
      </c>
      <c r="AF2" t="n">
        <v>4.935763772020804e-06</v>
      </c>
      <c r="AG2" t="n">
        <v>5</v>
      </c>
      <c r="AH2" t="n">
        <v>94391.71995478676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6.5392</v>
      </c>
      <c r="E3" t="n">
        <v>15.29</v>
      </c>
      <c r="F3" t="n">
        <v>12.86</v>
      </c>
      <c r="G3" t="n">
        <v>16.77</v>
      </c>
      <c r="H3" t="n">
        <v>0.35</v>
      </c>
      <c r="I3" t="n">
        <v>46</v>
      </c>
      <c r="J3" t="n">
        <v>62.05</v>
      </c>
      <c r="K3" t="n">
        <v>28.92</v>
      </c>
      <c r="L3" t="n">
        <v>1.25</v>
      </c>
      <c r="M3" t="n">
        <v>44</v>
      </c>
      <c r="N3" t="n">
        <v>6.88</v>
      </c>
      <c r="O3" t="n">
        <v>7887.12</v>
      </c>
      <c r="P3" t="n">
        <v>77.40000000000001</v>
      </c>
      <c r="Q3" t="n">
        <v>460.71</v>
      </c>
      <c r="R3" t="n">
        <v>83.45999999999999</v>
      </c>
      <c r="S3" t="n">
        <v>32.19</v>
      </c>
      <c r="T3" t="n">
        <v>21540.13</v>
      </c>
      <c r="U3" t="n">
        <v>0.39</v>
      </c>
      <c r="V3" t="n">
        <v>0.7</v>
      </c>
      <c r="W3" t="n">
        <v>1.53</v>
      </c>
      <c r="X3" t="n">
        <v>1.32</v>
      </c>
      <c r="Y3" t="n">
        <v>1</v>
      </c>
      <c r="Z3" t="n">
        <v>10</v>
      </c>
      <c r="AA3" t="n">
        <v>73.4480578551005</v>
      </c>
      <c r="AB3" t="n">
        <v>100.494873056933</v>
      </c>
      <c r="AC3" t="n">
        <v>90.90378341784462</v>
      </c>
      <c r="AD3" t="n">
        <v>73448.0578551005</v>
      </c>
      <c r="AE3" t="n">
        <v>100494.873056933</v>
      </c>
      <c r="AF3" t="n">
        <v>5.126339552738749e-06</v>
      </c>
      <c r="AG3" t="n">
        <v>5</v>
      </c>
      <c r="AH3" t="n">
        <v>90903.78341784462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6.7433</v>
      </c>
      <c r="E4" t="n">
        <v>14.83</v>
      </c>
      <c r="F4" t="n">
        <v>12.53</v>
      </c>
      <c r="G4" t="n">
        <v>20.89</v>
      </c>
      <c r="H4" t="n">
        <v>0.42</v>
      </c>
      <c r="I4" t="n">
        <v>36</v>
      </c>
      <c r="J4" t="n">
        <v>62.34</v>
      </c>
      <c r="K4" t="n">
        <v>28.92</v>
      </c>
      <c r="L4" t="n">
        <v>1.5</v>
      </c>
      <c r="M4" t="n">
        <v>34</v>
      </c>
      <c r="N4" t="n">
        <v>6.92</v>
      </c>
      <c r="O4" t="n">
        <v>7922.85</v>
      </c>
      <c r="P4" t="n">
        <v>73.17</v>
      </c>
      <c r="Q4" t="n">
        <v>460.73</v>
      </c>
      <c r="R4" t="n">
        <v>72.84</v>
      </c>
      <c r="S4" t="n">
        <v>32.19</v>
      </c>
      <c r="T4" t="n">
        <v>16282.47</v>
      </c>
      <c r="U4" t="n">
        <v>0.44</v>
      </c>
      <c r="V4" t="n">
        <v>0.71</v>
      </c>
      <c r="W4" t="n">
        <v>1.51</v>
      </c>
      <c r="X4" t="n">
        <v>1</v>
      </c>
      <c r="Y4" t="n">
        <v>1</v>
      </c>
      <c r="Z4" t="n">
        <v>10</v>
      </c>
      <c r="AA4" t="n">
        <v>70.88043749705562</v>
      </c>
      <c r="AB4" t="n">
        <v>96.98174160764215</v>
      </c>
      <c r="AC4" t="n">
        <v>87.72594030336201</v>
      </c>
      <c r="AD4" t="n">
        <v>70880.43749705562</v>
      </c>
      <c r="AE4" t="n">
        <v>96981.74160764215</v>
      </c>
      <c r="AF4" t="n">
        <v>5.286341678796061e-06</v>
      </c>
      <c r="AG4" t="n">
        <v>5</v>
      </c>
      <c r="AH4" t="n">
        <v>87725.940303362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6.8315</v>
      </c>
      <c r="E5" t="n">
        <v>14.64</v>
      </c>
      <c r="F5" t="n">
        <v>12.41</v>
      </c>
      <c r="G5" t="n">
        <v>24.02</v>
      </c>
      <c r="H5" t="n">
        <v>0.49</v>
      </c>
      <c r="I5" t="n">
        <v>31</v>
      </c>
      <c r="J5" t="n">
        <v>62.63</v>
      </c>
      <c r="K5" t="n">
        <v>28.92</v>
      </c>
      <c r="L5" t="n">
        <v>1.75</v>
      </c>
      <c r="M5" t="n">
        <v>29</v>
      </c>
      <c r="N5" t="n">
        <v>6.96</v>
      </c>
      <c r="O5" t="n">
        <v>7958.6</v>
      </c>
      <c r="P5" t="n">
        <v>71.05</v>
      </c>
      <c r="Q5" t="n">
        <v>460.71</v>
      </c>
      <c r="R5" t="n">
        <v>69.12</v>
      </c>
      <c r="S5" t="n">
        <v>32.19</v>
      </c>
      <c r="T5" t="n">
        <v>14447</v>
      </c>
      <c r="U5" t="n">
        <v>0.47</v>
      </c>
      <c r="V5" t="n">
        <v>0.72</v>
      </c>
      <c r="W5" t="n">
        <v>1.5</v>
      </c>
      <c r="X5" t="n">
        <v>0.88</v>
      </c>
      <c r="Y5" t="n">
        <v>1</v>
      </c>
      <c r="Z5" t="n">
        <v>10</v>
      </c>
      <c r="AA5" t="n">
        <v>69.72055492036417</v>
      </c>
      <c r="AB5" t="n">
        <v>95.39473909580582</v>
      </c>
      <c r="AC5" t="n">
        <v>86.29039908388283</v>
      </c>
      <c r="AD5" t="n">
        <v>69720.55492036417</v>
      </c>
      <c r="AE5" t="n">
        <v>95394.73909580582</v>
      </c>
      <c r="AF5" t="n">
        <v>5.355485174720879e-06</v>
      </c>
      <c r="AG5" t="n">
        <v>5</v>
      </c>
      <c r="AH5" t="n">
        <v>86290.39908388283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6.9374</v>
      </c>
      <c r="E6" t="n">
        <v>14.41</v>
      </c>
      <c r="F6" t="n">
        <v>12.26</v>
      </c>
      <c r="G6" t="n">
        <v>28.29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24</v>
      </c>
      <c r="N6" t="n">
        <v>7</v>
      </c>
      <c r="O6" t="n">
        <v>7994.37</v>
      </c>
      <c r="P6" t="n">
        <v>68.34</v>
      </c>
      <c r="Q6" t="n">
        <v>460.7</v>
      </c>
      <c r="R6" t="n">
        <v>64.09</v>
      </c>
      <c r="S6" t="n">
        <v>32.19</v>
      </c>
      <c r="T6" t="n">
        <v>11958.69</v>
      </c>
      <c r="U6" t="n">
        <v>0.5</v>
      </c>
      <c r="V6" t="n">
        <v>0.73</v>
      </c>
      <c r="W6" t="n">
        <v>1.49</v>
      </c>
      <c r="X6" t="n">
        <v>0.72</v>
      </c>
      <c r="Y6" t="n">
        <v>1</v>
      </c>
      <c r="Z6" t="n">
        <v>10</v>
      </c>
      <c r="AA6" t="n">
        <v>68.30805326539205</v>
      </c>
      <c r="AB6" t="n">
        <v>93.46209201629894</v>
      </c>
      <c r="AC6" t="n">
        <v>84.54220112915623</v>
      </c>
      <c r="AD6" t="n">
        <v>68308.05326539205</v>
      </c>
      <c r="AE6" t="n">
        <v>93462.09201629894</v>
      </c>
      <c r="AF6" t="n">
        <v>5.438504406222443e-06</v>
      </c>
      <c r="AG6" t="n">
        <v>5</v>
      </c>
      <c r="AH6" t="n">
        <v>84542.20112915622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6.9945</v>
      </c>
      <c r="E7" t="n">
        <v>14.3</v>
      </c>
      <c r="F7" t="n">
        <v>12.18</v>
      </c>
      <c r="G7" t="n">
        <v>31.78</v>
      </c>
      <c r="H7" t="n">
        <v>0.62</v>
      </c>
      <c r="I7" t="n">
        <v>23</v>
      </c>
      <c r="J7" t="n">
        <v>63.21</v>
      </c>
      <c r="K7" t="n">
        <v>28.92</v>
      </c>
      <c r="L7" t="n">
        <v>2.25</v>
      </c>
      <c r="M7" t="n">
        <v>16</v>
      </c>
      <c r="N7" t="n">
        <v>7.04</v>
      </c>
      <c r="O7" t="n">
        <v>8030.17</v>
      </c>
      <c r="P7" t="n">
        <v>66.33</v>
      </c>
      <c r="Q7" t="n">
        <v>460.69</v>
      </c>
      <c r="R7" t="n">
        <v>61.33</v>
      </c>
      <c r="S7" t="n">
        <v>32.19</v>
      </c>
      <c r="T7" t="n">
        <v>10590.65</v>
      </c>
      <c r="U7" t="n">
        <v>0.52</v>
      </c>
      <c r="V7" t="n">
        <v>0.73</v>
      </c>
      <c r="W7" t="n">
        <v>1.5</v>
      </c>
      <c r="X7" t="n">
        <v>0.65</v>
      </c>
      <c r="Y7" t="n">
        <v>1</v>
      </c>
      <c r="Z7" t="n">
        <v>10</v>
      </c>
      <c r="AA7" t="n">
        <v>67.37463942545938</v>
      </c>
      <c r="AB7" t="n">
        <v>92.18495402119137</v>
      </c>
      <c r="AC7" t="n">
        <v>83.3869513918269</v>
      </c>
      <c r="AD7" t="n">
        <v>67374.63942545938</v>
      </c>
      <c r="AE7" t="n">
        <v>92184.95402119137</v>
      </c>
      <c r="AF7" t="n">
        <v>5.483267372405062e-06</v>
      </c>
      <c r="AG7" t="n">
        <v>5</v>
      </c>
      <c r="AH7" t="n">
        <v>83386.95139182689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7.0435</v>
      </c>
      <c r="E8" t="n">
        <v>14.2</v>
      </c>
      <c r="F8" t="n">
        <v>12.11</v>
      </c>
      <c r="G8" t="n">
        <v>34.6</v>
      </c>
      <c r="H8" t="n">
        <v>0.6899999999999999</v>
      </c>
      <c r="I8" t="n">
        <v>21</v>
      </c>
      <c r="J8" t="n">
        <v>63.5</v>
      </c>
      <c r="K8" t="n">
        <v>28.92</v>
      </c>
      <c r="L8" t="n">
        <v>2.5</v>
      </c>
      <c r="M8" t="n">
        <v>7</v>
      </c>
      <c r="N8" t="n">
        <v>7.08</v>
      </c>
      <c r="O8" t="n">
        <v>8065.98</v>
      </c>
      <c r="P8" t="n">
        <v>64.09</v>
      </c>
      <c r="Q8" t="n">
        <v>460.76</v>
      </c>
      <c r="R8" t="n">
        <v>58.75</v>
      </c>
      <c r="S8" t="n">
        <v>32.19</v>
      </c>
      <c r="T8" t="n">
        <v>9311</v>
      </c>
      <c r="U8" t="n">
        <v>0.55</v>
      </c>
      <c r="V8" t="n">
        <v>0.74</v>
      </c>
      <c r="W8" t="n">
        <v>1.49</v>
      </c>
      <c r="X8" t="n">
        <v>0.58</v>
      </c>
      <c r="Y8" t="n">
        <v>1</v>
      </c>
      <c r="Z8" t="n">
        <v>10</v>
      </c>
      <c r="AA8" t="n">
        <v>66.40848799294909</v>
      </c>
      <c r="AB8" t="n">
        <v>90.86302300763846</v>
      </c>
      <c r="AC8" t="n">
        <v>82.19118361886524</v>
      </c>
      <c r="AD8" t="n">
        <v>66408.48799294909</v>
      </c>
      <c r="AE8" t="n">
        <v>90863.02300763846</v>
      </c>
      <c r="AF8" t="n">
        <v>5.521680425696627e-06</v>
      </c>
      <c r="AG8" t="n">
        <v>5</v>
      </c>
      <c r="AH8" t="n">
        <v>82191.18361886524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7.063</v>
      </c>
      <c r="E9" t="n">
        <v>14.16</v>
      </c>
      <c r="F9" t="n">
        <v>12.08</v>
      </c>
      <c r="G9" t="n">
        <v>36.25</v>
      </c>
      <c r="H9" t="n">
        <v>0.75</v>
      </c>
      <c r="I9" t="n">
        <v>20</v>
      </c>
      <c r="J9" t="n">
        <v>63.79</v>
      </c>
      <c r="K9" t="n">
        <v>28.92</v>
      </c>
      <c r="L9" t="n">
        <v>2.75</v>
      </c>
      <c r="M9" t="n">
        <v>3</v>
      </c>
      <c r="N9" t="n">
        <v>7.12</v>
      </c>
      <c r="O9" t="n">
        <v>8101.81</v>
      </c>
      <c r="P9" t="n">
        <v>64.17</v>
      </c>
      <c r="Q9" t="n">
        <v>460.75</v>
      </c>
      <c r="R9" t="n">
        <v>57.61</v>
      </c>
      <c r="S9" t="n">
        <v>32.19</v>
      </c>
      <c r="T9" t="n">
        <v>8747.450000000001</v>
      </c>
      <c r="U9" t="n">
        <v>0.5600000000000001</v>
      </c>
      <c r="V9" t="n">
        <v>0.74</v>
      </c>
      <c r="W9" t="n">
        <v>1.5</v>
      </c>
      <c r="X9" t="n">
        <v>0.55</v>
      </c>
      <c r="Y9" t="n">
        <v>1</v>
      </c>
      <c r="Z9" t="n">
        <v>10</v>
      </c>
      <c r="AA9" t="n">
        <v>66.35986879954793</v>
      </c>
      <c r="AB9" t="n">
        <v>90.79650008229959</v>
      </c>
      <c r="AC9" t="n">
        <v>82.13100954815515</v>
      </c>
      <c r="AD9" t="n">
        <v>66359.86879954793</v>
      </c>
      <c r="AE9" t="n">
        <v>90796.50008229959</v>
      </c>
      <c r="AF9" t="n">
        <v>5.536967253026943e-06</v>
      </c>
      <c r="AG9" t="n">
        <v>5</v>
      </c>
      <c r="AH9" t="n">
        <v>82131.00954815515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7.0606</v>
      </c>
      <c r="E10" t="n">
        <v>14.16</v>
      </c>
      <c r="F10" t="n">
        <v>12.09</v>
      </c>
      <c r="G10" t="n">
        <v>36.27</v>
      </c>
      <c r="H10" t="n">
        <v>0.8100000000000001</v>
      </c>
      <c r="I10" t="n">
        <v>20</v>
      </c>
      <c r="J10" t="n">
        <v>64.08</v>
      </c>
      <c r="K10" t="n">
        <v>28.92</v>
      </c>
      <c r="L10" t="n">
        <v>3</v>
      </c>
      <c r="M10" t="n">
        <v>0</v>
      </c>
      <c r="N10" t="n">
        <v>7.16</v>
      </c>
      <c r="O10" t="n">
        <v>8137.65</v>
      </c>
      <c r="P10" t="n">
        <v>64.25</v>
      </c>
      <c r="Q10" t="n">
        <v>460.82</v>
      </c>
      <c r="R10" t="n">
        <v>57.55</v>
      </c>
      <c r="S10" t="n">
        <v>32.19</v>
      </c>
      <c r="T10" t="n">
        <v>8717.540000000001</v>
      </c>
      <c r="U10" t="n">
        <v>0.5600000000000001</v>
      </c>
      <c r="V10" t="n">
        <v>0.74</v>
      </c>
      <c r="W10" t="n">
        <v>1.51</v>
      </c>
      <c r="X10" t="n">
        <v>0.55</v>
      </c>
      <c r="Y10" t="n">
        <v>1</v>
      </c>
      <c r="Z10" t="n">
        <v>10</v>
      </c>
      <c r="AA10" t="n">
        <v>66.39813063291867</v>
      </c>
      <c r="AB10" t="n">
        <v>90.84885161071037</v>
      </c>
      <c r="AC10" t="n">
        <v>82.17836472017025</v>
      </c>
      <c r="AD10" t="n">
        <v>66398.13063291866</v>
      </c>
      <c r="AE10" t="n">
        <v>90848.85161071036</v>
      </c>
      <c r="AF10" t="n">
        <v>5.53508579735552e-06</v>
      </c>
      <c r="AG10" t="n">
        <v>5</v>
      </c>
      <c r="AH10" t="n">
        <v>82178.36472017026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6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4.311</v>
      </c>
      <c r="E2" t="n">
        <v>23.2</v>
      </c>
      <c r="F2" t="n">
        <v>15.88</v>
      </c>
      <c r="G2" t="n">
        <v>6.52</v>
      </c>
      <c r="H2" t="n">
        <v>0.11</v>
      </c>
      <c r="I2" t="n">
        <v>146</v>
      </c>
      <c r="J2" t="n">
        <v>167.88</v>
      </c>
      <c r="K2" t="n">
        <v>51.39</v>
      </c>
      <c r="L2" t="n">
        <v>1</v>
      </c>
      <c r="M2" t="n">
        <v>144</v>
      </c>
      <c r="N2" t="n">
        <v>30.49</v>
      </c>
      <c r="O2" t="n">
        <v>20939.59</v>
      </c>
      <c r="P2" t="n">
        <v>200.72</v>
      </c>
      <c r="Q2" t="n">
        <v>460.94</v>
      </c>
      <c r="R2" t="n">
        <v>182.02</v>
      </c>
      <c r="S2" t="n">
        <v>32.19</v>
      </c>
      <c r="T2" t="n">
        <v>70321.19</v>
      </c>
      <c r="U2" t="n">
        <v>0.18</v>
      </c>
      <c r="V2" t="n">
        <v>0.5600000000000001</v>
      </c>
      <c r="W2" t="n">
        <v>1.69</v>
      </c>
      <c r="X2" t="n">
        <v>4.34</v>
      </c>
      <c r="Y2" t="n">
        <v>1</v>
      </c>
      <c r="Z2" t="n">
        <v>10</v>
      </c>
      <c r="AA2" t="n">
        <v>183.653187825761</v>
      </c>
      <c r="AB2" t="n">
        <v>251.2823937899132</v>
      </c>
      <c r="AC2" t="n">
        <v>227.3003548037316</v>
      </c>
      <c r="AD2" t="n">
        <v>183653.187825761</v>
      </c>
      <c r="AE2" t="n">
        <v>251282.3937899132</v>
      </c>
      <c r="AF2" t="n">
        <v>3.204853101859523e-06</v>
      </c>
      <c r="AG2" t="n">
        <v>7</v>
      </c>
      <c r="AH2" t="n">
        <v>227300.3548037316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4.8263</v>
      </c>
      <c r="E3" t="n">
        <v>20.72</v>
      </c>
      <c r="F3" t="n">
        <v>14.69</v>
      </c>
      <c r="G3" t="n">
        <v>8.16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185.12</v>
      </c>
      <c r="Q3" t="n">
        <v>460.76</v>
      </c>
      <c r="R3" t="n">
        <v>142.96</v>
      </c>
      <c r="S3" t="n">
        <v>32.19</v>
      </c>
      <c r="T3" t="n">
        <v>50984.24</v>
      </c>
      <c r="U3" t="n">
        <v>0.23</v>
      </c>
      <c r="V3" t="n">
        <v>0.61</v>
      </c>
      <c r="W3" t="n">
        <v>1.64</v>
      </c>
      <c r="X3" t="n">
        <v>3.15</v>
      </c>
      <c r="Y3" t="n">
        <v>1</v>
      </c>
      <c r="Z3" t="n">
        <v>10</v>
      </c>
      <c r="AA3" t="n">
        <v>153.5563496804433</v>
      </c>
      <c r="AB3" t="n">
        <v>210.1025720607211</v>
      </c>
      <c r="AC3" t="n">
        <v>190.0506774641178</v>
      </c>
      <c r="AD3" t="n">
        <v>153556.3496804433</v>
      </c>
      <c r="AE3" t="n">
        <v>210102.5720607211</v>
      </c>
      <c r="AF3" t="n">
        <v>3.587933779982513e-06</v>
      </c>
      <c r="AG3" t="n">
        <v>6</v>
      </c>
      <c r="AH3" t="n">
        <v>190050.6774641178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5.1761</v>
      </c>
      <c r="E4" t="n">
        <v>19.32</v>
      </c>
      <c r="F4" t="n">
        <v>14.03</v>
      </c>
      <c r="G4" t="n">
        <v>9.789999999999999</v>
      </c>
      <c r="H4" t="n">
        <v>0.16</v>
      </c>
      <c r="I4" t="n">
        <v>86</v>
      </c>
      <c r="J4" t="n">
        <v>168.61</v>
      </c>
      <c r="K4" t="n">
        <v>51.39</v>
      </c>
      <c r="L4" t="n">
        <v>1.5</v>
      </c>
      <c r="M4" t="n">
        <v>84</v>
      </c>
      <c r="N4" t="n">
        <v>30.71</v>
      </c>
      <c r="O4" t="n">
        <v>21028.94</v>
      </c>
      <c r="P4" t="n">
        <v>176.32</v>
      </c>
      <c r="Q4" t="n">
        <v>460.77</v>
      </c>
      <c r="R4" t="n">
        <v>121.63</v>
      </c>
      <c r="S4" t="n">
        <v>32.19</v>
      </c>
      <c r="T4" t="n">
        <v>40425.79</v>
      </c>
      <c r="U4" t="n">
        <v>0.26</v>
      </c>
      <c r="V4" t="n">
        <v>0.64</v>
      </c>
      <c r="W4" t="n">
        <v>1.6</v>
      </c>
      <c r="X4" t="n">
        <v>2.5</v>
      </c>
      <c r="Y4" t="n">
        <v>1</v>
      </c>
      <c r="Z4" t="n">
        <v>10</v>
      </c>
      <c r="AA4" t="n">
        <v>142.2490892276851</v>
      </c>
      <c r="AB4" t="n">
        <v>194.6314794681403</v>
      </c>
      <c r="AC4" t="n">
        <v>176.0561242347531</v>
      </c>
      <c r="AD4" t="n">
        <v>142249.0892276851</v>
      </c>
      <c r="AE4" t="n">
        <v>194631.4794681403</v>
      </c>
      <c r="AF4" t="n">
        <v>3.847979619701942e-06</v>
      </c>
      <c r="AG4" t="n">
        <v>6</v>
      </c>
      <c r="AH4" t="n">
        <v>176056.1242347531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5.4555</v>
      </c>
      <c r="E5" t="n">
        <v>18.33</v>
      </c>
      <c r="F5" t="n">
        <v>13.55</v>
      </c>
      <c r="G5" t="n">
        <v>11.45</v>
      </c>
      <c r="H5" t="n">
        <v>0.18</v>
      </c>
      <c r="I5" t="n">
        <v>71</v>
      </c>
      <c r="J5" t="n">
        <v>168.97</v>
      </c>
      <c r="K5" t="n">
        <v>51.39</v>
      </c>
      <c r="L5" t="n">
        <v>1.75</v>
      </c>
      <c r="M5" t="n">
        <v>69</v>
      </c>
      <c r="N5" t="n">
        <v>30.83</v>
      </c>
      <c r="O5" t="n">
        <v>21073.68</v>
      </c>
      <c r="P5" t="n">
        <v>169.67</v>
      </c>
      <c r="Q5" t="n">
        <v>460.78</v>
      </c>
      <c r="R5" t="n">
        <v>106.14</v>
      </c>
      <c r="S5" t="n">
        <v>32.19</v>
      </c>
      <c r="T5" t="n">
        <v>32759.27</v>
      </c>
      <c r="U5" t="n">
        <v>0.3</v>
      </c>
      <c r="V5" t="n">
        <v>0.66</v>
      </c>
      <c r="W5" t="n">
        <v>1.56</v>
      </c>
      <c r="X5" t="n">
        <v>2.02</v>
      </c>
      <c r="Y5" t="n">
        <v>1</v>
      </c>
      <c r="Z5" t="n">
        <v>10</v>
      </c>
      <c r="AA5" t="n">
        <v>134.4511647420762</v>
      </c>
      <c r="AB5" t="n">
        <v>183.9620151667871</v>
      </c>
      <c r="AC5" t="n">
        <v>166.4049386316304</v>
      </c>
      <c r="AD5" t="n">
        <v>134451.1647420762</v>
      </c>
      <c r="AE5" t="n">
        <v>183962.0151667871</v>
      </c>
      <c r="AF5" t="n">
        <v>4.055689189792305e-06</v>
      </c>
      <c r="AG5" t="n">
        <v>6</v>
      </c>
      <c r="AH5" t="n">
        <v>166404.9386316304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5.6442</v>
      </c>
      <c r="E6" t="n">
        <v>17.72</v>
      </c>
      <c r="F6" t="n">
        <v>13.28</v>
      </c>
      <c r="G6" t="n">
        <v>13.06</v>
      </c>
      <c r="H6" t="n">
        <v>0.21</v>
      </c>
      <c r="I6" t="n">
        <v>61</v>
      </c>
      <c r="J6" t="n">
        <v>169.33</v>
      </c>
      <c r="K6" t="n">
        <v>51.39</v>
      </c>
      <c r="L6" t="n">
        <v>2</v>
      </c>
      <c r="M6" t="n">
        <v>59</v>
      </c>
      <c r="N6" t="n">
        <v>30.94</v>
      </c>
      <c r="O6" t="n">
        <v>21118.46</v>
      </c>
      <c r="P6" t="n">
        <v>165.71</v>
      </c>
      <c r="Q6" t="n">
        <v>460.7</v>
      </c>
      <c r="R6" t="n">
        <v>97.63</v>
      </c>
      <c r="S6" t="n">
        <v>32.19</v>
      </c>
      <c r="T6" t="n">
        <v>28554.06</v>
      </c>
      <c r="U6" t="n">
        <v>0.33</v>
      </c>
      <c r="V6" t="n">
        <v>0.67</v>
      </c>
      <c r="W6" t="n">
        <v>1.54</v>
      </c>
      <c r="X6" t="n">
        <v>1.74</v>
      </c>
      <c r="Y6" t="n">
        <v>1</v>
      </c>
      <c r="Z6" t="n">
        <v>10</v>
      </c>
      <c r="AA6" t="n">
        <v>129.8757357312636</v>
      </c>
      <c r="AB6" t="n">
        <v>177.7017113405146</v>
      </c>
      <c r="AC6" t="n">
        <v>160.7421094161438</v>
      </c>
      <c r="AD6" t="n">
        <v>129875.7357312636</v>
      </c>
      <c r="AE6" t="n">
        <v>177701.7113405146</v>
      </c>
      <c r="AF6" t="n">
        <v>4.195971207959989e-06</v>
      </c>
      <c r="AG6" t="n">
        <v>6</v>
      </c>
      <c r="AH6" t="n">
        <v>160742.1094161439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5.8054</v>
      </c>
      <c r="E7" t="n">
        <v>17.23</v>
      </c>
      <c r="F7" t="n">
        <v>13.06</v>
      </c>
      <c r="G7" t="n">
        <v>14.78</v>
      </c>
      <c r="H7" t="n">
        <v>0.24</v>
      </c>
      <c r="I7" t="n">
        <v>53</v>
      </c>
      <c r="J7" t="n">
        <v>169.7</v>
      </c>
      <c r="K7" t="n">
        <v>51.39</v>
      </c>
      <c r="L7" t="n">
        <v>2.25</v>
      </c>
      <c r="M7" t="n">
        <v>51</v>
      </c>
      <c r="N7" t="n">
        <v>31.05</v>
      </c>
      <c r="O7" t="n">
        <v>21163.27</v>
      </c>
      <c r="P7" t="n">
        <v>162.49</v>
      </c>
      <c r="Q7" t="n">
        <v>460.75</v>
      </c>
      <c r="R7" t="n">
        <v>89.92</v>
      </c>
      <c r="S7" t="n">
        <v>32.19</v>
      </c>
      <c r="T7" t="n">
        <v>24737.61</v>
      </c>
      <c r="U7" t="n">
        <v>0.36</v>
      </c>
      <c r="V7" t="n">
        <v>0.68</v>
      </c>
      <c r="W7" t="n">
        <v>1.54</v>
      </c>
      <c r="X7" t="n">
        <v>1.52</v>
      </c>
      <c r="Y7" t="n">
        <v>1</v>
      </c>
      <c r="Z7" t="n">
        <v>10</v>
      </c>
      <c r="AA7" t="n">
        <v>117.7979630827152</v>
      </c>
      <c r="AB7" t="n">
        <v>161.1763699690552</v>
      </c>
      <c r="AC7" t="n">
        <v>145.793923431709</v>
      </c>
      <c r="AD7" t="n">
        <v>117797.9630827152</v>
      </c>
      <c r="AE7" t="n">
        <v>161176.3699690552</v>
      </c>
      <c r="AF7" t="n">
        <v>4.315809370803822e-06</v>
      </c>
      <c r="AG7" t="n">
        <v>5</v>
      </c>
      <c r="AH7" t="n">
        <v>145793.923431709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5.9373</v>
      </c>
      <c r="E8" t="n">
        <v>16.84</v>
      </c>
      <c r="F8" t="n">
        <v>12.88</v>
      </c>
      <c r="G8" t="n">
        <v>16.44</v>
      </c>
      <c r="H8" t="n">
        <v>0.26</v>
      </c>
      <c r="I8" t="n">
        <v>47</v>
      </c>
      <c r="J8" t="n">
        <v>170.06</v>
      </c>
      <c r="K8" t="n">
        <v>51.39</v>
      </c>
      <c r="L8" t="n">
        <v>2.5</v>
      </c>
      <c r="M8" t="n">
        <v>45</v>
      </c>
      <c r="N8" t="n">
        <v>31.17</v>
      </c>
      <c r="O8" t="n">
        <v>21208.12</v>
      </c>
      <c r="P8" t="n">
        <v>159.78</v>
      </c>
      <c r="Q8" t="n">
        <v>460.69</v>
      </c>
      <c r="R8" t="n">
        <v>84.38</v>
      </c>
      <c r="S8" t="n">
        <v>32.19</v>
      </c>
      <c r="T8" t="n">
        <v>21999.72</v>
      </c>
      <c r="U8" t="n">
        <v>0.38</v>
      </c>
      <c r="V8" t="n">
        <v>0.6899999999999999</v>
      </c>
      <c r="W8" t="n">
        <v>1.52</v>
      </c>
      <c r="X8" t="n">
        <v>1.34</v>
      </c>
      <c r="Y8" t="n">
        <v>1</v>
      </c>
      <c r="Z8" t="n">
        <v>10</v>
      </c>
      <c r="AA8" t="n">
        <v>114.9669914404127</v>
      </c>
      <c r="AB8" t="n">
        <v>157.3029096744045</v>
      </c>
      <c r="AC8" t="n">
        <v>142.2901407511428</v>
      </c>
      <c r="AD8" t="n">
        <v>114966.9914404127</v>
      </c>
      <c r="AE8" t="n">
        <v>157302.9096744045</v>
      </c>
      <c r="AF8" t="n">
        <v>4.413865535066236e-06</v>
      </c>
      <c r="AG8" t="n">
        <v>5</v>
      </c>
      <c r="AH8" t="n">
        <v>142290.1407511428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6.0598</v>
      </c>
      <c r="E9" t="n">
        <v>16.5</v>
      </c>
      <c r="F9" t="n">
        <v>12.71</v>
      </c>
      <c r="G9" t="n">
        <v>18.15</v>
      </c>
      <c r="H9" t="n">
        <v>0.29</v>
      </c>
      <c r="I9" t="n">
        <v>42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157.12</v>
      </c>
      <c r="Q9" t="n">
        <v>460.71</v>
      </c>
      <c r="R9" t="n">
        <v>78.45</v>
      </c>
      <c r="S9" t="n">
        <v>32.19</v>
      </c>
      <c r="T9" t="n">
        <v>19057.46</v>
      </c>
      <c r="U9" t="n">
        <v>0.41</v>
      </c>
      <c r="V9" t="n">
        <v>0.7</v>
      </c>
      <c r="W9" t="n">
        <v>1.52</v>
      </c>
      <c r="X9" t="n">
        <v>1.17</v>
      </c>
      <c r="Y9" t="n">
        <v>1</v>
      </c>
      <c r="Z9" t="n">
        <v>10</v>
      </c>
      <c r="AA9" t="n">
        <v>112.3897263312124</v>
      </c>
      <c r="AB9" t="n">
        <v>153.7765818510864</v>
      </c>
      <c r="AC9" t="n">
        <v>139.1003607060489</v>
      </c>
      <c r="AD9" t="n">
        <v>112389.7263312124</v>
      </c>
      <c r="AE9" t="n">
        <v>153776.5818510864</v>
      </c>
      <c r="AF9" t="n">
        <v>4.504933617872497e-06</v>
      </c>
      <c r="AG9" t="n">
        <v>5</v>
      </c>
      <c r="AH9" t="n">
        <v>139100.3607060489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6.124</v>
      </c>
      <c r="E10" t="n">
        <v>16.33</v>
      </c>
      <c r="F10" t="n">
        <v>12.63</v>
      </c>
      <c r="G10" t="n">
        <v>19.44</v>
      </c>
      <c r="H10" t="n">
        <v>0.31</v>
      </c>
      <c r="I10" t="n">
        <v>39</v>
      </c>
      <c r="J10" t="n">
        <v>170.79</v>
      </c>
      <c r="K10" t="n">
        <v>51.39</v>
      </c>
      <c r="L10" t="n">
        <v>3</v>
      </c>
      <c r="M10" t="n">
        <v>37</v>
      </c>
      <c r="N10" t="n">
        <v>31.4</v>
      </c>
      <c r="O10" t="n">
        <v>21297.94</v>
      </c>
      <c r="P10" t="n">
        <v>155.78</v>
      </c>
      <c r="Q10" t="n">
        <v>460.73</v>
      </c>
      <c r="R10" t="n">
        <v>76.06</v>
      </c>
      <c r="S10" t="n">
        <v>32.19</v>
      </c>
      <c r="T10" t="n">
        <v>17876.92</v>
      </c>
      <c r="U10" t="n">
        <v>0.42</v>
      </c>
      <c r="V10" t="n">
        <v>0.71</v>
      </c>
      <c r="W10" t="n">
        <v>1.52</v>
      </c>
      <c r="X10" t="n">
        <v>1.1</v>
      </c>
      <c r="Y10" t="n">
        <v>1</v>
      </c>
      <c r="Z10" t="n">
        <v>10</v>
      </c>
      <c r="AA10" t="n">
        <v>111.105682862468</v>
      </c>
      <c r="AB10" t="n">
        <v>152.0196969291514</v>
      </c>
      <c r="AC10" t="n">
        <v>137.5111504152593</v>
      </c>
      <c r="AD10" t="n">
        <v>111105.682862468</v>
      </c>
      <c r="AE10" t="n">
        <v>152019.6969291514</v>
      </c>
      <c r="AF10" t="n">
        <v>4.552660727392186e-06</v>
      </c>
      <c r="AG10" t="n">
        <v>5</v>
      </c>
      <c r="AH10" t="n">
        <v>137511.1504152593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6.2232</v>
      </c>
      <c r="E11" t="n">
        <v>16.07</v>
      </c>
      <c r="F11" t="n">
        <v>12.51</v>
      </c>
      <c r="G11" t="n">
        <v>21.45</v>
      </c>
      <c r="H11" t="n">
        <v>0.34</v>
      </c>
      <c r="I11" t="n">
        <v>35</v>
      </c>
      <c r="J11" t="n">
        <v>171.15</v>
      </c>
      <c r="K11" t="n">
        <v>51.39</v>
      </c>
      <c r="L11" t="n">
        <v>3.25</v>
      </c>
      <c r="M11" t="n">
        <v>33</v>
      </c>
      <c r="N11" t="n">
        <v>31.51</v>
      </c>
      <c r="O11" t="n">
        <v>21342.91</v>
      </c>
      <c r="P11" t="n">
        <v>153.61</v>
      </c>
      <c r="Q11" t="n">
        <v>460.78</v>
      </c>
      <c r="R11" t="n">
        <v>72.15000000000001</v>
      </c>
      <c r="S11" t="n">
        <v>32.19</v>
      </c>
      <c r="T11" t="n">
        <v>15943.95</v>
      </c>
      <c r="U11" t="n">
        <v>0.45</v>
      </c>
      <c r="V11" t="n">
        <v>0.71</v>
      </c>
      <c r="W11" t="n">
        <v>1.51</v>
      </c>
      <c r="X11" t="n">
        <v>0.98</v>
      </c>
      <c r="Y11" t="n">
        <v>1</v>
      </c>
      <c r="Z11" t="n">
        <v>10</v>
      </c>
      <c r="AA11" t="n">
        <v>109.1366647835124</v>
      </c>
      <c r="AB11" t="n">
        <v>149.3255995265788</v>
      </c>
      <c r="AC11" t="n">
        <v>135.074173887598</v>
      </c>
      <c r="AD11" t="n">
        <v>109136.6647835124</v>
      </c>
      <c r="AE11" t="n">
        <v>149325.5995265788</v>
      </c>
      <c r="AF11" t="n">
        <v>4.626407289142237e-06</v>
      </c>
      <c r="AG11" t="n">
        <v>5</v>
      </c>
      <c r="AH11" t="n">
        <v>135074.173887598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6.2759</v>
      </c>
      <c r="E12" t="n">
        <v>15.93</v>
      </c>
      <c r="F12" t="n">
        <v>12.44</v>
      </c>
      <c r="G12" t="n">
        <v>22.62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152.5</v>
      </c>
      <c r="Q12" t="n">
        <v>460.77</v>
      </c>
      <c r="R12" t="n">
        <v>70.17</v>
      </c>
      <c r="S12" t="n">
        <v>32.19</v>
      </c>
      <c r="T12" t="n">
        <v>14964.83</v>
      </c>
      <c r="U12" t="n">
        <v>0.46</v>
      </c>
      <c r="V12" t="n">
        <v>0.72</v>
      </c>
      <c r="W12" t="n">
        <v>1.5</v>
      </c>
      <c r="X12" t="n">
        <v>0.91</v>
      </c>
      <c r="Y12" t="n">
        <v>1</v>
      </c>
      <c r="Z12" t="n">
        <v>10</v>
      </c>
      <c r="AA12" t="n">
        <v>108.129674282191</v>
      </c>
      <c r="AB12" t="n">
        <v>147.947790697386</v>
      </c>
      <c r="AC12" t="n">
        <v>133.8278611992961</v>
      </c>
      <c r="AD12" t="n">
        <v>108129.674282191</v>
      </c>
      <c r="AE12" t="n">
        <v>147947.790697386</v>
      </c>
      <c r="AF12" t="n">
        <v>4.665585150071951e-06</v>
      </c>
      <c r="AG12" t="n">
        <v>5</v>
      </c>
      <c r="AH12" t="n">
        <v>133827.8611992961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6.3361</v>
      </c>
      <c r="E13" t="n">
        <v>15.78</v>
      </c>
      <c r="F13" t="n">
        <v>12.39</v>
      </c>
      <c r="G13" t="n">
        <v>24.79</v>
      </c>
      <c r="H13" t="n">
        <v>0.39</v>
      </c>
      <c r="I13" t="n">
        <v>30</v>
      </c>
      <c r="J13" t="n">
        <v>171.88</v>
      </c>
      <c r="K13" t="n">
        <v>51.39</v>
      </c>
      <c r="L13" t="n">
        <v>3.75</v>
      </c>
      <c r="M13" t="n">
        <v>28</v>
      </c>
      <c r="N13" t="n">
        <v>31.74</v>
      </c>
      <c r="O13" t="n">
        <v>21432.96</v>
      </c>
      <c r="P13" t="n">
        <v>151.24</v>
      </c>
      <c r="Q13" t="n">
        <v>460.7</v>
      </c>
      <c r="R13" t="n">
        <v>68.37</v>
      </c>
      <c r="S13" t="n">
        <v>32.19</v>
      </c>
      <c r="T13" t="n">
        <v>14076.92</v>
      </c>
      <c r="U13" t="n">
        <v>0.47</v>
      </c>
      <c r="V13" t="n">
        <v>0.72</v>
      </c>
      <c r="W13" t="n">
        <v>1.5</v>
      </c>
      <c r="X13" t="n">
        <v>0.86</v>
      </c>
      <c r="Y13" t="n">
        <v>1</v>
      </c>
      <c r="Z13" t="n">
        <v>10</v>
      </c>
      <c r="AA13" t="n">
        <v>107.0160519262202</v>
      </c>
      <c r="AB13" t="n">
        <v>146.4240834603966</v>
      </c>
      <c r="AC13" t="n">
        <v>132.4495744424679</v>
      </c>
      <c r="AD13" t="n">
        <v>107016.0519262202</v>
      </c>
      <c r="AE13" t="n">
        <v>146424.0834603967</v>
      </c>
      <c r="AF13" t="n">
        <v>4.710338607908171e-06</v>
      </c>
      <c r="AG13" t="n">
        <v>5</v>
      </c>
      <c r="AH13" t="n">
        <v>132449.5744424679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6.4009</v>
      </c>
      <c r="E14" t="n">
        <v>15.62</v>
      </c>
      <c r="F14" t="n">
        <v>12.3</v>
      </c>
      <c r="G14" t="n">
        <v>26.36</v>
      </c>
      <c r="H14" t="n">
        <v>0.41</v>
      </c>
      <c r="I14" t="n">
        <v>28</v>
      </c>
      <c r="J14" t="n">
        <v>172.25</v>
      </c>
      <c r="K14" t="n">
        <v>51.39</v>
      </c>
      <c r="L14" t="n">
        <v>4</v>
      </c>
      <c r="M14" t="n">
        <v>26</v>
      </c>
      <c r="N14" t="n">
        <v>31.86</v>
      </c>
      <c r="O14" t="n">
        <v>21478.05</v>
      </c>
      <c r="P14" t="n">
        <v>149.78</v>
      </c>
      <c r="Q14" t="n">
        <v>460.71</v>
      </c>
      <c r="R14" t="n">
        <v>65.43000000000001</v>
      </c>
      <c r="S14" t="n">
        <v>32.19</v>
      </c>
      <c r="T14" t="n">
        <v>12615.8</v>
      </c>
      <c r="U14" t="n">
        <v>0.49</v>
      </c>
      <c r="V14" t="n">
        <v>0.73</v>
      </c>
      <c r="W14" t="n">
        <v>1.49</v>
      </c>
      <c r="X14" t="n">
        <v>0.77</v>
      </c>
      <c r="Y14" t="n">
        <v>1</v>
      </c>
      <c r="Z14" t="n">
        <v>10</v>
      </c>
      <c r="AA14" t="n">
        <v>105.7858476190982</v>
      </c>
      <c r="AB14" t="n">
        <v>144.7408636546095</v>
      </c>
      <c r="AC14" t="n">
        <v>130.9269987725308</v>
      </c>
      <c r="AD14" t="n">
        <v>105785.8476190982</v>
      </c>
      <c r="AE14" t="n">
        <v>144740.8636546095</v>
      </c>
      <c r="AF14" t="n">
        <v>4.75851176518038e-06</v>
      </c>
      <c r="AG14" t="n">
        <v>5</v>
      </c>
      <c r="AH14" t="n">
        <v>130926.9987725308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6.4255</v>
      </c>
      <c r="E15" t="n">
        <v>15.56</v>
      </c>
      <c r="F15" t="n">
        <v>12.28</v>
      </c>
      <c r="G15" t="n">
        <v>27.28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149.01</v>
      </c>
      <c r="Q15" t="n">
        <v>460.74</v>
      </c>
      <c r="R15" t="n">
        <v>64.59999999999999</v>
      </c>
      <c r="S15" t="n">
        <v>32.19</v>
      </c>
      <c r="T15" t="n">
        <v>12206.81</v>
      </c>
      <c r="U15" t="n">
        <v>0.5</v>
      </c>
      <c r="V15" t="n">
        <v>0.73</v>
      </c>
      <c r="W15" t="n">
        <v>1.49</v>
      </c>
      <c r="X15" t="n">
        <v>0.74</v>
      </c>
      <c r="Y15" t="n">
        <v>1</v>
      </c>
      <c r="Z15" t="n">
        <v>10</v>
      </c>
      <c r="AA15" t="n">
        <v>105.2502416041352</v>
      </c>
      <c r="AB15" t="n">
        <v>144.0080238756678</v>
      </c>
      <c r="AC15" t="n">
        <v>130.2641001935439</v>
      </c>
      <c r="AD15" t="n">
        <v>105250.2416041352</v>
      </c>
      <c r="AE15" t="n">
        <v>144008.0238756678</v>
      </c>
      <c r="AF15" t="n">
        <v>4.776799723033719e-06</v>
      </c>
      <c r="AG15" t="n">
        <v>5</v>
      </c>
      <c r="AH15" t="n">
        <v>130264.1001935439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6.4713</v>
      </c>
      <c r="E16" t="n">
        <v>15.45</v>
      </c>
      <c r="F16" t="n">
        <v>12.23</v>
      </c>
      <c r="G16" t="n">
        <v>29.36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147.82</v>
      </c>
      <c r="Q16" t="n">
        <v>460.75</v>
      </c>
      <c r="R16" t="n">
        <v>63.14</v>
      </c>
      <c r="S16" t="n">
        <v>32.19</v>
      </c>
      <c r="T16" t="n">
        <v>11487.05</v>
      </c>
      <c r="U16" t="n">
        <v>0.51</v>
      </c>
      <c r="V16" t="n">
        <v>0.73</v>
      </c>
      <c r="W16" t="n">
        <v>1.49</v>
      </c>
      <c r="X16" t="n">
        <v>0.7</v>
      </c>
      <c r="Y16" t="n">
        <v>1</v>
      </c>
      <c r="Z16" t="n">
        <v>10</v>
      </c>
      <c r="AA16" t="n">
        <v>104.3494610977683</v>
      </c>
      <c r="AB16" t="n">
        <v>142.7755362472259</v>
      </c>
      <c r="AC16" t="n">
        <v>129.1492394545529</v>
      </c>
      <c r="AD16" t="n">
        <v>104349.4610977683</v>
      </c>
      <c r="AE16" t="n">
        <v>142775.5362472259</v>
      </c>
      <c r="AF16" t="n">
        <v>4.810848034809448e-06</v>
      </c>
      <c r="AG16" t="n">
        <v>5</v>
      </c>
      <c r="AH16" t="n">
        <v>129149.2394545529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6.5055</v>
      </c>
      <c r="E17" t="n">
        <v>15.37</v>
      </c>
      <c r="F17" t="n">
        <v>12.19</v>
      </c>
      <c r="G17" t="n">
        <v>30.46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146.96</v>
      </c>
      <c r="Q17" t="n">
        <v>460.69</v>
      </c>
      <c r="R17" t="n">
        <v>61.77</v>
      </c>
      <c r="S17" t="n">
        <v>32.19</v>
      </c>
      <c r="T17" t="n">
        <v>10808.13</v>
      </c>
      <c r="U17" t="n">
        <v>0.52</v>
      </c>
      <c r="V17" t="n">
        <v>0.73</v>
      </c>
      <c r="W17" t="n">
        <v>1.48</v>
      </c>
      <c r="X17" t="n">
        <v>0.65</v>
      </c>
      <c r="Y17" t="n">
        <v>1</v>
      </c>
      <c r="Z17" t="n">
        <v>10</v>
      </c>
      <c r="AA17" t="n">
        <v>103.6945937834727</v>
      </c>
      <c r="AB17" t="n">
        <v>141.8795178971002</v>
      </c>
      <c r="AC17" t="n">
        <v>128.3387358381932</v>
      </c>
      <c r="AD17" t="n">
        <v>103694.5937834727</v>
      </c>
      <c r="AE17" t="n">
        <v>141879.5178971002</v>
      </c>
      <c r="AF17" t="n">
        <v>4.836272756703114e-06</v>
      </c>
      <c r="AG17" t="n">
        <v>5</v>
      </c>
      <c r="AH17" t="n">
        <v>128338.7358381932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6.554</v>
      </c>
      <c r="E18" t="n">
        <v>15.26</v>
      </c>
      <c r="F18" t="n">
        <v>12.14</v>
      </c>
      <c r="G18" t="n">
        <v>33.11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145.74</v>
      </c>
      <c r="Q18" t="n">
        <v>460.69</v>
      </c>
      <c r="R18" t="n">
        <v>60.22</v>
      </c>
      <c r="S18" t="n">
        <v>32.19</v>
      </c>
      <c r="T18" t="n">
        <v>10042.37</v>
      </c>
      <c r="U18" t="n">
        <v>0.53</v>
      </c>
      <c r="V18" t="n">
        <v>0.74</v>
      </c>
      <c r="W18" t="n">
        <v>1.48</v>
      </c>
      <c r="X18" t="n">
        <v>0.61</v>
      </c>
      <c r="Y18" t="n">
        <v>1</v>
      </c>
      <c r="Z18" t="n">
        <v>10</v>
      </c>
      <c r="AA18" t="n">
        <v>102.7803261016408</v>
      </c>
      <c r="AB18" t="n">
        <v>140.6285765201749</v>
      </c>
      <c r="AC18" t="n">
        <v>127.2071825505741</v>
      </c>
      <c r="AD18" t="n">
        <v>102780.3261016408</v>
      </c>
      <c r="AE18" t="n">
        <v>140628.5765201749</v>
      </c>
      <c r="AF18" t="n">
        <v>4.872328283365186e-06</v>
      </c>
      <c r="AG18" t="n">
        <v>5</v>
      </c>
      <c r="AH18" t="n">
        <v>127207.1825505741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6.5826</v>
      </c>
      <c r="E19" t="n">
        <v>15.19</v>
      </c>
      <c r="F19" t="n">
        <v>12.11</v>
      </c>
      <c r="G19" t="n">
        <v>34.59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144.58</v>
      </c>
      <c r="Q19" t="n">
        <v>460.69</v>
      </c>
      <c r="R19" t="n">
        <v>59.16</v>
      </c>
      <c r="S19" t="n">
        <v>32.19</v>
      </c>
      <c r="T19" t="n">
        <v>9516.370000000001</v>
      </c>
      <c r="U19" t="n">
        <v>0.54</v>
      </c>
      <c r="V19" t="n">
        <v>0.74</v>
      </c>
      <c r="W19" t="n">
        <v>1.48</v>
      </c>
      <c r="X19" t="n">
        <v>0.57</v>
      </c>
      <c r="Y19" t="n">
        <v>1</v>
      </c>
      <c r="Z19" t="n">
        <v>10</v>
      </c>
      <c r="AA19" t="n">
        <v>102.085406519215</v>
      </c>
      <c r="AB19" t="n">
        <v>139.6777568898122</v>
      </c>
      <c r="AC19" t="n">
        <v>126.3471078112491</v>
      </c>
      <c r="AD19" t="n">
        <v>102085.406519215</v>
      </c>
      <c r="AE19" t="n">
        <v>139677.7568898122</v>
      </c>
      <c r="AF19" t="n">
        <v>4.893589892901994e-06</v>
      </c>
      <c r="AG19" t="n">
        <v>5</v>
      </c>
      <c r="AH19" t="n">
        <v>126347.1078112491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6.6145</v>
      </c>
      <c r="E20" t="n">
        <v>15.12</v>
      </c>
      <c r="F20" t="n">
        <v>12.07</v>
      </c>
      <c r="G20" t="n">
        <v>36.2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144.19</v>
      </c>
      <c r="Q20" t="n">
        <v>460.72</v>
      </c>
      <c r="R20" t="n">
        <v>57.84</v>
      </c>
      <c r="S20" t="n">
        <v>32.19</v>
      </c>
      <c r="T20" t="n">
        <v>8861.450000000001</v>
      </c>
      <c r="U20" t="n">
        <v>0.5600000000000001</v>
      </c>
      <c r="V20" t="n">
        <v>0.74</v>
      </c>
      <c r="W20" t="n">
        <v>1.48</v>
      </c>
      <c r="X20" t="n">
        <v>0.53</v>
      </c>
      <c r="Y20" t="n">
        <v>1</v>
      </c>
      <c r="Z20" t="n">
        <v>10</v>
      </c>
      <c r="AA20" t="n">
        <v>101.6451458845086</v>
      </c>
      <c r="AB20" t="n">
        <v>139.0753728664788</v>
      </c>
      <c r="AC20" t="n">
        <v>125.8022144736512</v>
      </c>
      <c r="AD20" t="n">
        <v>101645.1458845086</v>
      </c>
      <c r="AE20" t="n">
        <v>139075.3728664788</v>
      </c>
      <c r="AF20" t="n">
        <v>4.917304765077665e-06</v>
      </c>
      <c r="AG20" t="n">
        <v>5</v>
      </c>
      <c r="AH20" t="n">
        <v>125802.2144736512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6.6304</v>
      </c>
      <c r="E21" t="n">
        <v>15.08</v>
      </c>
      <c r="F21" t="n">
        <v>12.07</v>
      </c>
      <c r="G21" t="n">
        <v>38.1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143.51</v>
      </c>
      <c r="Q21" t="n">
        <v>460.69</v>
      </c>
      <c r="R21" t="n">
        <v>57.84</v>
      </c>
      <c r="S21" t="n">
        <v>32.19</v>
      </c>
      <c r="T21" t="n">
        <v>8865.92</v>
      </c>
      <c r="U21" t="n">
        <v>0.5600000000000001</v>
      </c>
      <c r="V21" t="n">
        <v>0.74</v>
      </c>
      <c r="W21" t="n">
        <v>1.48</v>
      </c>
      <c r="X21" t="n">
        <v>0.53</v>
      </c>
      <c r="Y21" t="n">
        <v>1</v>
      </c>
      <c r="Z21" t="n">
        <v>10</v>
      </c>
      <c r="AA21" t="n">
        <v>101.2585004770195</v>
      </c>
      <c r="AB21" t="n">
        <v>138.546347562361</v>
      </c>
      <c r="AC21" t="n">
        <v>125.3236786020666</v>
      </c>
      <c r="AD21" t="n">
        <v>101258.5004770195</v>
      </c>
      <c r="AE21" t="n">
        <v>138546.347562361</v>
      </c>
      <c r="AF21" t="n">
        <v>4.929125030519457e-06</v>
      </c>
      <c r="AG21" t="n">
        <v>5</v>
      </c>
      <c r="AH21" t="n">
        <v>125323.6786020666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6.6652</v>
      </c>
      <c r="E22" t="n">
        <v>15</v>
      </c>
      <c r="F22" t="n">
        <v>12.02</v>
      </c>
      <c r="G22" t="n">
        <v>40.07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142.25</v>
      </c>
      <c r="Q22" t="n">
        <v>460.69</v>
      </c>
      <c r="R22" t="n">
        <v>56.33</v>
      </c>
      <c r="S22" t="n">
        <v>32.19</v>
      </c>
      <c r="T22" t="n">
        <v>8118.94</v>
      </c>
      <c r="U22" t="n">
        <v>0.57</v>
      </c>
      <c r="V22" t="n">
        <v>0.74</v>
      </c>
      <c r="W22" t="n">
        <v>1.48</v>
      </c>
      <c r="X22" t="n">
        <v>0.49</v>
      </c>
      <c r="Y22" t="n">
        <v>1</v>
      </c>
      <c r="Z22" t="n">
        <v>10</v>
      </c>
      <c r="AA22" t="n">
        <v>100.4806966776927</v>
      </c>
      <c r="AB22" t="n">
        <v>137.4821220898408</v>
      </c>
      <c r="AC22" t="n">
        <v>124.3610213149935</v>
      </c>
      <c r="AD22" t="n">
        <v>100480.6966776927</v>
      </c>
      <c r="AE22" t="n">
        <v>137482.1220898408</v>
      </c>
      <c r="AF22" t="n">
        <v>4.954995800165644e-06</v>
      </c>
      <c r="AG22" t="n">
        <v>5</v>
      </c>
      <c r="AH22" t="n">
        <v>124361.0213149935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6.6652</v>
      </c>
      <c r="E23" t="n">
        <v>15</v>
      </c>
      <c r="F23" t="n">
        <v>12.02</v>
      </c>
      <c r="G23" t="n">
        <v>40.07</v>
      </c>
      <c r="H23" t="n">
        <v>0.63</v>
      </c>
      <c r="I23" t="n">
        <v>18</v>
      </c>
      <c r="J23" t="n">
        <v>175.55</v>
      </c>
      <c r="K23" t="n">
        <v>51.39</v>
      </c>
      <c r="L23" t="n">
        <v>6.25</v>
      </c>
      <c r="M23" t="n">
        <v>16</v>
      </c>
      <c r="N23" t="n">
        <v>32.91</v>
      </c>
      <c r="O23" t="n">
        <v>21885.6</v>
      </c>
      <c r="P23" t="n">
        <v>141.65</v>
      </c>
      <c r="Q23" t="n">
        <v>460.72</v>
      </c>
      <c r="R23" t="n">
        <v>56.33</v>
      </c>
      <c r="S23" t="n">
        <v>32.19</v>
      </c>
      <c r="T23" t="n">
        <v>8115.08</v>
      </c>
      <c r="U23" t="n">
        <v>0.57</v>
      </c>
      <c r="V23" t="n">
        <v>0.74</v>
      </c>
      <c r="W23" t="n">
        <v>1.48</v>
      </c>
      <c r="X23" t="n">
        <v>0.49</v>
      </c>
      <c r="Y23" t="n">
        <v>1</v>
      </c>
      <c r="Z23" t="n">
        <v>10</v>
      </c>
      <c r="AA23" t="n">
        <v>100.2629704352411</v>
      </c>
      <c r="AB23" t="n">
        <v>137.1842194395147</v>
      </c>
      <c r="AC23" t="n">
        <v>124.0915500755054</v>
      </c>
      <c r="AD23" t="n">
        <v>100262.9704352411</v>
      </c>
      <c r="AE23" t="n">
        <v>137184.2194395147</v>
      </c>
      <c r="AF23" t="n">
        <v>4.954995800165644e-06</v>
      </c>
      <c r="AG23" t="n">
        <v>5</v>
      </c>
      <c r="AH23" t="n">
        <v>124091.5500755054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6.6998</v>
      </c>
      <c r="E24" t="n">
        <v>14.93</v>
      </c>
      <c r="F24" t="n">
        <v>11.98</v>
      </c>
      <c r="G24" t="n">
        <v>42.27</v>
      </c>
      <c r="H24" t="n">
        <v>0.66</v>
      </c>
      <c r="I24" t="n">
        <v>17</v>
      </c>
      <c r="J24" t="n">
        <v>175.92</v>
      </c>
      <c r="K24" t="n">
        <v>51.39</v>
      </c>
      <c r="L24" t="n">
        <v>6.5</v>
      </c>
      <c r="M24" t="n">
        <v>15</v>
      </c>
      <c r="N24" t="n">
        <v>33.03</v>
      </c>
      <c r="O24" t="n">
        <v>21931.08</v>
      </c>
      <c r="P24" t="n">
        <v>140.75</v>
      </c>
      <c r="Q24" t="n">
        <v>460.69</v>
      </c>
      <c r="R24" t="n">
        <v>54.78</v>
      </c>
      <c r="S24" t="n">
        <v>32.19</v>
      </c>
      <c r="T24" t="n">
        <v>7345.15</v>
      </c>
      <c r="U24" t="n">
        <v>0.59</v>
      </c>
      <c r="V24" t="n">
        <v>0.75</v>
      </c>
      <c r="W24" t="n">
        <v>1.48</v>
      </c>
      <c r="X24" t="n">
        <v>0.44</v>
      </c>
      <c r="Y24" t="n">
        <v>1</v>
      </c>
      <c r="Z24" t="n">
        <v>10</v>
      </c>
      <c r="AA24" t="n">
        <v>99.63014673883849</v>
      </c>
      <c r="AB24" t="n">
        <v>136.318362139886</v>
      </c>
      <c r="AC24" t="n">
        <v>123.3083289813147</v>
      </c>
      <c r="AD24" t="n">
        <v>99630.14673883849</v>
      </c>
      <c r="AE24" t="n">
        <v>136318.362139886</v>
      </c>
      <c r="AF24" t="n">
        <v>4.980717887227657e-06</v>
      </c>
      <c r="AG24" t="n">
        <v>5</v>
      </c>
      <c r="AH24" t="n">
        <v>123308.3289813147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6.7192</v>
      </c>
      <c r="E25" t="n">
        <v>14.88</v>
      </c>
      <c r="F25" t="n">
        <v>11.97</v>
      </c>
      <c r="G25" t="n">
        <v>44.88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139.9</v>
      </c>
      <c r="Q25" t="n">
        <v>460.69</v>
      </c>
      <c r="R25" t="n">
        <v>54.63</v>
      </c>
      <c r="S25" t="n">
        <v>32.19</v>
      </c>
      <c r="T25" t="n">
        <v>7276.17</v>
      </c>
      <c r="U25" t="n">
        <v>0.59</v>
      </c>
      <c r="V25" t="n">
        <v>0.75</v>
      </c>
      <c r="W25" t="n">
        <v>1.47</v>
      </c>
      <c r="X25" t="n">
        <v>0.43</v>
      </c>
      <c r="Y25" t="n">
        <v>1</v>
      </c>
      <c r="Z25" t="n">
        <v>10</v>
      </c>
      <c r="AA25" t="n">
        <v>99.15899553741755</v>
      </c>
      <c r="AB25" t="n">
        <v>135.6737122803782</v>
      </c>
      <c r="AC25" t="n">
        <v>122.7252035996263</v>
      </c>
      <c r="AD25" t="n">
        <v>99158.99553741755</v>
      </c>
      <c r="AE25" t="n">
        <v>135673.7122803782</v>
      </c>
      <c r="AF25" t="n">
        <v>4.995140097892485e-06</v>
      </c>
      <c r="AG25" t="n">
        <v>5</v>
      </c>
      <c r="AH25" t="n">
        <v>122725.2035996263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6.7226</v>
      </c>
      <c r="E26" t="n">
        <v>14.88</v>
      </c>
      <c r="F26" t="n">
        <v>11.96</v>
      </c>
      <c r="G26" t="n">
        <v>44.85</v>
      </c>
      <c r="H26" t="n">
        <v>0.7</v>
      </c>
      <c r="I26" t="n">
        <v>16</v>
      </c>
      <c r="J26" t="n">
        <v>176.66</v>
      </c>
      <c r="K26" t="n">
        <v>51.39</v>
      </c>
      <c r="L26" t="n">
        <v>7</v>
      </c>
      <c r="M26" t="n">
        <v>14</v>
      </c>
      <c r="N26" t="n">
        <v>33.27</v>
      </c>
      <c r="O26" t="n">
        <v>22022.17</v>
      </c>
      <c r="P26" t="n">
        <v>139.57</v>
      </c>
      <c r="Q26" t="n">
        <v>460.7</v>
      </c>
      <c r="R26" t="n">
        <v>54.47</v>
      </c>
      <c r="S26" t="n">
        <v>32.19</v>
      </c>
      <c r="T26" t="n">
        <v>7195.96</v>
      </c>
      <c r="U26" t="n">
        <v>0.59</v>
      </c>
      <c r="V26" t="n">
        <v>0.75</v>
      </c>
      <c r="W26" t="n">
        <v>1.47</v>
      </c>
      <c r="X26" t="n">
        <v>0.43</v>
      </c>
      <c r="Y26" t="n">
        <v>1</v>
      </c>
      <c r="Z26" t="n">
        <v>10</v>
      </c>
      <c r="AA26" t="n">
        <v>99.00816285614195</v>
      </c>
      <c r="AB26" t="n">
        <v>135.4673363515887</v>
      </c>
      <c r="AC26" t="n">
        <v>122.53852389983</v>
      </c>
      <c r="AD26" t="n">
        <v>99008.16285614195</v>
      </c>
      <c r="AE26" t="n">
        <v>135467.3363515887</v>
      </c>
      <c r="AF26" t="n">
        <v>4.997667701823435e-06</v>
      </c>
      <c r="AG26" t="n">
        <v>5</v>
      </c>
      <c r="AH26" t="n">
        <v>122538.52389983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6.7479</v>
      </c>
      <c r="E27" t="n">
        <v>14.82</v>
      </c>
      <c r="F27" t="n">
        <v>11.94</v>
      </c>
      <c r="G27" t="n">
        <v>47.75</v>
      </c>
      <c r="H27" t="n">
        <v>0.73</v>
      </c>
      <c r="I27" t="n">
        <v>15</v>
      </c>
      <c r="J27" t="n">
        <v>177.03</v>
      </c>
      <c r="K27" t="n">
        <v>51.39</v>
      </c>
      <c r="L27" t="n">
        <v>7.25</v>
      </c>
      <c r="M27" t="n">
        <v>13</v>
      </c>
      <c r="N27" t="n">
        <v>33.39</v>
      </c>
      <c r="O27" t="n">
        <v>22067.77</v>
      </c>
      <c r="P27" t="n">
        <v>138.61</v>
      </c>
      <c r="Q27" t="n">
        <v>460.7</v>
      </c>
      <c r="R27" t="n">
        <v>53.64</v>
      </c>
      <c r="S27" t="n">
        <v>32.19</v>
      </c>
      <c r="T27" t="n">
        <v>6784.99</v>
      </c>
      <c r="U27" t="n">
        <v>0.6</v>
      </c>
      <c r="V27" t="n">
        <v>0.75</v>
      </c>
      <c r="W27" t="n">
        <v>1.47</v>
      </c>
      <c r="X27" t="n">
        <v>0.4</v>
      </c>
      <c r="Y27" t="n">
        <v>1</v>
      </c>
      <c r="Z27" t="n">
        <v>10</v>
      </c>
      <c r="AA27" t="n">
        <v>98.4490320378023</v>
      </c>
      <c r="AB27" t="n">
        <v>134.702308898826</v>
      </c>
      <c r="AC27" t="n">
        <v>121.846509593436</v>
      </c>
      <c r="AD27" t="n">
        <v>98449.0320378023</v>
      </c>
      <c r="AE27" t="n">
        <v>134702.308898826</v>
      </c>
      <c r="AF27" t="n">
        <v>5.01647604872138e-06</v>
      </c>
      <c r="AG27" t="n">
        <v>5</v>
      </c>
      <c r="AH27" t="n">
        <v>121846.509593436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6.7502</v>
      </c>
      <c r="E28" t="n">
        <v>14.81</v>
      </c>
      <c r="F28" t="n">
        <v>11.93</v>
      </c>
      <c r="G28" t="n">
        <v>47.73</v>
      </c>
      <c r="H28" t="n">
        <v>0.75</v>
      </c>
      <c r="I28" t="n">
        <v>15</v>
      </c>
      <c r="J28" t="n">
        <v>177.4</v>
      </c>
      <c r="K28" t="n">
        <v>51.39</v>
      </c>
      <c r="L28" t="n">
        <v>7.5</v>
      </c>
      <c r="M28" t="n">
        <v>13</v>
      </c>
      <c r="N28" t="n">
        <v>33.51</v>
      </c>
      <c r="O28" t="n">
        <v>22113.42</v>
      </c>
      <c r="P28" t="n">
        <v>138.13</v>
      </c>
      <c r="Q28" t="n">
        <v>460.69</v>
      </c>
      <c r="R28" t="n">
        <v>53.47</v>
      </c>
      <c r="S28" t="n">
        <v>32.19</v>
      </c>
      <c r="T28" t="n">
        <v>6703.88</v>
      </c>
      <c r="U28" t="n">
        <v>0.6</v>
      </c>
      <c r="V28" t="n">
        <v>0.75</v>
      </c>
      <c r="W28" t="n">
        <v>1.47</v>
      </c>
      <c r="X28" t="n">
        <v>0.4</v>
      </c>
      <c r="Y28" t="n">
        <v>1</v>
      </c>
      <c r="Z28" t="n">
        <v>10</v>
      </c>
      <c r="AA28" t="n">
        <v>98.25432478525194</v>
      </c>
      <c r="AB28" t="n">
        <v>134.435901846009</v>
      </c>
      <c r="AC28" t="n">
        <v>121.6055280558351</v>
      </c>
      <c r="AD28" t="n">
        <v>98254.32478525194</v>
      </c>
      <c r="AE28" t="n">
        <v>134435.901846009</v>
      </c>
      <c r="AF28" t="n">
        <v>5.018185898439376e-06</v>
      </c>
      <c r="AG28" t="n">
        <v>5</v>
      </c>
      <c r="AH28" t="n">
        <v>121605.5280558351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6.78</v>
      </c>
      <c r="E29" t="n">
        <v>14.75</v>
      </c>
      <c r="F29" t="n">
        <v>11.9</v>
      </c>
      <c r="G29" t="n">
        <v>51.01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137.79</v>
      </c>
      <c r="Q29" t="n">
        <v>460.69</v>
      </c>
      <c r="R29" t="n">
        <v>52.38</v>
      </c>
      <c r="S29" t="n">
        <v>32.19</v>
      </c>
      <c r="T29" t="n">
        <v>6161.58</v>
      </c>
      <c r="U29" t="n">
        <v>0.61</v>
      </c>
      <c r="V29" t="n">
        <v>0.75</v>
      </c>
      <c r="W29" t="n">
        <v>1.47</v>
      </c>
      <c r="X29" t="n">
        <v>0.37</v>
      </c>
      <c r="Y29" t="n">
        <v>1</v>
      </c>
      <c r="Z29" t="n">
        <v>10</v>
      </c>
      <c r="AA29" t="n">
        <v>97.88162170560847</v>
      </c>
      <c r="AB29" t="n">
        <v>133.9259530499417</v>
      </c>
      <c r="AC29" t="n">
        <v>121.1442480571466</v>
      </c>
      <c r="AD29" t="n">
        <v>97881.62170560847</v>
      </c>
      <c r="AE29" t="n">
        <v>133925.9530499417</v>
      </c>
      <c r="AF29" t="n">
        <v>5.040339603481225e-06</v>
      </c>
      <c r="AG29" t="n">
        <v>5</v>
      </c>
      <c r="AH29" t="n">
        <v>121144.2480571466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6.7774</v>
      </c>
      <c r="E30" t="n">
        <v>14.76</v>
      </c>
      <c r="F30" t="n">
        <v>11.91</v>
      </c>
      <c r="G30" t="n">
        <v>51.03</v>
      </c>
      <c r="H30" t="n">
        <v>0.8</v>
      </c>
      <c r="I30" t="n">
        <v>14</v>
      </c>
      <c r="J30" t="n">
        <v>178.14</v>
      </c>
      <c r="K30" t="n">
        <v>51.39</v>
      </c>
      <c r="L30" t="n">
        <v>8</v>
      </c>
      <c r="M30" t="n">
        <v>12</v>
      </c>
      <c r="N30" t="n">
        <v>33.75</v>
      </c>
      <c r="O30" t="n">
        <v>22204.83</v>
      </c>
      <c r="P30" t="n">
        <v>136.79</v>
      </c>
      <c r="Q30" t="n">
        <v>460.69</v>
      </c>
      <c r="R30" t="n">
        <v>52.76</v>
      </c>
      <c r="S30" t="n">
        <v>32.19</v>
      </c>
      <c r="T30" t="n">
        <v>6350.64</v>
      </c>
      <c r="U30" t="n">
        <v>0.61</v>
      </c>
      <c r="V30" t="n">
        <v>0.75</v>
      </c>
      <c r="W30" t="n">
        <v>1.47</v>
      </c>
      <c r="X30" t="n">
        <v>0.37</v>
      </c>
      <c r="Y30" t="n">
        <v>1</v>
      </c>
      <c r="Z30" t="n">
        <v>10</v>
      </c>
      <c r="AA30" t="n">
        <v>97.5495795860331</v>
      </c>
      <c r="AB30" t="n">
        <v>133.4716383732744</v>
      </c>
      <c r="AC30" t="n">
        <v>120.7332925355856</v>
      </c>
      <c r="AD30" t="n">
        <v>97549.5795860331</v>
      </c>
      <c r="AE30" t="n">
        <v>133471.6383732744</v>
      </c>
      <c r="AF30" t="n">
        <v>5.038406729886971e-06</v>
      </c>
      <c r="AG30" t="n">
        <v>5</v>
      </c>
      <c r="AH30" t="n">
        <v>120733.2925355856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6.7962</v>
      </c>
      <c r="E31" t="n">
        <v>14.71</v>
      </c>
      <c r="F31" t="n">
        <v>11.9</v>
      </c>
      <c r="G31" t="n">
        <v>54.93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11</v>
      </c>
      <c r="N31" t="n">
        <v>33.87</v>
      </c>
      <c r="O31" t="n">
        <v>22250.6</v>
      </c>
      <c r="P31" t="n">
        <v>136.62</v>
      </c>
      <c r="Q31" t="n">
        <v>460.75</v>
      </c>
      <c r="R31" t="n">
        <v>52.36</v>
      </c>
      <c r="S31" t="n">
        <v>32.19</v>
      </c>
      <c r="T31" t="n">
        <v>6158.38</v>
      </c>
      <c r="U31" t="n">
        <v>0.61</v>
      </c>
      <c r="V31" t="n">
        <v>0.75</v>
      </c>
      <c r="W31" t="n">
        <v>1.47</v>
      </c>
      <c r="X31" t="n">
        <v>0.37</v>
      </c>
      <c r="Y31" t="n">
        <v>1</v>
      </c>
      <c r="Z31" t="n">
        <v>10</v>
      </c>
      <c r="AA31" t="n">
        <v>97.33644636966143</v>
      </c>
      <c r="AB31" t="n">
        <v>133.1800201038609</v>
      </c>
      <c r="AC31" t="n">
        <v>120.4695059045161</v>
      </c>
      <c r="AD31" t="n">
        <v>97336.44636966143</v>
      </c>
      <c r="AE31" t="n">
        <v>133180.0201038609</v>
      </c>
      <c r="AF31" t="n">
        <v>5.052382892799278e-06</v>
      </c>
      <c r="AG31" t="n">
        <v>5</v>
      </c>
      <c r="AH31" t="n">
        <v>120469.5059045161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6.8065</v>
      </c>
      <c r="E32" t="n">
        <v>14.69</v>
      </c>
      <c r="F32" t="n">
        <v>11.88</v>
      </c>
      <c r="G32" t="n">
        <v>54.83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11</v>
      </c>
      <c r="N32" t="n">
        <v>33.99</v>
      </c>
      <c r="O32" t="n">
        <v>22296.41</v>
      </c>
      <c r="P32" t="n">
        <v>136.2</v>
      </c>
      <c r="Q32" t="n">
        <v>460.69</v>
      </c>
      <c r="R32" t="n">
        <v>51.69</v>
      </c>
      <c r="S32" t="n">
        <v>32.19</v>
      </c>
      <c r="T32" t="n">
        <v>5820.29</v>
      </c>
      <c r="U32" t="n">
        <v>0.62</v>
      </c>
      <c r="V32" t="n">
        <v>0.75</v>
      </c>
      <c r="W32" t="n">
        <v>1.47</v>
      </c>
      <c r="X32" t="n">
        <v>0.35</v>
      </c>
      <c r="Y32" t="n">
        <v>1</v>
      </c>
      <c r="Z32" t="n">
        <v>10</v>
      </c>
      <c r="AA32" t="n">
        <v>97.09809963787927</v>
      </c>
      <c r="AB32" t="n">
        <v>132.8539035903211</v>
      </c>
      <c r="AC32" t="n">
        <v>120.174513493321</v>
      </c>
      <c r="AD32" t="n">
        <v>97098.09963787928</v>
      </c>
      <c r="AE32" t="n">
        <v>132853.9035903211</v>
      </c>
      <c r="AF32" t="n">
        <v>5.060040045884213e-06</v>
      </c>
      <c r="AG32" t="n">
        <v>5</v>
      </c>
      <c r="AH32" t="n">
        <v>120174.513493321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6.8412</v>
      </c>
      <c r="E33" t="n">
        <v>14.62</v>
      </c>
      <c r="F33" t="n">
        <v>11.84</v>
      </c>
      <c r="G33" t="n">
        <v>59.19</v>
      </c>
      <c r="H33" t="n">
        <v>0.87</v>
      </c>
      <c r="I33" t="n">
        <v>12</v>
      </c>
      <c r="J33" t="n">
        <v>179.26</v>
      </c>
      <c r="K33" t="n">
        <v>51.39</v>
      </c>
      <c r="L33" t="n">
        <v>8.75</v>
      </c>
      <c r="M33" t="n">
        <v>10</v>
      </c>
      <c r="N33" t="n">
        <v>34.11</v>
      </c>
      <c r="O33" t="n">
        <v>22342.26</v>
      </c>
      <c r="P33" t="n">
        <v>134.19</v>
      </c>
      <c r="Q33" t="n">
        <v>460.73</v>
      </c>
      <c r="R33" t="n">
        <v>50.42</v>
      </c>
      <c r="S33" t="n">
        <v>32.19</v>
      </c>
      <c r="T33" t="n">
        <v>5191.4</v>
      </c>
      <c r="U33" t="n">
        <v>0.64</v>
      </c>
      <c r="V33" t="n">
        <v>0.75</v>
      </c>
      <c r="W33" t="n">
        <v>1.46</v>
      </c>
      <c r="X33" t="n">
        <v>0.3</v>
      </c>
      <c r="Y33" t="n">
        <v>1</v>
      </c>
      <c r="Z33" t="n">
        <v>10</v>
      </c>
      <c r="AA33" t="n">
        <v>96.1011529064819</v>
      </c>
      <c r="AB33" t="n">
        <v>131.4898370902382</v>
      </c>
      <c r="AC33" t="n">
        <v>118.9406315855262</v>
      </c>
      <c r="AD33" t="n">
        <v>96101.1529064819</v>
      </c>
      <c r="AE33" t="n">
        <v>131489.8370902382</v>
      </c>
      <c r="AF33" t="n">
        <v>5.085836474238312e-06</v>
      </c>
      <c r="AG33" t="n">
        <v>5</v>
      </c>
      <c r="AH33" t="n">
        <v>118940.6315855263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6.8396</v>
      </c>
      <c r="E34" t="n">
        <v>14.62</v>
      </c>
      <c r="F34" t="n">
        <v>11.84</v>
      </c>
      <c r="G34" t="n">
        <v>59.21</v>
      </c>
      <c r="H34" t="n">
        <v>0.89</v>
      </c>
      <c r="I34" t="n">
        <v>12</v>
      </c>
      <c r="J34" t="n">
        <v>179.63</v>
      </c>
      <c r="K34" t="n">
        <v>51.39</v>
      </c>
      <c r="L34" t="n">
        <v>9</v>
      </c>
      <c r="M34" t="n">
        <v>10</v>
      </c>
      <c r="N34" t="n">
        <v>34.24</v>
      </c>
      <c r="O34" t="n">
        <v>22388.15</v>
      </c>
      <c r="P34" t="n">
        <v>134.24</v>
      </c>
      <c r="Q34" t="n">
        <v>460.69</v>
      </c>
      <c r="R34" t="n">
        <v>50.6</v>
      </c>
      <c r="S34" t="n">
        <v>32.19</v>
      </c>
      <c r="T34" t="n">
        <v>5281.24</v>
      </c>
      <c r="U34" t="n">
        <v>0.64</v>
      </c>
      <c r="V34" t="n">
        <v>0.75</v>
      </c>
      <c r="W34" t="n">
        <v>1.46</v>
      </c>
      <c r="X34" t="n">
        <v>0.31</v>
      </c>
      <c r="Y34" t="n">
        <v>1</v>
      </c>
      <c r="Z34" t="n">
        <v>10</v>
      </c>
      <c r="AA34" t="n">
        <v>96.13105717850078</v>
      </c>
      <c r="AB34" t="n">
        <v>131.5307534344977</v>
      </c>
      <c r="AC34" t="n">
        <v>118.9776429313161</v>
      </c>
      <c r="AD34" t="n">
        <v>96131.05717850078</v>
      </c>
      <c r="AE34" t="n">
        <v>131530.7534344977</v>
      </c>
      <c r="AF34" t="n">
        <v>5.084647013564925e-06</v>
      </c>
      <c r="AG34" t="n">
        <v>5</v>
      </c>
      <c r="AH34" t="n">
        <v>118977.6429313161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6.8377</v>
      </c>
      <c r="E35" t="n">
        <v>14.62</v>
      </c>
      <c r="F35" t="n">
        <v>11.85</v>
      </c>
      <c r="G35" t="n">
        <v>59.23</v>
      </c>
      <c r="H35" t="n">
        <v>0.91</v>
      </c>
      <c r="I35" t="n">
        <v>12</v>
      </c>
      <c r="J35" t="n">
        <v>180</v>
      </c>
      <c r="K35" t="n">
        <v>51.39</v>
      </c>
      <c r="L35" t="n">
        <v>9.25</v>
      </c>
      <c r="M35" t="n">
        <v>10</v>
      </c>
      <c r="N35" t="n">
        <v>34.36</v>
      </c>
      <c r="O35" t="n">
        <v>22434.08</v>
      </c>
      <c r="P35" t="n">
        <v>133.63</v>
      </c>
      <c r="Q35" t="n">
        <v>460.7</v>
      </c>
      <c r="R35" t="n">
        <v>50.6</v>
      </c>
      <c r="S35" t="n">
        <v>32.19</v>
      </c>
      <c r="T35" t="n">
        <v>5283.3</v>
      </c>
      <c r="U35" t="n">
        <v>0.64</v>
      </c>
      <c r="V35" t="n">
        <v>0.75</v>
      </c>
      <c r="W35" t="n">
        <v>1.47</v>
      </c>
      <c r="X35" t="n">
        <v>0.31</v>
      </c>
      <c r="Y35" t="n">
        <v>1</v>
      </c>
      <c r="Z35" t="n">
        <v>10</v>
      </c>
      <c r="AA35" t="n">
        <v>95.93387724753643</v>
      </c>
      <c r="AB35" t="n">
        <v>131.2609631539878</v>
      </c>
      <c r="AC35" t="n">
        <v>118.733601056525</v>
      </c>
      <c r="AD35" t="n">
        <v>95933.87724753642</v>
      </c>
      <c r="AE35" t="n">
        <v>131260.9631539878</v>
      </c>
      <c r="AF35" t="n">
        <v>5.083234529015276e-06</v>
      </c>
      <c r="AG35" t="n">
        <v>5</v>
      </c>
      <c r="AH35" t="n">
        <v>118733.601056525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6.8676</v>
      </c>
      <c r="E36" t="n">
        <v>14.56</v>
      </c>
      <c r="F36" t="n">
        <v>11.82</v>
      </c>
      <c r="G36" t="n">
        <v>64.45</v>
      </c>
      <c r="H36" t="n">
        <v>0.93</v>
      </c>
      <c r="I36" t="n">
        <v>11</v>
      </c>
      <c r="J36" t="n">
        <v>180.37</v>
      </c>
      <c r="K36" t="n">
        <v>51.39</v>
      </c>
      <c r="L36" t="n">
        <v>9.5</v>
      </c>
      <c r="M36" t="n">
        <v>9</v>
      </c>
      <c r="N36" t="n">
        <v>34.48</v>
      </c>
      <c r="O36" t="n">
        <v>22480.05</v>
      </c>
      <c r="P36" t="n">
        <v>132.22</v>
      </c>
      <c r="Q36" t="n">
        <v>460.69</v>
      </c>
      <c r="R36" t="n">
        <v>49.65</v>
      </c>
      <c r="S36" t="n">
        <v>32.19</v>
      </c>
      <c r="T36" t="n">
        <v>4810.22</v>
      </c>
      <c r="U36" t="n">
        <v>0.65</v>
      </c>
      <c r="V36" t="n">
        <v>0.76</v>
      </c>
      <c r="W36" t="n">
        <v>1.47</v>
      </c>
      <c r="X36" t="n">
        <v>0.28</v>
      </c>
      <c r="Y36" t="n">
        <v>1</v>
      </c>
      <c r="Z36" t="n">
        <v>10</v>
      </c>
      <c r="AA36" t="n">
        <v>95.19840350149602</v>
      </c>
      <c r="AB36" t="n">
        <v>130.2546555278442</v>
      </c>
      <c r="AC36" t="n">
        <v>117.8233340178585</v>
      </c>
      <c r="AD36" t="n">
        <v>95198.40350149601</v>
      </c>
      <c r="AE36" t="n">
        <v>130254.6555278442</v>
      </c>
      <c r="AF36" t="n">
        <v>5.105462575349213e-06</v>
      </c>
      <c r="AG36" t="n">
        <v>5</v>
      </c>
      <c r="AH36" t="n">
        <v>117823.3340178585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6.87</v>
      </c>
      <c r="E37" t="n">
        <v>14.56</v>
      </c>
      <c r="F37" t="n">
        <v>11.81</v>
      </c>
      <c r="G37" t="n">
        <v>64.42</v>
      </c>
      <c r="H37" t="n">
        <v>0.96</v>
      </c>
      <c r="I37" t="n">
        <v>11</v>
      </c>
      <c r="J37" t="n">
        <v>180.75</v>
      </c>
      <c r="K37" t="n">
        <v>51.39</v>
      </c>
      <c r="L37" t="n">
        <v>9.75</v>
      </c>
      <c r="M37" t="n">
        <v>9</v>
      </c>
      <c r="N37" t="n">
        <v>34.6</v>
      </c>
      <c r="O37" t="n">
        <v>22526.07</v>
      </c>
      <c r="P37" t="n">
        <v>131.84</v>
      </c>
      <c r="Q37" t="n">
        <v>460.69</v>
      </c>
      <c r="R37" t="n">
        <v>49.55</v>
      </c>
      <c r="S37" t="n">
        <v>32.19</v>
      </c>
      <c r="T37" t="n">
        <v>4760.06</v>
      </c>
      <c r="U37" t="n">
        <v>0.65</v>
      </c>
      <c r="V37" t="n">
        <v>0.76</v>
      </c>
      <c r="W37" t="n">
        <v>1.46</v>
      </c>
      <c r="X37" t="n">
        <v>0.28</v>
      </c>
      <c r="Y37" t="n">
        <v>1</v>
      </c>
      <c r="Z37" t="n">
        <v>10</v>
      </c>
      <c r="AA37" t="n">
        <v>95.04263837729121</v>
      </c>
      <c r="AB37" t="n">
        <v>130.041530813035</v>
      </c>
      <c r="AC37" t="n">
        <v>117.6305496267082</v>
      </c>
      <c r="AD37" t="n">
        <v>95042.63837729121</v>
      </c>
      <c r="AE37" t="n">
        <v>130041.530813035</v>
      </c>
      <c r="AF37" t="n">
        <v>5.107246766359295e-06</v>
      </c>
      <c r="AG37" t="n">
        <v>5</v>
      </c>
      <c r="AH37" t="n">
        <v>117630.5496267082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6.8706</v>
      </c>
      <c r="E38" t="n">
        <v>14.55</v>
      </c>
      <c r="F38" t="n">
        <v>11.81</v>
      </c>
      <c r="G38" t="n">
        <v>64.42</v>
      </c>
      <c r="H38" t="n">
        <v>0.98</v>
      </c>
      <c r="I38" t="n">
        <v>11</v>
      </c>
      <c r="J38" t="n">
        <v>181.12</v>
      </c>
      <c r="K38" t="n">
        <v>51.39</v>
      </c>
      <c r="L38" t="n">
        <v>10</v>
      </c>
      <c r="M38" t="n">
        <v>9</v>
      </c>
      <c r="N38" t="n">
        <v>34.73</v>
      </c>
      <c r="O38" t="n">
        <v>22572.13</v>
      </c>
      <c r="P38" t="n">
        <v>132.05</v>
      </c>
      <c r="Q38" t="n">
        <v>460.69</v>
      </c>
      <c r="R38" t="n">
        <v>49.4</v>
      </c>
      <c r="S38" t="n">
        <v>32.19</v>
      </c>
      <c r="T38" t="n">
        <v>4685.1</v>
      </c>
      <c r="U38" t="n">
        <v>0.65</v>
      </c>
      <c r="V38" t="n">
        <v>0.76</v>
      </c>
      <c r="W38" t="n">
        <v>1.47</v>
      </c>
      <c r="X38" t="n">
        <v>0.28</v>
      </c>
      <c r="Y38" t="n">
        <v>1</v>
      </c>
      <c r="Z38" t="n">
        <v>10</v>
      </c>
      <c r="AA38" t="n">
        <v>95.11209387233833</v>
      </c>
      <c r="AB38" t="n">
        <v>130.1365628855186</v>
      </c>
      <c r="AC38" t="n">
        <v>117.7165119715724</v>
      </c>
      <c r="AD38" t="n">
        <v>95112.09387233833</v>
      </c>
      <c r="AE38" t="n">
        <v>130136.5628855186</v>
      </c>
      <c r="AF38" t="n">
        <v>5.107692814111815e-06</v>
      </c>
      <c r="AG38" t="n">
        <v>5</v>
      </c>
      <c r="AH38" t="n">
        <v>117716.5119715724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6.8679</v>
      </c>
      <c r="E39" t="n">
        <v>14.56</v>
      </c>
      <c r="F39" t="n">
        <v>11.82</v>
      </c>
      <c r="G39" t="n">
        <v>64.45</v>
      </c>
      <c r="H39" t="n">
        <v>1</v>
      </c>
      <c r="I39" t="n">
        <v>11</v>
      </c>
      <c r="J39" t="n">
        <v>181.49</v>
      </c>
      <c r="K39" t="n">
        <v>51.39</v>
      </c>
      <c r="L39" t="n">
        <v>10.25</v>
      </c>
      <c r="M39" t="n">
        <v>9</v>
      </c>
      <c r="N39" t="n">
        <v>34.85</v>
      </c>
      <c r="O39" t="n">
        <v>22618.23</v>
      </c>
      <c r="P39" t="n">
        <v>131.02</v>
      </c>
      <c r="Q39" t="n">
        <v>460.69</v>
      </c>
      <c r="R39" t="n">
        <v>49.7</v>
      </c>
      <c r="S39" t="n">
        <v>32.19</v>
      </c>
      <c r="T39" t="n">
        <v>4835.8</v>
      </c>
      <c r="U39" t="n">
        <v>0.65</v>
      </c>
      <c r="V39" t="n">
        <v>0.76</v>
      </c>
      <c r="W39" t="n">
        <v>1.46</v>
      </c>
      <c r="X39" t="n">
        <v>0.28</v>
      </c>
      <c r="Y39" t="n">
        <v>1</v>
      </c>
      <c r="Z39" t="n">
        <v>10</v>
      </c>
      <c r="AA39" t="n">
        <v>94.77356006518539</v>
      </c>
      <c r="AB39" t="n">
        <v>129.6733659955146</v>
      </c>
      <c r="AC39" t="n">
        <v>117.2975219426494</v>
      </c>
      <c r="AD39" t="n">
        <v>94773.56006518539</v>
      </c>
      <c r="AE39" t="n">
        <v>129673.3659955146</v>
      </c>
      <c r="AF39" t="n">
        <v>5.105685599225473e-06</v>
      </c>
      <c r="AG39" t="n">
        <v>5</v>
      </c>
      <c r="AH39" t="n">
        <v>117297.5219426494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6.9009</v>
      </c>
      <c r="E40" t="n">
        <v>14.49</v>
      </c>
      <c r="F40" t="n">
        <v>11.78</v>
      </c>
      <c r="G40" t="n">
        <v>70.68000000000001</v>
      </c>
      <c r="H40" t="n">
        <v>1.02</v>
      </c>
      <c r="I40" t="n">
        <v>10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129.89</v>
      </c>
      <c r="Q40" t="n">
        <v>460.69</v>
      </c>
      <c r="R40" t="n">
        <v>48.48</v>
      </c>
      <c r="S40" t="n">
        <v>32.19</v>
      </c>
      <c r="T40" t="n">
        <v>4232.79</v>
      </c>
      <c r="U40" t="n">
        <v>0.66</v>
      </c>
      <c r="V40" t="n">
        <v>0.76</v>
      </c>
      <c r="W40" t="n">
        <v>1.46</v>
      </c>
      <c r="X40" t="n">
        <v>0.25</v>
      </c>
      <c r="Y40" t="n">
        <v>1</v>
      </c>
      <c r="Z40" t="n">
        <v>10</v>
      </c>
      <c r="AA40" t="n">
        <v>94.11789616590346</v>
      </c>
      <c r="AB40" t="n">
        <v>128.7762577226678</v>
      </c>
      <c r="AC40" t="n">
        <v>116.4860324242634</v>
      </c>
      <c r="AD40" t="n">
        <v>94117.89616590345</v>
      </c>
      <c r="AE40" t="n">
        <v>128776.2577226678</v>
      </c>
      <c r="AF40" t="n">
        <v>5.130218225614099e-06</v>
      </c>
      <c r="AG40" t="n">
        <v>5</v>
      </c>
      <c r="AH40" t="n">
        <v>116486.0324242634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6.8944</v>
      </c>
      <c r="E41" t="n">
        <v>14.5</v>
      </c>
      <c r="F41" t="n">
        <v>11.79</v>
      </c>
      <c r="G41" t="n">
        <v>70.76000000000001</v>
      </c>
      <c r="H41" t="n">
        <v>1.05</v>
      </c>
      <c r="I41" t="n">
        <v>10</v>
      </c>
      <c r="J41" t="n">
        <v>182.24</v>
      </c>
      <c r="K41" t="n">
        <v>51.39</v>
      </c>
      <c r="L41" t="n">
        <v>10.75</v>
      </c>
      <c r="M41" t="n">
        <v>8</v>
      </c>
      <c r="N41" t="n">
        <v>35.1</v>
      </c>
      <c r="O41" t="n">
        <v>22710.68</v>
      </c>
      <c r="P41" t="n">
        <v>129.57</v>
      </c>
      <c r="Q41" t="n">
        <v>460.69</v>
      </c>
      <c r="R41" t="n">
        <v>48.97</v>
      </c>
      <c r="S41" t="n">
        <v>32.19</v>
      </c>
      <c r="T41" t="n">
        <v>4477.29</v>
      </c>
      <c r="U41" t="n">
        <v>0.66</v>
      </c>
      <c r="V41" t="n">
        <v>0.76</v>
      </c>
      <c r="W41" t="n">
        <v>1.46</v>
      </c>
      <c r="X41" t="n">
        <v>0.26</v>
      </c>
      <c r="Y41" t="n">
        <v>1</v>
      </c>
      <c r="Z41" t="n">
        <v>10</v>
      </c>
      <c r="AA41" t="n">
        <v>94.05705769196879</v>
      </c>
      <c r="AB41" t="n">
        <v>128.6930158386264</v>
      </c>
      <c r="AC41" t="n">
        <v>116.4107350288041</v>
      </c>
      <c r="AD41" t="n">
        <v>94057.05769196879</v>
      </c>
      <c r="AE41" t="n">
        <v>128693.0158386264</v>
      </c>
      <c r="AF41" t="n">
        <v>5.12538604162846e-06</v>
      </c>
      <c r="AG41" t="n">
        <v>5</v>
      </c>
      <c r="AH41" t="n">
        <v>116410.7350288041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6.8931</v>
      </c>
      <c r="E42" t="n">
        <v>14.51</v>
      </c>
      <c r="F42" t="n">
        <v>11.8</v>
      </c>
      <c r="G42" t="n">
        <v>70.78</v>
      </c>
      <c r="H42" t="n">
        <v>1.07</v>
      </c>
      <c r="I42" t="n">
        <v>10</v>
      </c>
      <c r="J42" t="n">
        <v>182.62</v>
      </c>
      <c r="K42" t="n">
        <v>51.39</v>
      </c>
      <c r="L42" t="n">
        <v>11</v>
      </c>
      <c r="M42" t="n">
        <v>8</v>
      </c>
      <c r="N42" t="n">
        <v>35.22</v>
      </c>
      <c r="O42" t="n">
        <v>22756.91</v>
      </c>
      <c r="P42" t="n">
        <v>129.05</v>
      </c>
      <c r="Q42" t="n">
        <v>460.71</v>
      </c>
      <c r="R42" t="n">
        <v>48.98</v>
      </c>
      <c r="S42" t="n">
        <v>32.19</v>
      </c>
      <c r="T42" t="n">
        <v>4480.74</v>
      </c>
      <c r="U42" t="n">
        <v>0.66</v>
      </c>
      <c r="V42" t="n">
        <v>0.76</v>
      </c>
      <c r="W42" t="n">
        <v>1.47</v>
      </c>
      <c r="X42" t="n">
        <v>0.26</v>
      </c>
      <c r="Y42" t="n">
        <v>1</v>
      </c>
      <c r="Z42" t="n">
        <v>10</v>
      </c>
      <c r="AA42" t="n">
        <v>93.88809984563908</v>
      </c>
      <c r="AB42" t="n">
        <v>128.4618402593841</v>
      </c>
      <c r="AC42" t="n">
        <v>116.2016225223877</v>
      </c>
      <c r="AD42" t="n">
        <v>93888.09984563908</v>
      </c>
      <c r="AE42" t="n">
        <v>128461.8402593841</v>
      </c>
      <c r="AF42" t="n">
        <v>5.124419604831332e-06</v>
      </c>
      <c r="AG42" t="n">
        <v>5</v>
      </c>
      <c r="AH42" t="n">
        <v>116201.6225223877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6.8927</v>
      </c>
      <c r="E43" t="n">
        <v>14.51</v>
      </c>
      <c r="F43" t="n">
        <v>11.8</v>
      </c>
      <c r="G43" t="n">
        <v>70.78</v>
      </c>
      <c r="H43" t="n">
        <v>1.09</v>
      </c>
      <c r="I43" t="n">
        <v>10</v>
      </c>
      <c r="J43" t="n">
        <v>182.99</v>
      </c>
      <c r="K43" t="n">
        <v>51.39</v>
      </c>
      <c r="L43" t="n">
        <v>11.25</v>
      </c>
      <c r="M43" t="n">
        <v>8</v>
      </c>
      <c r="N43" t="n">
        <v>35.35</v>
      </c>
      <c r="O43" t="n">
        <v>22803.18</v>
      </c>
      <c r="P43" t="n">
        <v>127.8</v>
      </c>
      <c r="Q43" t="n">
        <v>460.69</v>
      </c>
      <c r="R43" t="n">
        <v>49.02</v>
      </c>
      <c r="S43" t="n">
        <v>32.19</v>
      </c>
      <c r="T43" t="n">
        <v>4502.1</v>
      </c>
      <c r="U43" t="n">
        <v>0.66</v>
      </c>
      <c r="V43" t="n">
        <v>0.76</v>
      </c>
      <c r="W43" t="n">
        <v>1.46</v>
      </c>
      <c r="X43" t="n">
        <v>0.26</v>
      </c>
      <c r="Y43" t="n">
        <v>1</v>
      </c>
      <c r="Z43" t="n">
        <v>10</v>
      </c>
      <c r="AA43" t="n">
        <v>93.45237867329355</v>
      </c>
      <c r="AB43" t="n">
        <v>127.8656673287198</v>
      </c>
      <c r="AC43" t="n">
        <v>115.6623474994918</v>
      </c>
      <c r="AD43" t="n">
        <v>93452.37867329356</v>
      </c>
      <c r="AE43" t="n">
        <v>127865.6673287198</v>
      </c>
      <c r="AF43" t="n">
        <v>5.124122239662986e-06</v>
      </c>
      <c r="AG43" t="n">
        <v>5</v>
      </c>
      <c r="AH43" t="n">
        <v>115662.3474994918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6.928</v>
      </c>
      <c r="E44" t="n">
        <v>14.43</v>
      </c>
      <c r="F44" t="n">
        <v>11.76</v>
      </c>
      <c r="G44" t="n">
        <v>78.38</v>
      </c>
      <c r="H44" t="n">
        <v>1.11</v>
      </c>
      <c r="I44" t="n">
        <v>9</v>
      </c>
      <c r="J44" t="n">
        <v>183.37</v>
      </c>
      <c r="K44" t="n">
        <v>51.39</v>
      </c>
      <c r="L44" t="n">
        <v>11.5</v>
      </c>
      <c r="M44" t="n">
        <v>7</v>
      </c>
      <c r="N44" t="n">
        <v>35.48</v>
      </c>
      <c r="O44" t="n">
        <v>22849.49</v>
      </c>
      <c r="P44" t="n">
        <v>126.87</v>
      </c>
      <c r="Q44" t="n">
        <v>460.7</v>
      </c>
      <c r="R44" t="n">
        <v>47.76</v>
      </c>
      <c r="S44" t="n">
        <v>32.19</v>
      </c>
      <c r="T44" t="n">
        <v>3876.84</v>
      </c>
      <c r="U44" t="n">
        <v>0.67</v>
      </c>
      <c r="V44" t="n">
        <v>0.76</v>
      </c>
      <c r="W44" t="n">
        <v>1.46</v>
      </c>
      <c r="X44" t="n">
        <v>0.22</v>
      </c>
      <c r="Y44" t="n">
        <v>1</v>
      </c>
      <c r="Z44" t="n">
        <v>10</v>
      </c>
      <c r="AA44" t="n">
        <v>92.85892798015738</v>
      </c>
      <c r="AB44" t="n">
        <v>127.0536819091745</v>
      </c>
      <c r="AC44" t="n">
        <v>114.927856828759</v>
      </c>
      <c r="AD44" t="n">
        <v>92858.92798015737</v>
      </c>
      <c r="AE44" t="n">
        <v>127053.6819091745</v>
      </c>
      <c r="AF44" t="n">
        <v>5.150364715769606e-06</v>
      </c>
      <c r="AG44" t="n">
        <v>5</v>
      </c>
      <c r="AH44" t="n">
        <v>114927.856828759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6.9291</v>
      </c>
      <c r="E45" t="n">
        <v>14.43</v>
      </c>
      <c r="F45" t="n">
        <v>11.75</v>
      </c>
      <c r="G45" t="n">
        <v>78.36</v>
      </c>
      <c r="H45" t="n">
        <v>1.13</v>
      </c>
      <c r="I45" t="n">
        <v>9</v>
      </c>
      <c r="J45" t="n">
        <v>183.74</v>
      </c>
      <c r="K45" t="n">
        <v>51.39</v>
      </c>
      <c r="L45" t="n">
        <v>11.75</v>
      </c>
      <c r="M45" t="n">
        <v>7</v>
      </c>
      <c r="N45" t="n">
        <v>35.6</v>
      </c>
      <c r="O45" t="n">
        <v>22895.85</v>
      </c>
      <c r="P45" t="n">
        <v>126.94</v>
      </c>
      <c r="Q45" t="n">
        <v>460.69</v>
      </c>
      <c r="R45" t="n">
        <v>47.68</v>
      </c>
      <c r="S45" t="n">
        <v>32.19</v>
      </c>
      <c r="T45" t="n">
        <v>3838.4</v>
      </c>
      <c r="U45" t="n">
        <v>0.68</v>
      </c>
      <c r="V45" t="n">
        <v>0.76</v>
      </c>
      <c r="W45" t="n">
        <v>1.46</v>
      </c>
      <c r="X45" t="n">
        <v>0.22</v>
      </c>
      <c r="Y45" t="n">
        <v>1</v>
      </c>
      <c r="Z45" t="n">
        <v>10</v>
      </c>
      <c r="AA45" t="n">
        <v>92.87157188002479</v>
      </c>
      <c r="AB45" t="n">
        <v>127.0709818507826</v>
      </c>
      <c r="AC45" t="n">
        <v>114.9435056882206</v>
      </c>
      <c r="AD45" t="n">
        <v>92871.57188002479</v>
      </c>
      <c r="AE45" t="n">
        <v>127070.9818507826</v>
      </c>
      <c r="AF45" t="n">
        <v>5.151182469982561e-06</v>
      </c>
      <c r="AG45" t="n">
        <v>5</v>
      </c>
      <c r="AH45" t="n">
        <v>114943.5056882206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6.9252</v>
      </c>
      <c r="E46" t="n">
        <v>14.44</v>
      </c>
      <c r="F46" t="n">
        <v>11.76</v>
      </c>
      <c r="G46" t="n">
        <v>78.42</v>
      </c>
      <c r="H46" t="n">
        <v>1.16</v>
      </c>
      <c r="I46" t="n">
        <v>9</v>
      </c>
      <c r="J46" t="n">
        <v>184.12</v>
      </c>
      <c r="K46" t="n">
        <v>51.39</v>
      </c>
      <c r="L46" t="n">
        <v>12</v>
      </c>
      <c r="M46" t="n">
        <v>7</v>
      </c>
      <c r="N46" t="n">
        <v>35.73</v>
      </c>
      <c r="O46" t="n">
        <v>22942.24</v>
      </c>
      <c r="P46" t="n">
        <v>126.93</v>
      </c>
      <c r="Q46" t="n">
        <v>460.69</v>
      </c>
      <c r="R46" t="n">
        <v>48.06</v>
      </c>
      <c r="S46" t="n">
        <v>32.19</v>
      </c>
      <c r="T46" t="n">
        <v>4028.13</v>
      </c>
      <c r="U46" t="n">
        <v>0.67</v>
      </c>
      <c r="V46" t="n">
        <v>0.76</v>
      </c>
      <c r="W46" t="n">
        <v>1.46</v>
      </c>
      <c r="X46" t="n">
        <v>0.23</v>
      </c>
      <c r="Y46" t="n">
        <v>1</v>
      </c>
      <c r="Z46" t="n">
        <v>10</v>
      </c>
      <c r="AA46" t="n">
        <v>92.89969823175331</v>
      </c>
      <c r="AB46" t="n">
        <v>127.1094655660646</v>
      </c>
      <c r="AC46" t="n">
        <v>114.9783165717283</v>
      </c>
      <c r="AD46" t="n">
        <v>92899.69823175331</v>
      </c>
      <c r="AE46" t="n">
        <v>127109.4655660646</v>
      </c>
      <c r="AF46" t="n">
        <v>5.148283159591178e-06</v>
      </c>
      <c r="AG46" t="n">
        <v>5</v>
      </c>
      <c r="AH46" t="n">
        <v>114978.3165717283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6.9239</v>
      </c>
      <c r="E47" t="n">
        <v>14.44</v>
      </c>
      <c r="F47" t="n">
        <v>11.77</v>
      </c>
      <c r="G47" t="n">
        <v>78.44</v>
      </c>
      <c r="H47" t="n">
        <v>1.18</v>
      </c>
      <c r="I47" t="n">
        <v>9</v>
      </c>
      <c r="J47" t="n">
        <v>184.5</v>
      </c>
      <c r="K47" t="n">
        <v>51.39</v>
      </c>
      <c r="L47" t="n">
        <v>12.25</v>
      </c>
      <c r="M47" t="n">
        <v>7</v>
      </c>
      <c r="N47" t="n">
        <v>35.85</v>
      </c>
      <c r="O47" t="n">
        <v>22988.69</v>
      </c>
      <c r="P47" t="n">
        <v>125.77</v>
      </c>
      <c r="Q47" t="n">
        <v>460.7</v>
      </c>
      <c r="R47" t="n">
        <v>47.98</v>
      </c>
      <c r="S47" t="n">
        <v>32.19</v>
      </c>
      <c r="T47" t="n">
        <v>3989.33</v>
      </c>
      <c r="U47" t="n">
        <v>0.67</v>
      </c>
      <c r="V47" t="n">
        <v>0.76</v>
      </c>
      <c r="W47" t="n">
        <v>1.46</v>
      </c>
      <c r="X47" t="n">
        <v>0.23</v>
      </c>
      <c r="Y47" t="n">
        <v>1</v>
      </c>
      <c r="Z47" t="n">
        <v>10</v>
      </c>
      <c r="AA47" t="n">
        <v>92.50771065551712</v>
      </c>
      <c r="AB47" t="n">
        <v>126.5731308709871</v>
      </c>
      <c r="AC47" t="n">
        <v>114.4931689071984</v>
      </c>
      <c r="AD47" t="n">
        <v>92507.71065551712</v>
      </c>
      <c r="AE47" t="n">
        <v>126573.1308709871</v>
      </c>
      <c r="AF47" t="n">
        <v>5.147316722794049e-06</v>
      </c>
      <c r="AG47" t="n">
        <v>5</v>
      </c>
      <c r="AH47" t="n">
        <v>114493.1689071984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6.9219</v>
      </c>
      <c r="E48" t="n">
        <v>14.45</v>
      </c>
      <c r="F48" t="n">
        <v>11.77</v>
      </c>
      <c r="G48" t="n">
        <v>78.45999999999999</v>
      </c>
      <c r="H48" t="n">
        <v>1.2</v>
      </c>
      <c r="I48" t="n">
        <v>9</v>
      </c>
      <c r="J48" t="n">
        <v>184.87</v>
      </c>
      <c r="K48" t="n">
        <v>51.39</v>
      </c>
      <c r="L48" t="n">
        <v>12.5</v>
      </c>
      <c r="M48" t="n">
        <v>7</v>
      </c>
      <c r="N48" t="n">
        <v>35.98</v>
      </c>
      <c r="O48" t="n">
        <v>23035.17</v>
      </c>
      <c r="P48" t="n">
        <v>125.46</v>
      </c>
      <c r="Q48" t="n">
        <v>460.69</v>
      </c>
      <c r="R48" t="n">
        <v>48.07</v>
      </c>
      <c r="S48" t="n">
        <v>32.19</v>
      </c>
      <c r="T48" t="n">
        <v>4033.12</v>
      </c>
      <c r="U48" t="n">
        <v>0.67</v>
      </c>
      <c r="V48" t="n">
        <v>0.76</v>
      </c>
      <c r="W48" t="n">
        <v>1.47</v>
      </c>
      <c r="X48" t="n">
        <v>0.24</v>
      </c>
      <c r="Y48" t="n">
        <v>1</v>
      </c>
      <c r="Z48" t="n">
        <v>10</v>
      </c>
      <c r="AA48" t="n">
        <v>92.41344942886839</v>
      </c>
      <c r="AB48" t="n">
        <v>126.4441585021746</v>
      </c>
      <c r="AC48" t="n">
        <v>114.3765054802515</v>
      </c>
      <c r="AD48" t="n">
        <v>92413.44942886839</v>
      </c>
      <c r="AE48" t="n">
        <v>126444.1585021746</v>
      </c>
      <c r="AF48" t="n">
        <v>5.145829896952315e-06</v>
      </c>
      <c r="AG48" t="n">
        <v>5</v>
      </c>
      <c r="AH48" t="n">
        <v>114376.5054802514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6.9544</v>
      </c>
      <c r="E49" t="n">
        <v>14.38</v>
      </c>
      <c r="F49" t="n">
        <v>11.74</v>
      </c>
      <c r="G49" t="n">
        <v>88.02</v>
      </c>
      <c r="H49" t="n">
        <v>1.22</v>
      </c>
      <c r="I49" t="n">
        <v>8</v>
      </c>
      <c r="J49" t="n">
        <v>185.25</v>
      </c>
      <c r="K49" t="n">
        <v>51.39</v>
      </c>
      <c r="L49" t="n">
        <v>12.75</v>
      </c>
      <c r="M49" t="n">
        <v>6</v>
      </c>
      <c r="N49" t="n">
        <v>36.11</v>
      </c>
      <c r="O49" t="n">
        <v>23081.7</v>
      </c>
      <c r="P49" t="n">
        <v>123.66</v>
      </c>
      <c r="Q49" t="n">
        <v>460.7</v>
      </c>
      <c r="R49" t="n">
        <v>47.14</v>
      </c>
      <c r="S49" t="n">
        <v>32.19</v>
      </c>
      <c r="T49" t="n">
        <v>3574.2</v>
      </c>
      <c r="U49" t="n">
        <v>0.68</v>
      </c>
      <c r="V49" t="n">
        <v>0.76</v>
      </c>
      <c r="W49" t="n">
        <v>1.46</v>
      </c>
      <c r="X49" t="n">
        <v>0.2</v>
      </c>
      <c r="Y49" t="n">
        <v>1</v>
      </c>
      <c r="Z49" t="n">
        <v>10</v>
      </c>
      <c r="AA49" t="n">
        <v>91.54849848112322</v>
      </c>
      <c r="AB49" t="n">
        <v>125.2606944565275</v>
      </c>
      <c r="AC49" t="n">
        <v>113.3059895821183</v>
      </c>
      <c r="AD49" t="n">
        <v>91548.49848112321</v>
      </c>
      <c r="AE49" t="n">
        <v>125260.6944565275</v>
      </c>
      <c r="AF49" t="n">
        <v>5.169990816880506e-06</v>
      </c>
      <c r="AG49" t="n">
        <v>5</v>
      </c>
      <c r="AH49" t="n">
        <v>113305.9895821183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6.9579</v>
      </c>
      <c r="E50" t="n">
        <v>14.37</v>
      </c>
      <c r="F50" t="n">
        <v>11.73</v>
      </c>
      <c r="G50" t="n">
        <v>87.95999999999999</v>
      </c>
      <c r="H50" t="n">
        <v>1.24</v>
      </c>
      <c r="I50" t="n">
        <v>8</v>
      </c>
      <c r="J50" t="n">
        <v>185.63</v>
      </c>
      <c r="K50" t="n">
        <v>51.39</v>
      </c>
      <c r="L50" t="n">
        <v>13</v>
      </c>
      <c r="M50" t="n">
        <v>6</v>
      </c>
      <c r="N50" t="n">
        <v>36.24</v>
      </c>
      <c r="O50" t="n">
        <v>23128.27</v>
      </c>
      <c r="P50" t="n">
        <v>123.28</v>
      </c>
      <c r="Q50" t="n">
        <v>460.69</v>
      </c>
      <c r="R50" t="n">
        <v>46.8</v>
      </c>
      <c r="S50" t="n">
        <v>32.19</v>
      </c>
      <c r="T50" t="n">
        <v>3403.51</v>
      </c>
      <c r="U50" t="n">
        <v>0.6899999999999999</v>
      </c>
      <c r="V50" t="n">
        <v>0.76</v>
      </c>
      <c r="W50" t="n">
        <v>1.46</v>
      </c>
      <c r="X50" t="n">
        <v>0.2</v>
      </c>
      <c r="Y50" t="n">
        <v>1</v>
      </c>
      <c r="Z50" t="n">
        <v>10</v>
      </c>
      <c r="AA50" t="n">
        <v>91.38841939214487</v>
      </c>
      <c r="AB50" t="n">
        <v>125.0416671847965</v>
      </c>
      <c r="AC50" t="n">
        <v>113.1078659657945</v>
      </c>
      <c r="AD50" t="n">
        <v>91388.41939214488</v>
      </c>
      <c r="AE50" t="n">
        <v>125041.6671847965</v>
      </c>
      <c r="AF50" t="n">
        <v>5.172592762103543e-06</v>
      </c>
      <c r="AG50" t="n">
        <v>5</v>
      </c>
      <c r="AH50" t="n">
        <v>113107.8659657945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6.9556</v>
      </c>
      <c r="E51" t="n">
        <v>14.38</v>
      </c>
      <c r="F51" t="n">
        <v>11.73</v>
      </c>
      <c r="G51" t="n">
        <v>88</v>
      </c>
      <c r="H51" t="n">
        <v>1.26</v>
      </c>
      <c r="I51" t="n">
        <v>8</v>
      </c>
      <c r="J51" t="n">
        <v>186.01</v>
      </c>
      <c r="K51" t="n">
        <v>51.39</v>
      </c>
      <c r="L51" t="n">
        <v>13.25</v>
      </c>
      <c r="M51" t="n">
        <v>6</v>
      </c>
      <c r="N51" t="n">
        <v>36.36</v>
      </c>
      <c r="O51" t="n">
        <v>23174.88</v>
      </c>
      <c r="P51" t="n">
        <v>122.79</v>
      </c>
      <c r="Q51" t="n">
        <v>460.69</v>
      </c>
      <c r="R51" t="n">
        <v>46.89</v>
      </c>
      <c r="S51" t="n">
        <v>32.19</v>
      </c>
      <c r="T51" t="n">
        <v>3446.91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91.23375254615087</v>
      </c>
      <c r="AB51" t="n">
        <v>124.8300451826879</v>
      </c>
      <c r="AC51" t="n">
        <v>112.9164408705538</v>
      </c>
      <c r="AD51" t="n">
        <v>91233.75254615086</v>
      </c>
      <c r="AE51" t="n">
        <v>124830.0451826879</v>
      </c>
      <c r="AF51" t="n">
        <v>5.170882912385547e-06</v>
      </c>
      <c r="AG51" t="n">
        <v>5</v>
      </c>
      <c r="AH51" t="n">
        <v>112916.4408705538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6.9606</v>
      </c>
      <c r="E52" t="n">
        <v>14.37</v>
      </c>
      <c r="F52" t="n">
        <v>11.72</v>
      </c>
      <c r="G52" t="n">
        <v>87.92</v>
      </c>
      <c r="H52" t="n">
        <v>1.29</v>
      </c>
      <c r="I52" t="n">
        <v>8</v>
      </c>
      <c r="J52" t="n">
        <v>186.38</v>
      </c>
      <c r="K52" t="n">
        <v>51.39</v>
      </c>
      <c r="L52" t="n">
        <v>13.5</v>
      </c>
      <c r="M52" t="n">
        <v>6</v>
      </c>
      <c r="N52" t="n">
        <v>36.49</v>
      </c>
      <c r="O52" t="n">
        <v>23221.54</v>
      </c>
      <c r="P52" t="n">
        <v>122.7</v>
      </c>
      <c r="Q52" t="n">
        <v>460.69</v>
      </c>
      <c r="R52" t="n">
        <v>46.71</v>
      </c>
      <c r="S52" t="n">
        <v>32.19</v>
      </c>
      <c r="T52" t="n">
        <v>3356.8</v>
      </c>
      <c r="U52" t="n">
        <v>0.6899999999999999</v>
      </c>
      <c r="V52" t="n">
        <v>0.76</v>
      </c>
      <c r="W52" t="n">
        <v>1.46</v>
      </c>
      <c r="X52" t="n">
        <v>0.19</v>
      </c>
      <c r="Y52" t="n">
        <v>1</v>
      </c>
      <c r="Z52" t="n">
        <v>10</v>
      </c>
      <c r="AA52" t="n">
        <v>91.16445113790702</v>
      </c>
      <c r="AB52" t="n">
        <v>124.7352239385663</v>
      </c>
      <c r="AC52" t="n">
        <v>112.8306692328887</v>
      </c>
      <c r="AD52" t="n">
        <v>91164.45113790702</v>
      </c>
      <c r="AE52" t="n">
        <v>124735.2239385663</v>
      </c>
      <c r="AF52" t="n">
        <v>5.174599976989885e-06</v>
      </c>
      <c r="AG52" t="n">
        <v>5</v>
      </c>
      <c r="AH52" t="n">
        <v>112830.6692328887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6.9569</v>
      </c>
      <c r="E53" t="n">
        <v>14.37</v>
      </c>
      <c r="F53" t="n">
        <v>11.73</v>
      </c>
      <c r="G53" t="n">
        <v>87.98</v>
      </c>
      <c r="H53" t="n">
        <v>1.31</v>
      </c>
      <c r="I53" t="n">
        <v>8</v>
      </c>
      <c r="J53" t="n">
        <v>186.76</v>
      </c>
      <c r="K53" t="n">
        <v>51.39</v>
      </c>
      <c r="L53" t="n">
        <v>13.75</v>
      </c>
      <c r="M53" t="n">
        <v>6</v>
      </c>
      <c r="N53" t="n">
        <v>36.62</v>
      </c>
      <c r="O53" t="n">
        <v>23268.24</v>
      </c>
      <c r="P53" t="n">
        <v>121.6</v>
      </c>
      <c r="Q53" t="n">
        <v>460.69</v>
      </c>
      <c r="R53" t="n">
        <v>46.91</v>
      </c>
      <c r="S53" t="n">
        <v>32.19</v>
      </c>
      <c r="T53" t="n">
        <v>3456.19</v>
      </c>
      <c r="U53" t="n">
        <v>0.6899999999999999</v>
      </c>
      <c r="V53" t="n">
        <v>0.76</v>
      </c>
      <c r="W53" t="n">
        <v>1.46</v>
      </c>
      <c r="X53" t="n">
        <v>0.2</v>
      </c>
      <c r="Y53" t="n">
        <v>1</v>
      </c>
      <c r="Z53" t="n">
        <v>10</v>
      </c>
      <c r="AA53" t="n">
        <v>90.81118078473278</v>
      </c>
      <c r="AB53" t="n">
        <v>124.2518638561656</v>
      </c>
      <c r="AC53" t="n">
        <v>112.393440358352</v>
      </c>
      <c r="AD53" t="n">
        <v>90811.18078473279</v>
      </c>
      <c r="AE53" t="n">
        <v>124251.8638561656</v>
      </c>
      <c r="AF53" t="n">
        <v>5.171849349182676e-06</v>
      </c>
      <c r="AG53" t="n">
        <v>5</v>
      </c>
      <c r="AH53" t="n">
        <v>112393.440358352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6.9553</v>
      </c>
      <c r="E54" t="n">
        <v>14.38</v>
      </c>
      <c r="F54" t="n">
        <v>11.73</v>
      </c>
      <c r="G54" t="n">
        <v>88</v>
      </c>
      <c r="H54" t="n">
        <v>1.33</v>
      </c>
      <c r="I54" t="n">
        <v>8</v>
      </c>
      <c r="J54" t="n">
        <v>187.14</v>
      </c>
      <c r="K54" t="n">
        <v>51.39</v>
      </c>
      <c r="L54" t="n">
        <v>14</v>
      </c>
      <c r="M54" t="n">
        <v>5</v>
      </c>
      <c r="N54" t="n">
        <v>36.75</v>
      </c>
      <c r="O54" t="n">
        <v>23314.98</v>
      </c>
      <c r="P54" t="n">
        <v>120.61</v>
      </c>
      <c r="Q54" t="n">
        <v>460.69</v>
      </c>
      <c r="R54" t="n">
        <v>47.02</v>
      </c>
      <c r="S54" t="n">
        <v>32.19</v>
      </c>
      <c r="T54" t="n">
        <v>3514.04</v>
      </c>
      <c r="U54" t="n">
        <v>0.68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90.47771926926181</v>
      </c>
      <c r="AB54" t="n">
        <v>123.7956070994146</v>
      </c>
      <c r="AC54" t="n">
        <v>111.9807281061048</v>
      </c>
      <c r="AD54" t="n">
        <v>90477.71926926181</v>
      </c>
      <c r="AE54" t="n">
        <v>123795.6070994146</v>
      </c>
      <c r="AF54" t="n">
        <v>5.170659888509288e-06</v>
      </c>
      <c r="AG54" t="n">
        <v>5</v>
      </c>
      <c r="AH54" t="n">
        <v>111980.7281061048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6.9846</v>
      </c>
      <c r="E55" t="n">
        <v>14.32</v>
      </c>
      <c r="F55" t="n">
        <v>11.71</v>
      </c>
      <c r="G55" t="n">
        <v>100.35</v>
      </c>
      <c r="H55" t="n">
        <v>1.35</v>
      </c>
      <c r="I55" t="n">
        <v>7</v>
      </c>
      <c r="J55" t="n">
        <v>187.52</v>
      </c>
      <c r="K55" t="n">
        <v>51.39</v>
      </c>
      <c r="L55" t="n">
        <v>14.25</v>
      </c>
      <c r="M55" t="n">
        <v>4</v>
      </c>
      <c r="N55" t="n">
        <v>36.88</v>
      </c>
      <c r="O55" t="n">
        <v>23361.77</v>
      </c>
      <c r="P55" t="n">
        <v>118.92</v>
      </c>
      <c r="Q55" t="n">
        <v>460.69</v>
      </c>
      <c r="R55" t="n">
        <v>46.12</v>
      </c>
      <c r="S55" t="n">
        <v>32.19</v>
      </c>
      <c r="T55" t="n">
        <v>3066.23</v>
      </c>
      <c r="U55" t="n">
        <v>0.7</v>
      </c>
      <c r="V55" t="n">
        <v>0.76</v>
      </c>
      <c r="W55" t="n">
        <v>1.46</v>
      </c>
      <c r="X55" t="n">
        <v>0.17</v>
      </c>
      <c r="Y55" t="n">
        <v>1</v>
      </c>
      <c r="Z55" t="n">
        <v>10</v>
      </c>
      <c r="AA55" t="n">
        <v>89.68894679389076</v>
      </c>
      <c r="AB55" t="n">
        <v>122.7163738004268</v>
      </c>
      <c r="AC55" t="n">
        <v>111.0044953184586</v>
      </c>
      <c r="AD55" t="n">
        <v>89688.94679389076</v>
      </c>
      <c r="AE55" t="n">
        <v>122716.3738004268</v>
      </c>
      <c r="AF55" t="n">
        <v>5.192441887090703e-06</v>
      </c>
      <c r="AG55" t="n">
        <v>5</v>
      </c>
      <c r="AH55" t="n">
        <v>111004.4953184586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6.9857</v>
      </c>
      <c r="E56" t="n">
        <v>14.32</v>
      </c>
      <c r="F56" t="n">
        <v>11.71</v>
      </c>
      <c r="G56" t="n">
        <v>100.33</v>
      </c>
      <c r="H56" t="n">
        <v>1.37</v>
      </c>
      <c r="I56" t="n">
        <v>7</v>
      </c>
      <c r="J56" t="n">
        <v>187.9</v>
      </c>
      <c r="K56" t="n">
        <v>51.39</v>
      </c>
      <c r="L56" t="n">
        <v>14.5</v>
      </c>
      <c r="M56" t="n">
        <v>4</v>
      </c>
      <c r="N56" t="n">
        <v>37.01</v>
      </c>
      <c r="O56" t="n">
        <v>23408.6</v>
      </c>
      <c r="P56" t="n">
        <v>119.72</v>
      </c>
      <c r="Q56" t="n">
        <v>460.69</v>
      </c>
      <c r="R56" t="n">
        <v>46.1</v>
      </c>
      <c r="S56" t="n">
        <v>32.19</v>
      </c>
      <c r="T56" t="n">
        <v>3057.29</v>
      </c>
      <c r="U56" t="n">
        <v>0.7</v>
      </c>
      <c r="V56" t="n">
        <v>0.76</v>
      </c>
      <c r="W56" t="n">
        <v>1.46</v>
      </c>
      <c r="X56" t="n">
        <v>0.17</v>
      </c>
      <c r="Y56" t="n">
        <v>1</v>
      </c>
      <c r="Z56" t="n">
        <v>10</v>
      </c>
      <c r="AA56" t="n">
        <v>89.95871166304877</v>
      </c>
      <c r="AB56" t="n">
        <v>123.0854779955947</v>
      </c>
      <c r="AC56" t="n">
        <v>111.3383727272808</v>
      </c>
      <c r="AD56" t="n">
        <v>89958.71166304877</v>
      </c>
      <c r="AE56" t="n">
        <v>123085.4779955947</v>
      </c>
      <c r="AF56" t="n">
        <v>5.193259641303657e-06</v>
      </c>
      <c r="AG56" t="n">
        <v>5</v>
      </c>
      <c r="AH56" t="n">
        <v>111338.3727272808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6.9831</v>
      </c>
      <c r="E57" t="n">
        <v>14.32</v>
      </c>
      <c r="F57" t="n">
        <v>11.71</v>
      </c>
      <c r="G57" t="n">
        <v>100.38</v>
      </c>
      <c r="H57" t="n">
        <v>1.39</v>
      </c>
      <c r="I57" t="n">
        <v>7</v>
      </c>
      <c r="J57" t="n">
        <v>188.28</v>
      </c>
      <c r="K57" t="n">
        <v>51.39</v>
      </c>
      <c r="L57" t="n">
        <v>14.75</v>
      </c>
      <c r="M57" t="n">
        <v>2</v>
      </c>
      <c r="N57" t="n">
        <v>37.14</v>
      </c>
      <c r="O57" t="n">
        <v>23455.48</v>
      </c>
      <c r="P57" t="n">
        <v>119.59</v>
      </c>
      <c r="Q57" t="n">
        <v>460.69</v>
      </c>
      <c r="R57" t="n">
        <v>46.19</v>
      </c>
      <c r="S57" t="n">
        <v>32.19</v>
      </c>
      <c r="T57" t="n">
        <v>3101.75</v>
      </c>
      <c r="U57" t="n">
        <v>0.7</v>
      </c>
      <c r="V57" t="n">
        <v>0.76</v>
      </c>
      <c r="W57" t="n">
        <v>1.46</v>
      </c>
      <c r="X57" t="n">
        <v>0.18</v>
      </c>
      <c r="Y57" t="n">
        <v>1</v>
      </c>
      <c r="Z57" t="n">
        <v>10</v>
      </c>
      <c r="AA57" t="n">
        <v>89.93085251098863</v>
      </c>
      <c r="AB57" t="n">
        <v>123.047359874687</v>
      </c>
      <c r="AC57" t="n">
        <v>111.3038925463334</v>
      </c>
      <c r="AD57" t="n">
        <v>89930.85251098862</v>
      </c>
      <c r="AE57" t="n">
        <v>123047.359874687</v>
      </c>
      <c r="AF57" t="n">
        <v>5.191326767709403e-06</v>
      </c>
      <c r="AG57" t="n">
        <v>5</v>
      </c>
      <c r="AH57" t="n">
        <v>111303.8925463334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6.9792</v>
      </c>
      <c r="E58" t="n">
        <v>14.33</v>
      </c>
      <c r="F58" t="n">
        <v>11.72</v>
      </c>
      <c r="G58" t="n">
        <v>100.45</v>
      </c>
      <c r="H58" t="n">
        <v>1.41</v>
      </c>
      <c r="I58" t="n">
        <v>7</v>
      </c>
      <c r="J58" t="n">
        <v>188.66</v>
      </c>
      <c r="K58" t="n">
        <v>51.39</v>
      </c>
      <c r="L58" t="n">
        <v>15</v>
      </c>
      <c r="M58" t="n">
        <v>2</v>
      </c>
      <c r="N58" t="n">
        <v>37.27</v>
      </c>
      <c r="O58" t="n">
        <v>23502.4</v>
      </c>
      <c r="P58" t="n">
        <v>119.35</v>
      </c>
      <c r="Q58" t="n">
        <v>460.69</v>
      </c>
      <c r="R58" t="n">
        <v>46.44</v>
      </c>
      <c r="S58" t="n">
        <v>32.19</v>
      </c>
      <c r="T58" t="n">
        <v>3225.22</v>
      </c>
      <c r="U58" t="n">
        <v>0.6899999999999999</v>
      </c>
      <c r="V58" t="n">
        <v>0.76</v>
      </c>
      <c r="W58" t="n">
        <v>1.46</v>
      </c>
      <c r="X58" t="n">
        <v>0.18</v>
      </c>
      <c r="Y58" t="n">
        <v>1</v>
      </c>
      <c r="Z58" t="n">
        <v>10</v>
      </c>
      <c r="AA58" t="n">
        <v>89.87741124372236</v>
      </c>
      <c r="AB58" t="n">
        <v>122.974239175151</v>
      </c>
      <c r="AC58" t="n">
        <v>111.2377503837355</v>
      </c>
      <c r="AD58" t="n">
        <v>89877.41124372237</v>
      </c>
      <c r="AE58" t="n">
        <v>122974.239175151</v>
      </c>
      <c r="AF58" t="n">
        <v>5.188427457318019e-06</v>
      </c>
      <c r="AG58" t="n">
        <v>5</v>
      </c>
      <c r="AH58" t="n">
        <v>111237.7503837355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6.9843</v>
      </c>
      <c r="E59" t="n">
        <v>14.32</v>
      </c>
      <c r="F59" t="n">
        <v>11.71</v>
      </c>
      <c r="G59" t="n">
        <v>100.35</v>
      </c>
      <c r="H59" t="n">
        <v>1.43</v>
      </c>
      <c r="I59" t="n">
        <v>7</v>
      </c>
      <c r="J59" t="n">
        <v>189.04</v>
      </c>
      <c r="K59" t="n">
        <v>51.39</v>
      </c>
      <c r="L59" t="n">
        <v>15.25</v>
      </c>
      <c r="M59" t="n">
        <v>2</v>
      </c>
      <c r="N59" t="n">
        <v>37.4</v>
      </c>
      <c r="O59" t="n">
        <v>23549.36</v>
      </c>
      <c r="P59" t="n">
        <v>119.21</v>
      </c>
      <c r="Q59" t="n">
        <v>460.69</v>
      </c>
      <c r="R59" t="n">
        <v>46.02</v>
      </c>
      <c r="S59" t="n">
        <v>32.19</v>
      </c>
      <c r="T59" t="n">
        <v>3017.75</v>
      </c>
      <c r="U59" t="n">
        <v>0.7</v>
      </c>
      <c r="V59" t="n">
        <v>0.76</v>
      </c>
      <c r="W59" t="n">
        <v>1.46</v>
      </c>
      <c r="X59" t="n">
        <v>0.17</v>
      </c>
      <c r="Y59" t="n">
        <v>1</v>
      </c>
      <c r="Z59" t="n">
        <v>10</v>
      </c>
      <c r="AA59" t="n">
        <v>89.79134209333699</v>
      </c>
      <c r="AB59" t="n">
        <v>122.8564755664909</v>
      </c>
      <c r="AC59" t="n">
        <v>111.1312259686036</v>
      </c>
      <c r="AD59" t="n">
        <v>89791.34209333699</v>
      </c>
      <c r="AE59" t="n">
        <v>122856.4755664909</v>
      </c>
      <c r="AF59" t="n">
        <v>5.192218863214444e-06</v>
      </c>
      <c r="AG59" t="n">
        <v>5</v>
      </c>
      <c r="AH59" t="n">
        <v>111131.2259686036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6.9854</v>
      </c>
      <c r="E60" t="n">
        <v>14.32</v>
      </c>
      <c r="F60" t="n">
        <v>11.71</v>
      </c>
      <c r="G60" t="n">
        <v>100.34</v>
      </c>
      <c r="H60" t="n">
        <v>1.45</v>
      </c>
      <c r="I60" t="n">
        <v>7</v>
      </c>
      <c r="J60" t="n">
        <v>189.42</v>
      </c>
      <c r="K60" t="n">
        <v>51.39</v>
      </c>
      <c r="L60" t="n">
        <v>15.5</v>
      </c>
      <c r="M60" t="n">
        <v>2</v>
      </c>
      <c r="N60" t="n">
        <v>37.53</v>
      </c>
      <c r="O60" t="n">
        <v>23596.37</v>
      </c>
      <c r="P60" t="n">
        <v>119.53</v>
      </c>
      <c r="Q60" t="n">
        <v>460.69</v>
      </c>
      <c r="R60" t="n">
        <v>45.93</v>
      </c>
      <c r="S60" t="n">
        <v>32.19</v>
      </c>
      <c r="T60" t="n">
        <v>2973.11</v>
      </c>
      <c r="U60" t="n">
        <v>0.7</v>
      </c>
      <c r="V60" t="n">
        <v>0.76</v>
      </c>
      <c r="W60" t="n">
        <v>1.46</v>
      </c>
      <c r="X60" t="n">
        <v>0.17</v>
      </c>
      <c r="Y60" t="n">
        <v>1</v>
      </c>
      <c r="Z60" t="n">
        <v>10</v>
      </c>
      <c r="AA60" t="n">
        <v>89.89490561878959</v>
      </c>
      <c r="AB60" t="n">
        <v>122.9981757509153</v>
      </c>
      <c r="AC60" t="n">
        <v>111.2594024863041</v>
      </c>
      <c r="AD60" t="n">
        <v>89894.90561878959</v>
      </c>
      <c r="AE60" t="n">
        <v>122998.1757509153</v>
      </c>
      <c r="AF60" t="n">
        <v>5.193036617427397e-06</v>
      </c>
      <c r="AG60" t="n">
        <v>5</v>
      </c>
      <c r="AH60" t="n">
        <v>111259.4024863041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6.9883</v>
      </c>
      <c r="E61" t="n">
        <v>14.31</v>
      </c>
      <c r="F61" t="n">
        <v>11.7</v>
      </c>
      <c r="G61" t="n">
        <v>100.29</v>
      </c>
      <c r="H61" t="n">
        <v>1.47</v>
      </c>
      <c r="I61" t="n">
        <v>7</v>
      </c>
      <c r="J61" t="n">
        <v>189.81</v>
      </c>
      <c r="K61" t="n">
        <v>51.39</v>
      </c>
      <c r="L61" t="n">
        <v>15.75</v>
      </c>
      <c r="M61" t="n">
        <v>2</v>
      </c>
      <c r="N61" t="n">
        <v>37.66</v>
      </c>
      <c r="O61" t="n">
        <v>23643.43</v>
      </c>
      <c r="P61" t="n">
        <v>119.81</v>
      </c>
      <c r="Q61" t="n">
        <v>460.7</v>
      </c>
      <c r="R61" t="n">
        <v>45.71</v>
      </c>
      <c r="S61" t="n">
        <v>32.19</v>
      </c>
      <c r="T61" t="n">
        <v>2864.61</v>
      </c>
      <c r="U61" t="n">
        <v>0.7</v>
      </c>
      <c r="V61" t="n">
        <v>0.76</v>
      </c>
      <c r="W61" t="n">
        <v>1.46</v>
      </c>
      <c r="X61" t="n">
        <v>0.17</v>
      </c>
      <c r="Y61" t="n">
        <v>1</v>
      </c>
      <c r="Z61" t="n">
        <v>10</v>
      </c>
      <c r="AA61" t="n">
        <v>89.96873011074244</v>
      </c>
      <c r="AB61" t="n">
        <v>123.0991856777119</v>
      </c>
      <c r="AC61" t="n">
        <v>111.3507721674556</v>
      </c>
      <c r="AD61" t="n">
        <v>89968.73011074244</v>
      </c>
      <c r="AE61" t="n">
        <v>123099.1856777119</v>
      </c>
      <c r="AF61" t="n">
        <v>5.195192514897912e-06</v>
      </c>
      <c r="AG61" t="n">
        <v>5</v>
      </c>
      <c r="AH61" t="n">
        <v>111350.7721674556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6.9866</v>
      </c>
      <c r="E62" t="n">
        <v>14.31</v>
      </c>
      <c r="F62" t="n">
        <v>11.7</v>
      </c>
      <c r="G62" t="n">
        <v>100.31</v>
      </c>
      <c r="H62" t="n">
        <v>1.49</v>
      </c>
      <c r="I62" t="n">
        <v>7</v>
      </c>
      <c r="J62" t="n">
        <v>190.19</v>
      </c>
      <c r="K62" t="n">
        <v>51.39</v>
      </c>
      <c r="L62" t="n">
        <v>16</v>
      </c>
      <c r="M62" t="n">
        <v>2</v>
      </c>
      <c r="N62" t="n">
        <v>37.79</v>
      </c>
      <c r="O62" t="n">
        <v>23690.52</v>
      </c>
      <c r="P62" t="n">
        <v>119.86</v>
      </c>
      <c r="Q62" t="n">
        <v>460.72</v>
      </c>
      <c r="R62" t="n">
        <v>45.9</v>
      </c>
      <c r="S62" t="n">
        <v>32.19</v>
      </c>
      <c r="T62" t="n">
        <v>2956.7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89.99726089725394</v>
      </c>
      <c r="AB62" t="n">
        <v>123.1382227585064</v>
      </c>
      <c r="AC62" t="n">
        <v>111.3860836040479</v>
      </c>
      <c r="AD62" t="n">
        <v>89997.26089725393</v>
      </c>
      <c r="AE62" t="n">
        <v>123138.2227585064</v>
      </c>
      <c r="AF62" t="n">
        <v>5.193928712932438e-06</v>
      </c>
      <c r="AG62" t="n">
        <v>5</v>
      </c>
      <c r="AH62" t="n">
        <v>111386.0836040479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6.9807</v>
      </c>
      <c r="E63" t="n">
        <v>14.33</v>
      </c>
      <c r="F63" t="n">
        <v>11.72</v>
      </c>
      <c r="G63" t="n">
        <v>100.42</v>
      </c>
      <c r="H63" t="n">
        <v>1.51</v>
      </c>
      <c r="I63" t="n">
        <v>7</v>
      </c>
      <c r="J63" t="n">
        <v>190.57</v>
      </c>
      <c r="K63" t="n">
        <v>51.39</v>
      </c>
      <c r="L63" t="n">
        <v>16.25</v>
      </c>
      <c r="M63" t="n">
        <v>1</v>
      </c>
      <c r="N63" t="n">
        <v>37.93</v>
      </c>
      <c r="O63" t="n">
        <v>23737.67</v>
      </c>
      <c r="P63" t="n">
        <v>120.5</v>
      </c>
      <c r="Q63" t="n">
        <v>460.69</v>
      </c>
      <c r="R63" t="n">
        <v>46.2</v>
      </c>
      <c r="S63" t="n">
        <v>32.19</v>
      </c>
      <c r="T63" t="n">
        <v>3105.93</v>
      </c>
      <c r="U63" t="n">
        <v>0.7</v>
      </c>
      <c r="V63" t="n">
        <v>0.76</v>
      </c>
      <c r="W63" t="n">
        <v>1.47</v>
      </c>
      <c r="X63" t="n">
        <v>0.18</v>
      </c>
      <c r="Y63" t="n">
        <v>1</v>
      </c>
      <c r="Z63" t="n">
        <v>10</v>
      </c>
      <c r="AA63" t="n">
        <v>90.26596902573071</v>
      </c>
      <c r="AB63" t="n">
        <v>123.5058810744541</v>
      </c>
      <c r="AC63" t="n">
        <v>111.7186531263334</v>
      </c>
      <c r="AD63" t="n">
        <v>90265.96902573071</v>
      </c>
      <c r="AE63" t="n">
        <v>123505.8810744541</v>
      </c>
      <c r="AF63" t="n">
        <v>5.18954257669932e-06</v>
      </c>
      <c r="AG63" t="n">
        <v>5</v>
      </c>
      <c r="AH63" t="n">
        <v>111718.6531263334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6.9812</v>
      </c>
      <c r="E64" t="n">
        <v>14.32</v>
      </c>
      <c r="F64" t="n">
        <v>11.71</v>
      </c>
      <c r="G64" t="n">
        <v>100.41</v>
      </c>
      <c r="H64" t="n">
        <v>1.53</v>
      </c>
      <c r="I64" t="n">
        <v>7</v>
      </c>
      <c r="J64" t="n">
        <v>190.95</v>
      </c>
      <c r="K64" t="n">
        <v>51.39</v>
      </c>
      <c r="L64" t="n">
        <v>16.5</v>
      </c>
      <c r="M64" t="n">
        <v>1</v>
      </c>
      <c r="N64" t="n">
        <v>38.06</v>
      </c>
      <c r="O64" t="n">
        <v>23784.85</v>
      </c>
      <c r="P64" t="n">
        <v>120.57</v>
      </c>
      <c r="Q64" t="n">
        <v>460.69</v>
      </c>
      <c r="R64" t="n">
        <v>46.16</v>
      </c>
      <c r="S64" t="n">
        <v>32.19</v>
      </c>
      <c r="T64" t="n">
        <v>3086</v>
      </c>
      <c r="U64" t="n">
        <v>0.7</v>
      </c>
      <c r="V64" t="n">
        <v>0.76</v>
      </c>
      <c r="W64" t="n">
        <v>1.47</v>
      </c>
      <c r="X64" t="n">
        <v>0.18</v>
      </c>
      <c r="Y64" t="n">
        <v>1</v>
      </c>
      <c r="Z64" t="n">
        <v>10</v>
      </c>
      <c r="AA64" t="n">
        <v>90.2829162996171</v>
      </c>
      <c r="AB64" t="n">
        <v>123.5290690822464</v>
      </c>
      <c r="AC64" t="n">
        <v>111.7396281032066</v>
      </c>
      <c r="AD64" t="n">
        <v>90282.91629961709</v>
      </c>
      <c r="AE64" t="n">
        <v>123529.0690822464</v>
      </c>
      <c r="AF64" t="n">
        <v>5.189914283159754e-06</v>
      </c>
      <c r="AG64" t="n">
        <v>5</v>
      </c>
      <c r="AH64" t="n">
        <v>111739.6281032066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6.983</v>
      </c>
      <c r="E65" t="n">
        <v>14.32</v>
      </c>
      <c r="F65" t="n">
        <v>11.71</v>
      </c>
      <c r="G65" t="n">
        <v>100.38</v>
      </c>
      <c r="H65" t="n">
        <v>1.55</v>
      </c>
      <c r="I65" t="n">
        <v>7</v>
      </c>
      <c r="J65" t="n">
        <v>191.34</v>
      </c>
      <c r="K65" t="n">
        <v>51.39</v>
      </c>
      <c r="L65" t="n">
        <v>16.75</v>
      </c>
      <c r="M65" t="n">
        <v>1</v>
      </c>
      <c r="N65" t="n">
        <v>38.19</v>
      </c>
      <c r="O65" t="n">
        <v>23832.09</v>
      </c>
      <c r="P65" t="n">
        <v>120.35</v>
      </c>
      <c r="Q65" t="n">
        <v>460.69</v>
      </c>
      <c r="R65" t="n">
        <v>46.07</v>
      </c>
      <c r="S65" t="n">
        <v>32.19</v>
      </c>
      <c r="T65" t="n">
        <v>3040.5</v>
      </c>
      <c r="U65" t="n">
        <v>0.7</v>
      </c>
      <c r="V65" t="n">
        <v>0.76</v>
      </c>
      <c r="W65" t="n">
        <v>1.46</v>
      </c>
      <c r="X65" t="n">
        <v>0.18</v>
      </c>
      <c r="Y65" t="n">
        <v>1</v>
      </c>
      <c r="Z65" t="n">
        <v>10</v>
      </c>
      <c r="AA65" t="n">
        <v>90.19474778441844</v>
      </c>
      <c r="AB65" t="n">
        <v>123.4084330300313</v>
      </c>
      <c r="AC65" t="n">
        <v>111.6305053865011</v>
      </c>
      <c r="AD65" t="n">
        <v>90194.74778441843</v>
      </c>
      <c r="AE65" t="n">
        <v>123408.4330300313</v>
      </c>
      <c r="AF65" t="n">
        <v>5.191252426417315e-06</v>
      </c>
      <c r="AG65" t="n">
        <v>5</v>
      </c>
      <c r="AH65" t="n">
        <v>111630.5053865011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6.9818</v>
      </c>
      <c r="E66" t="n">
        <v>14.32</v>
      </c>
      <c r="F66" t="n">
        <v>11.71</v>
      </c>
      <c r="G66" t="n">
        <v>100.4</v>
      </c>
      <c r="H66" t="n">
        <v>1.57</v>
      </c>
      <c r="I66" t="n">
        <v>7</v>
      </c>
      <c r="J66" t="n">
        <v>191.72</v>
      </c>
      <c r="K66" t="n">
        <v>51.39</v>
      </c>
      <c r="L66" t="n">
        <v>17</v>
      </c>
      <c r="M66" t="n">
        <v>0</v>
      </c>
      <c r="N66" t="n">
        <v>38.33</v>
      </c>
      <c r="O66" t="n">
        <v>23879.37</v>
      </c>
      <c r="P66" t="n">
        <v>120.55</v>
      </c>
      <c r="Q66" t="n">
        <v>460.69</v>
      </c>
      <c r="R66" t="n">
        <v>46.1</v>
      </c>
      <c r="S66" t="n">
        <v>32.19</v>
      </c>
      <c r="T66" t="n">
        <v>3056.9</v>
      </c>
      <c r="U66" t="n">
        <v>0.7</v>
      </c>
      <c r="V66" t="n">
        <v>0.76</v>
      </c>
      <c r="W66" t="n">
        <v>1.47</v>
      </c>
      <c r="X66" t="n">
        <v>0.18</v>
      </c>
      <c r="Y66" t="n">
        <v>1</v>
      </c>
      <c r="Z66" t="n">
        <v>10</v>
      </c>
      <c r="AA66" t="n">
        <v>90.27199757658889</v>
      </c>
      <c r="AB66" t="n">
        <v>123.5141296036991</v>
      </c>
      <c r="AC66" t="n">
        <v>111.7261144275242</v>
      </c>
      <c r="AD66" t="n">
        <v>90271.99757658888</v>
      </c>
      <c r="AE66" t="n">
        <v>123514.1296036991</v>
      </c>
      <c r="AF66" t="n">
        <v>5.190360330912274e-06</v>
      </c>
      <c r="AG66" t="n">
        <v>5</v>
      </c>
      <c r="AH66" t="n">
        <v>111726.1144275242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6.5294</v>
      </c>
      <c r="E2" t="n">
        <v>15.32</v>
      </c>
      <c r="F2" t="n">
        <v>12.96</v>
      </c>
      <c r="G2" t="n">
        <v>15.55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48</v>
      </c>
      <c r="N2" t="n">
        <v>5.51</v>
      </c>
      <c r="O2" t="n">
        <v>6564.78</v>
      </c>
      <c r="P2" t="n">
        <v>67.61</v>
      </c>
      <c r="Q2" t="n">
        <v>460.76</v>
      </c>
      <c r="R2" t="n">
        <v>86.63</v>
      </c>
      <c r="S2" t="n">
        <v>32.19</v>
      </c>
      <c r="T2" t="n">
        <v>23106.95</v>
      </c>
      <c r="U2" t="n">
        <v>0.37</v>
      </c>
      <c r="V2" t="n">
        <v>0.6899999999999999</v>
      </c>
      <c r="W2" t="n">
        <v>1.53</v>
      </c>
      <c r="X2" t="n">
        <v>1.42</v>
      </c>
      <c r="Y2" t="n">
        <v>1</v>
      </c>
      <c r="Z2" t="n">
        <v>10</v>
      </c>
      <c r="AA2" t="n">
        <v>69.28672934442537</v>
      </c>
      <c r="AB2" t="n">
        <v>94.80115980377305</v>
      </c>
      <c r="AC2" t="n">
        <v>85.75347016638767</v>
      </c>
      <c r="AD2" t="n">
        <v>69286.72934442537</v>
      </c>
      <c r="AE2" t="n">
        <v>94801.15980377304</v>
      </c>
      <c r="AF2" t="n">
        <v>5.156567171723158e-06</v>
      </c>
      <c r="AG2" t="n">
        <v>5</v>
      </c>
      <c r="AH2" t="n">
        <v>85753.47016638768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6.7427</v>
      </c>
      <c r="E3" t="n">
        <v>14.83</v>
      </c>
      <c r="F3" t="n">
        <v>12.62</v>
      </c>
      <c r="G3" t="n">
        <v>19.92</v>
      </c>
      <c r="H3" t="n">
        <v>0.42</v>
      </c>
      <c r="I3" t="n">
        <v>38</v>
      </c>
      <c r="J3" t="n">
        <v>51.62</v>
      </c>
      <c r="K3" t="n">
        <v>24.83</v>
      </c>
      <c r="L3" t="n">
        <v>1.25</v>
      </c>
      <c r="M3" t="n">
        <v>36</v>
      </c>
      <c r="N3" t="n">
        <v>5.54</v>
      </c>
      <c r="O3" t="n">
        <v>6599.8</v>
      </c>
      <c r="P3" t="n">
        <v>63.58</v>
      </c>
      <c r="Q3" t="n">
        <v>460.72</v>
      </c>
      <c r="R3" t="n">
        <v>75.53</v>
      </c>
      <c r="S3" t="n">
        <v>32.19</v>
      </c>
      <c r="T3" t="n">
        <v>17618.91</v>
      </c>
      <c r="U3" t="n">
        <v>0.43</v>
      </c>
      <c r="V3" t="n">
        <v>0.71</v>
      </c>
      <c r="W3" t="n">
        <v>1.52</v>
      </c>
      <c r="X3" t="n">
        <v>1.08</v>
      </c>
      <c r="Y3" t="n">
        <v>1</v>
      </c>
      <c r="Z3" t="n">
        <v>10</v>
      </c>
      <c r="AA3" t="n">
        <v>66.8734041939819</v>
      </c>
      <c r="AB3" t="n">
        <v>91.49914186454646</v>
      </c>
      <c r="AC3" t="n">
        <v>82.76659218486856</v>
      </c>
      <c r="AD3" t="n">
        <v>66873.4041939819</v>
      </c>
      <c r="AE3" t="n">
        <v>91499.14186454646</v>
      </c>
      <c r="AF3" t="n">
        <v>5.325019981740702e-06</v>
      </c>
      <c r="AG3" t="n">
        <v>5</v>
      </c>
      <c r="AH3" t="n">
        <v>82766.59218486855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6.8983</v>
      </c>
      <c r="E4" t="n">
        <v>14.5</v>
      </c>
      <c r="F4" t="n">
        <v>12.38</v>
      </c>
      <c r="G4" t="n">
        <v>24.76</v>
      </c>
      <c r="H4" t="n">
        <v>0.5</v>
      </c>
      <c r="I4" t="n">
        <v>30</v>
      </c>
      <c r="J4" t="n">
        <v>51.9</v>
      </c>
      <c r="K4" t="n">
        <v>24.83</v>
      </c>
      <c r="L4" t="n">
        <v>1.5</v>
      </c>
      <c r="M4" t="n">
        <v>25</v>
      </c>
      <c r="N4" t="n">
        <v>5.57</v>
      </c>
      <c r="O4" t="n">
        <v>6634.84</v>
      </c>
      <c r="P4" t="n">
        <v>60.37</v>
      </c>
      <c r="Q4" t="n">
        <v>460.7</v>
      </c>
      <c r="R4" t="n">
        <v>68.15000000000001</v>
      </c>
      <c r="S4" t="n">
        <v>32.19</v>
      </c>
      <c r="T4" t="n">
        <v>13969.01</v>
      </c>
      <c r="U4" t="n">
        <v>0.47</v>
      </c>
      <c r="V4" t="n">
        <v>0.72</v>
      </c>
      <c r="W4" t="n">
        <v>1.5</v>
      </c>
      <c r="X4" t="n">
        <v>0.85</v>
      </c>
      <c r="Y4" t="n">
        <v>1</v>
      </c>
      <c r="Z4" t="n">
        <v>10</v>
      </c>
      <c r="AA4" t="n">
        <v>65.11413737367171</v>
      </c>
      <c r="AB4" t="n">
        <v>89.09203538762482</v>
      </c>
      <c r="AC4" t="n">
        <v>80.58921657170836</v>
      </c>
      <c r="AD4" t="n">
        <v>65114.13737367171</v>
      </c>
      <c r="AE4" t="n">
        <v>89092.03538762481</v>
      </c>
      <c r="AF4" t="n">
        <v>5.447904450745529e-06</v>
      </c>
      <c r="AG4" t="n">
        <v>5</v>
      </c>
      <c r="AH4" t="n">
        <v>80589.21657170837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6.9766</v>
      </c>
      <c r="E5" t="n">
        <v>14.33</v>
      </c>
      <c r="F5" t="n">
        <v>12.27</v>
      </c>
      <c r="G5" t="n">
        <v>28.31</v>
      </c>
      <c r="H5" t="n">
        <v>0.58</v>
      </c>
      <c r="I5" t="n">
        <v>26</v>
      </c>
      <c r="J5" t="n">
        <v>52.19</v>
      </c>
      <c r="K5" t="n">
        <v>24.83</v>
      </c>
      <c r="L5" t="n">
        <v>1.75</v>
      </c>
      <c r="M5" t="n">
        <v>12</v>
      </c>
      <c r="N5" t="n">
        <v>5.61</v>
      </c>
      <c r="O5" t="n">
        <v>6670.02</v>
      </c>
      <c r="P5" t="n">
        <v>58.11</v>
      </c>
      <c r="Q5" t="n">
        <v>460.76</v>
      </c>
      <c r="R5" t="n">
        <v>63.92</v>
      </c>
      <c r="S5" t="n">
        <v>32.19</v>
      </c>
      <c r="T5" t="n">
        <v>11872.94</v>
      </c>
      <c r="U5" t="n">
        <v>0.5</v>
      </c>
      <c r="V5" t="n">
        <v>0.73</v>
      </c>
      <c r="W5" t="n">
        <v>1.5</v>
      </c>
      <c r="X5" t="n">
        <v>0.73</v>
      </c>
      <c r="Y5" t="n">
        <v>1</v>
      </c>
      <c r="Z5" t="n">
        <v>10</v>
      </c>
      <c r="AA5" t="n">
        <v>64.03742476287006</v>
      </c>
      <c r="AB5" t="n">
        <v>87.61882969231883</v>
      </c>
      <c r="AC5" t="n">
        <v>79.25661156030473</v>
      </c>
      <c r="AD5" t="n">
        <v>64037.42476287006</v>
      </c>
      <c r="AE5" t="n">
        <v>87618.82969231883</v>
      </c>
      <c r="AF5" t="n">
        <v>5.509741558220324e-06</v>
      </c>
      <c r="AG5" t="n">
        <v>5</v>
      </c>
      <c r="AH5" t="n">
        <v>79256.61156030474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6.9938</v>
      </c>
      <c r="E6" t="n">
        <v>14.3</v>
      </c>
      <c r="F6" t="n">
        <v>12.24</v>
      </c>
      <c r="G6" t="n">
        <v>29.39</v>
      </c>
      <c r="H6" t="n">
        <v>0.66</v>
      </c>
      <c r="I6" t="n">
        <v>25</v>
      </c>
      <c r="J6" t="n">
        <v>52.47</v>
      </c>
      <c r="K6" t="n">
        <v>24.83</v>
      </c>
      <c r="L6" t="n">
        <v>2</v>
      </c>
      <c r="M6" t="n">
        <v>2</v>
      </c>
      <c r="N6" t="n">
        <v>5.64</v>
      </c>
      <c r="O6" t="n">
        <v>6705.1</v>
      </c>
      <c r="P6" t="n">
        <v>57.59</v>
      </c>
      <c r="Q6" t="n">
        <v>460.74</v>
      </c>
      <c r="R6" t="n">
        <v>62.73</v>
      </c>
      <c r="S6" t="n">
        <v>32.19</v>
      </c>
      <c r="T6" t="n">
        <v>11280.37</v>
      </c>
      <c r="U6" t="n">
        <v>0.51</v>
      </c>
      <c r="V6" t="n">
        <v>0.73</v>
      </c>
      <c r="W6" t="n">
        <v>1.51</v>
      </c>
      <c r="X6" t="n">
        <v>0.71</v>
      </c>
      <c r="Y6" t="n">
        <v>1</v>
      </c>
      <c r="Z6" t="n">
        <v>10</v>
      </c>
      <c r="AA6" t="n">
        <v>63.79469728667804</v>
      </c>
      <c r="AB6" t="n">
        <v>87.28671925101257</v>
      </c>
      <c r="AC6" t="n">
        <v>78.95619727339671</v>
      </c>
      <c r="AD6" t="n">
        <v>63794.69728667804</v>
      </c>
      <c r="AE6" t="n">
        <v>87286.71925101258</v>
      </c>
      <c r="AF6" t="n">
        <v>5.523325188470215e-06</v>
      </c>
      <c r="AG6" t="n">
        <v>5</v>
      </c>
      <c r="AH6" t="n">
        <v>78956.19727339671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6.9937</v>
      </c>
      <c r="E7" t="n">
        <v>14.3</v>
      </c>
      <c r="F7" t="n">
        <v>12.25</v>
      </c>
      <c r="G7" t="n">
        <v>29.39</v>
      </c>
      <c r="H7" t="n">
        <v>0.74</v>
      </c>
      <c r="I7" t="n">
        <v>25</v>
      </c>
      <c r="J7" t="n">
        <v>52.75</v>
      </c>
      <c r="K7" t="n">
        <v>24.83</v>
      </c>
      <c r="L7" t="n">
        <v>2.25</v>
      </c>
      <c r="M7" t="n">
        <v>0</v>
      </c>
      <c r="N7" t="n">
        <v>5.68</v>
      </c>
      <c r="O7" t="n">
        <v>6740.19</v>
      </c>
      <c r="P7" t="n">
        <v>57.62</v>
      </c>
      <c r="Q7" t="n">
        <v>460.74</v>
      </c>
      <c r="R7" t="n">
        <v>62.68</v>
      </c>
      <c r="S7" t="n">
        <v>32.19</v>
      </c>
      <c r="T7" t="n">
        <v>11259.59</v>
      </c>
      <c r="U7" t="n">
        <v>0.51</v>
      </c>
      <c r="V7" t="n">
        <v>0.73</v>
      </c>
      <c r="W7" t="n">
        <v>1.52</v>
      </c>
      <c r="X7" t="n">
        <v>0.71</v>
      </c>
      <c r="Y7" t="n">
        <v>1</v>
      </c>
      <c r="Z7" t="n">
        <v>10</v>
      </c>
      <c r="AA7" t="n">
        <v>63.80761206365108</v>
      </c>
      <c r="AB7" t="n">
        <v>87.30438981862682</v>
      </c>
      <c r="AC7" t="n">
        <v>78.97218138683867</v>
      </c>
      <c r="AD7" t="n">
        <v>63807.61206365108</v>
      </c>
      <c r="AE7" t="n">
        <v>87304.38981862682</v>
      </c>
      <c r="AF7" t="n">
        <v>5.523246213875738e-06</v>
      </c>
      <c r="AG7" t="n">
        <v>5</v>
      </c>
      <c r="AH7" t="n">
        <v>78972.18138683867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3.4032</v>
      </c>
      <c r="E2" t="n">
        <v>29.38</v>
      </c>
      <c r="F2" t="n">
        <v>17.56</v>
      </c>
      <c r="G2" t="n">
        <v>5.27</v>
      </c>
      <c r="H2" t="n">
        <v>0.08</v>
      </c>
      <c r="I2" t="n">
        <v>200</v>
      </c>
      <c r="J2" t="n">
        <v>232.68</v>
      </c>
      <c r="K2" t="n">
        <v>57.72</v>
      </c>
      <c r="L2" t="n">
        <v>1</v>
      </c>
      <c r="M2" t="n">
        <v>198</v>
      </c>
      <c r="N2" t="n">
        <v>53.95</v>
      </c>
      <c r="O2" t="n">
        <v>28931.02</v>
      </c>
      <c r="P2" t="n">
        <v>274.21</v>
      </c>
      <c r="Q2" t="n">
        <v>460.93</v>
      </c>
      <c r="R2" t="n">
        <v>237.2</v>
      </c>
      <c r="S2" t="n">
        <v>32.19</v>
      </c>
      <c r="T2" t="n">
        <v>97641.42</v>
      </c>
      <c r="U2" t="n">
        <v>0.14</v>
      </c>
      <c r="V2" t="n">
        <v>0.51</v>
      </c>
      <c r="W2" t="n">
        <v>1.79</v>
      </c>
      <c r="X2" t="n">
        <v>6.02</v>
      </c>
      <c r="Y2" t="n">
        <v>1</v>
      </c>
      <c r="Z2" t="n">
        <v>10</v>
      </c>
      <c r="AA2" t="n">
        <v>290.7497293471931</v>
      </c>
      <c r="AB2" t="n">
        <v>397.8166066656072</v>
      </c>
      <c r="AC2" t="n">
        <v>359.8495480645551</v>
      </c>
      <c r="AD2" t="n">
        <v>290749.7293471931</v>
      </c>
      <c r="AE2" t="n">
        <v>397816.6066656072</v>
      </c>
      <c r="AF2" t="n">
        <v>2.480854278257175e-06</v>
      </c>
      <c r="AG2" t="n">
        <v>9</v>
      </c>
      <c r="AH2" t="n">
        <v>359849.548064555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3.9857</v>
      </c>
      <c r="E3" t="n">
        <v>25.09</v>
      </c>
      <c r="F3" t="n">
        <v>15.82</v>
      </c>
      <c r="G3" t="n">
        <v>6.59</v>
      </c>
      <c r="H3" t="n">
        <v>0.1</v>
      </c>
      <c r="I3" t="n">
        <v>144</v>
      </c>
      <c r="J3" t="n">
        <v>233.1</v>
      </c>
      <c r="K3" t="n">
        <v>57.72</v>
      </c>
      <c r="L3" t="n">
        <v>1.25</v>
      </c>
      <c r="M3" t="n">
        <v>142</v>
      </c>
      <c r="N3" t="n">
        <v>54.13</v>
      </c>
      <c r="O3" t="n">
        <v>28983.75</v>
      </c>
      <c r="P3" t="n">
        <v>246.6</v>
      </c>
      <c r="Q3" t="n">
        <v>460.82</v>
      </c>
      <c r="R3" t="n">
        <v>179.8</v>
      </c>
      <c r="S3" t="n">
        <v>32.19</v>
      </c>
      <c r="T3" t="n">
        <v>69224.28999999999</v>
      </c>
      <c r="U3" t="n">
        <v>0.18</v>
      </c>
      <c r="V3" t="n">
        <v>0.5600000000000001</v>
      </c>
      <c r="W3" t="n">
        <v>1.7</v>
      </c>
      <c r="X3" t="n">
        <v>4.28</v>
      </c>
      <c r="Y3" t="n">
        <v>1</v>
      </c>
      <c r="Z3" t="n">
        <v>10</v>
      </c>
      <c r="AA3" t="n">
        <v>233.0528276890669</v>
      </c>
      <c r="AB3" t="n">
        <v>318.8731604091539</v>
      </c>
      <c r="AC3" t="n">
        <v>288.4403535210903</v>
      </c>
      <c r="AD3" t="n">
        <v>233052.8276890669</v>
      </c>
      <c r="AE3" t="n">
        <v>318873.1604091539</v>
      </c>
      <c r="AF3" t="n">
        <v>2.905483338284445e-06</v>
      </c>
      <c r="AG3" t="n">
        <v>8</v>
      </c>
      <c r="AH3" t="n">
        <v>288440.3535210903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4.4228</v>
      </c>
      <c r="E4" t="n">
        <v>22.61</v>
      </c>
      <c r="F4" t="n">
        <v>14.8</v>
      </c>
      <c r="G4" t="n">
        <v>7.93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230.29</v>
      </c>
      <c r="Q4" t="n">
        <v>460.81</v>
      </c>
      <c r="R4" t="n">
        <v>147.5</v>
      </c>
      <c r="S4" t="n">
        <v>32.19</v>
      </c>
      <c r="T4" t="n">
        <v>53230.02</v>
      </c>
      <c r="U4" t="n">
        <v>0.22</v>
      </c>
      <c r="V4" t="n">
        <v>0.6</v>
      </c>
      <c r="W4" t="n">
        <v>1.62</v>
      </c>
      <c r="X4" t="n">
        <v>3.26</v>
      </c>
      <c r="Y4" t="n">
        <v>1</v>
      </c>
      <c r="Z4" t="n">
        <v>10</v>
      </c>
      <c r="AA4" t="n">
        <v>198.6963854609685</v>
      </c>
      <c r="AB4" t="n">
        <v>271.8651604534347</v>
      </c>
      <c r="AC4" t="n">
        <v>245.9187311049877</v>
      </c>
      <c r="AD4" t="n">
        <v>198696.3854609685</v>
      </c>
      <c r="AE4" t="n">
        <v>271865.1604534347</v>
      </c>
      <c r="AF4" t="n">
        <v>3.224119153113492e-06</v>
      </c>
      <c r="AG4" t="n">
        <v>7</v>
      </c>
      <c r="AH4" t="n">
        <v>245918.7311049877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4.7411</v>
      </c>
      <c r="E5" t="n">
        <v>21.09</v>
      </c>
      <c r="F5" t="n">
        <v>14.19</v>
      </c>
      <c r="G5" t="n">
        <v>9.26</v>
      </c>
      <c r="H5" t="n">
        <v>0.13</v>
      </c>
      <c r="I5" t="n">
        <v>92</v>
      </c>
      <c r="J5" t="n">
        <v>233.96</v>
      </c>
      <c r="K5" t="n">
        <v>57.72</v>
      </c>
      <c r="L5" t="n">
        <v>1.75</v>
      </c>
      <c r="M5" t="n">
        <v>90</v>
      </c>
      <c r="N5" t="n">
        <v>54.49</v>
      </c>
      <c r="O5" t="n">
        <v>29089.39</v>
      </c>
      <c r="P5" t="n">
        <v>220.45</v>
      </c>
      <c r="Q5" t="n">
        <v>460.75</v>
      </c>
      <c r="R5" t="n">
        <v>127.37</v>
      </c>
      <c r="S5" t="n">
        <v>32.19</v>
      </c>
      <c r="T5" t="n">
        <v>43266.66</v>
      </c>
      <c r="U5" t="n">
        <v>0.25</v>
      </c>
      <c r="V5" t="n">
        <v>0.63</v>
      </c>
      <c r="W5" t="n">
        <v>1.59</v>
      </c>
      <c r="X5" t="n">
        <v>2.66</v>
      </c>
      <c r="Y5" t="n">
        <v>1</v>
      </c>
      <c r="Z5" t="n">
        <v>10</v>
      </c>
      <c r="AA5" t="n">
        <v>184.0934342058611</v>
      </c>
      <c r="AB5" t="n">
        <v>251.8847583094653</v>
      </c>
      <c r="AC5" t="n">
        <v>227.8452304989619</v>
      </c>
      <c r="AD5" t="n">
        <v>184093.4342058611</v>
      </c>
      <c r="AE5" t="n">
        <v>251884.7583094653</v>
      </c>
      <c r="AF5" t="n">
        <v>3.456152509004788e-06</v>
      </c>
      <c r="AG5" t="n">
        <v>7</v>
      </c>
      <c r="AH5" t="n">
        <v>227845.2304989619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4.9893</v>
      </c>
      <c r="E6" t="n">
        <v>20.04</v>
      </c>
      <c r="F6" t="n">
        <v>13.78</v>
      </c>
      <c r="G6" t="n">
        <v>10.6</v>
      </c>
      <c r="H6" t="n">
        <v>0.15</v>
      </c>
      <c r="I6" t="n">
        <v>78</v>
      </c>
      <c r="J6" t="n">
        <v>234.39</v>
      </c>
      <c r="K6" t="n">
        <v>57.72</v>
      </c>
      <c r="L6" t="n">
        <v>2</v>
      </c>
      <c r="M6" t="n">
        <v>76</v>
      </c>
      <c r="N6" t="n">
        <v>54.67</v>
      </c>
      <c r="O6" t="n">
        <v>29142.31</v>
      </c>
      <c r="P6" t="n">
        <v>213.78</v>
      </c>
      <c r="Q6" t="n">
        <v>460.8</v>
      </c>
      <c r="R6" t="n">
        <v>113.76</v>
      </c>
      <c r="S6" t="n">
        <v>32.19</v>
      </c>
      <c r="T6" t="n">
        <v>36531.26</v>
      </c>
      <c r="U6" t="n">
        <v>0.28</v>
      </c>
      <c r="V6" t="n">
        <v>0.65</v>
      </c>
      <c r="W6" t="n">
        <v>1.57</v>
      </c>
      <c r="X6" t="n">
        <v>2.24</v>
      </c>
      <c r="Y6" t="n">
        <v>1</v>
      </c>
      <c r="Z6" t="n">
        <v>10</v>
      </c>
      <c r="AA6" t="n">
        <v>165.8687051003891</v>
      </c>
      <c r="AB6" t="n">
        <v>226.9488799290677</v>
      </c>
      <c r="AC6" t="n">
        <v>205.2891973534563</v>
      </c>
      <c r="AD6" t="n">
        <v>165868.7051003891</v>
      </c>
      <c r="AE6" t="n">
        <v>226948.8799290677</v>
      </c>
      <c r="AF6" t="n">
        <v>3.637084582307395e-06</v>
      </c>
      <c r="AG6" t="n">
        <v>6</v>
      </c>
      <c r="AH6" t="n">
        <v>205289.1973534563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5.178</v>
      </c>
      <c r="E7" t="n">
        <v>19.31</v>
      </c>
      <c r="F7" t="n">
        <v>13.51</v>
      </c>
      <c r="G7" t="n">
        <v>11.92</v>
      </c>
      <c r="H7" t="n">
        <v>0.17</v>
      </c>
      <c r="I7" t="n">
        <v>68</v>
      </c>
      <c r="J7" t="n">
        <v>234.82</v>
      </c>
      <c r="K7" t="n">
        <v>57.72</v>
      </c>
      <c r="L7" t="n">
        <v>2.25</v>
      </c>
      <c r="M7" t="n">
        <v>66</v>
      </c>
      <c r="N7" t="n">
        <v>54.85</v>
      </c>
      <c r="O7" t="n">
        <v>29195.29</v>
      </c>
      <c r="P7" t="n">
        <v>209.18</v>
      </c>
      <c r="Q7" t="n">
        <v>460.73</v>
      </c>
      <c r="R7" t="n">
        <v>104.81</v>
      </c>
      <c r="S7" t="n">
        <v>32.19</v>
      </c>
      <c r="T7" t="n">
        <v>32104.97</v>
      </c>
      <c r="U7" t="n">
        <v>0.31</v>
      </c>
      <c r="V7" t="n">
        <v>0.66</v>
      </c>
      <c r="W7" t="n">
        <v>1.56</v>
      </c>
      <c r="X7" t="n">
        <v>1.97</v>
      </c>
      <c r="Y7" t="n">
        <v>1</v>
      </c>
      <c r="Z7" t="n">
        <v>10</v>
      </c>
      <c r="AA7" t="n">
        <v>159.4554524365121</v>
      </c>
      <c r="AB7" t="n">
        <v>218.1739847016165</v>
      </c>
      <c r="AC7" t="n">
        <v>197.3517658108675</v>
      </c>
      <c r="AD7" t="n">
        <v>159455.4524365121</v>
      </c>
      <c r="AE7" t="n">
        <v>218173.9847016165</v>
      </c>
      <c r="AF7" t="n">
        <v>3.774642528448417e-06</v>
      </c>
      <c r="AG7" t="n">
        <v>6</v>
      </c>
      <c r="AH7" t="n">
        <v>197351.7658108675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5.3485</v>
      </c>
      <c r="E8" t="n">
        <v>18.7</v>
      </c>
      <c r="F8" t="n">
        <v>13.25</v>
      </c>
      <c r="G8" t="n">
        <v>13.25</v>
      </c>
      <c r="H8" t="n">
        <v>0.19</v>
      </c>
      <c r="I8" t="n">
        <v>60</v>
      </c>
      <c r="J8" t="n">
        <v>235.25</v>
      </c>
      <c r="K8" t="n">
        <v>57.72</v>
      </c>
      <c r="L8" t="n">
        <v>2.5</v>
      </c>
      <c r="M8" t="n">
        <v>58</v>
      </c>
      <c r="N8" t="n">
        <v>55.03</v>
      </c>
      <c r="O8" t="n">
        <v>29248.33</v>
      </c>
      <c r="P8" t="n">
        <v>204.91</v>
      </c>
      <c r="Q8" t="n">
        <v>460.75</v>
      </c>
      <c r="R8" t="n">
        <v>96.42</v>
      </c>
      <c r="S8" t="n">
        <v>32.19</v>
      </c>
      <c r="T8" t="n">
        <v>27954.64</v>
      </c>
      <c r="U8" t="n">
        <v>0.33</v>
      </c>
      <c r="V8" t="n">
        <v>0.67</v>
      </c>
      <c r="W8" t="n">
        <v>1.55</v>
      </c>
      <c r="X8" t="n">
        <v>1.72</v>
      </c>
      <c r="Y8" t="n">
        <v>1</v>
      </c>
      <c r="Z8" t="n">
        <v>10</v>
      </c>
      <c r="AA8" t="n">
        <v>153.9889416029235</v>
      </c>
      <c r="AB8" t="n">
        <v>210.694463413667</v>
      </c>
      <c r="AC8" t="n">
        <v>190.5860795370634</v>
      </c>
      <c r="AD8" t="n">
        <v>153988.9416029236</v>
      </c>
      <c r="AE8" t="n">
        <v>210694.463413667</v>
      </c>
      <c r="AF8" t="n">
        <v>3.898933094516485e-06</v>
      </c>
      <c r="AG8" t="n">
        <v>6</v>
      </c>
      <c r="AH8" t="n">
        <v>190586.0795370634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5.4803</v>
      </c>
      <c r="E9" t="n">
        <v>18.25</v>
      </c>
      <c r="F9" t="n">
        <v>13.08</v>
      </c>
      <c r="G9" t="n">
        <v>14.53</v>
      </c>
      <c r="H9" t="n">
        <v>0.21</v>
      </c>
      <c r="I9" t="n">
        <v>54</v>
      </c>
      <c r="J9" t="n">
        <v>235.68</v>
      </c>
      <c r="K9" t="n">
        <v>57.72</v>
      </c>
      <c r="L9" t="n">
        <v>2.75</v>
      </c>
      <c r="M9" t="n">
        <v>52</v>
      </c>
      <c r="N9" t="n">
        <v>55.21</v>
      </c>
      <c r="O9" t="n">
        <v>29301.44</v>
      </c>
      <c r="P9" t="n">
        <v>201.89</v>
      </c>
      <c r="Q9" t="n">
        <v>460.84</v>
      </c>
      <c r="R9" t="n">
        <v>90.75</v>
      </c>
      <c r="S9" t="n">
        <v>32.19</v>
      </c>
      <c r="T9" t="n">
        <v>25147.13</v>
      </c>
      <c r="U9" t="n">
        <v>0.35</v>
      </c>
      <c r="V9" t="n">
        <v>0.68</v>
      </c>
      <c r="W9" t="n">
        <v>1.54</v>
      </c>
      <c r="X9" t="n">
        <v>1.54</v>
      </c>
      <c r="Y9" t="n">
        <v>1</v>
      </c>
      <c r="Z9" t="n">
        <v>10</v>
      </c>
      <c r="AA9" t="n">
        <v>150.1382928547154</v>
      </c>
      <c r="AB9" t="n">
        <v>205.4258359177379</v>
      </c>
      <c r="AC9" t="n">
        <v>185.820282454779</v>
      </c>
      <c r="AD9" t="n">
        <v>150138.2928547154</v>
      </c>
      <c r="AE9" t="n">
        <v>205425.8359177379</v>
      </c>
      <c r="AF9" t="n">
        <v>3.995012253506346e-06</v>
      </c>
      <c r="AG9" t="n">
        <v>6</v>
      </c>
      <c r="AH9" t="n">
        <v>185820.282454779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5.5913</v>
      </c>
      <c r="E10" t="n">
        <v>17.89</v>
      </c>
      <c r="F10" t="n">
        <v>12.94</v>
      </c>
      <c r="G10" t="n">
        <v>15.85</v>
      </c>
      <c r="H10" t="n">
        <v>0.23</v>
      </c>
      <c r="I10" t="n">
        <v>49</v>
      </c>
      <c r="J10" t="n">
        <v>236.11</v>
      </c>
      <c r="K10" t="n">
        <v>57.72</v>
      </c>
      <c r="L10" t="n">
        <v>3</v>
      </c>
      <c r="M10" t="n">
        <v>47</v>
      </c>
      <c r="N10" t="n">
        <v>55.39</v>
      </c>
      <c r="O10" t="n">
        <v>29354.61</v>
      </c>
      <c r="P10" t="n">
        <v>199.58</v>
      </c>
      <c r="Q10" t="n">
        <v>460.76</v>
      </c>
      <c r="R10" t="n">
        <v>86.17</v>
      </c>
      <c r="S10" t="n">
        <v>32.19</v>
      </c>
      <c r="T10" t="n">
        <v>22882.74</v>
      </c>
      <c r="U10" t="n">
        <v>0.37</v>
      </c>
      <c r="V10" t="n">
        <v>0.6899999999999999</v>
      </c>
      <c r="W10" t="n">
        <v>1.53</v>
      </c>
      <c r="X10" t="n">
        <v>1.41</v>
      </c>
      <c r="Y10" t="n">
        <v>1</v>
      </c>
      <c r="Z10" t="n">
        <v>10</v>
      </c>
      <c r="AA10" t="n">
        <v>147.1389314785014</v>
      </c>
      <c r="AB10" t="n">
        <v>201.3219773603189</v>
      </c>
      <c r="AC10" t="n">
        <v>182.1080903982771</v>
      </c>
      <c r="AD10" t="n">
        <v>147138.9314785014</v>
      </c>
      <c r="AE10" t="n">
        <v>201321.9773603189</v>
      </c>
      <c r="AF10" t="n">
        <v>4.075928692412831e-06</v>
      </c>
      <c r="AG10" t="n">
        <v>6</v>
      </c>
      <c r="AH10" t="n">
        <v>182108.0903982771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5.6958</v>
      </c>
      <c r="E11" t="n">
        <v>17.56</v>
      </c>
      <c r="F11" t="n">
        <v>12.8</v>
      </c>
      <c r="G11" t="n">
        <v>17.06</v>
      </c>
      <c r="H11" t="n">
        <v>0.24</v>
      </c>
      <c r="I11" t="n">
        <v>45</v>
      </c>
      <c r="J11" t="n">
        <v>236.54</v>
      </c>
      <c r="K11" t="n">
        <v>57.72</v>
      </c>
      <c r="L11" t="n">
        <v>3.25</v>
      </c>
      <c r="M11" t="n">
        <v>43</v>
      </c>
      <c r="N11" t="n">
        <v>55.57</v>
      </c>
      <c r="O11" t="n">
        <v>29407.85</v>
      </c>
      <c r="P11" t="n">
        <v>197.06</v>
      </c>
      <c r="Q11" t="n">
        <v>460.73</v>
      </c>
      <c r="R11" t="n">
        <v>81.77</v>
      </c>
      <c r="S11" t="n">
        <v>32.19</v>
      </c>
      <c r="T11" t="n">
        <v>20702.4</v>
      </c>
      <c r="U11" t="n">
        <v>0.39</v>
      </c>
      <c r="V11" t="n">
        <v>0.7</v>
      </c>
      <c r="W11" t="n">
        <v>1.52</v>
      </c>
      <c r="X11" t="n">
        <v>1.26</v>
      </c>
      <c r="Y11" t="n">
        <v>1</v>
      </c>
      <c r="Z11" t="n">
        <v>10</v>
      </c>
      <c r="AA11" t="n">
        <v>144.2708329163554</v>
      </c>
      <c r="AB11" t="n">
        <v>197.3977183760144</v>
      </c>
      <c r="AC11" t="n">
        <v>178.5583571837012</v>
      </c>
      <c r="AD11" t="n">
        <v>144270.8329163554</v>
      </c>
      <c r="AE11" t="n">
        <v>197397.7183760144</v>
      </c>
      <c r="AF11" t="n">
        <v>4.152106781293259e-06</v>
      </c>
      <c r="AG11" t="n">
        <v>6</v>
      </c>
      <c r="AH11" t="n">
        <v>178558.3571837012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5.7975</v>
      </c>
      <c r="E12" t="n">
        <v>17.25</v>
      </c>
      <c r="F12" t="n">
        <v>12.67</v>
      </c>
      <c r="G12" t="n">
        <v>18.54</v>
      </c>
      <c r="H12" t="n">
        <v>0.26</v>
      </c>
      <c r="I12" t="n">
        <v>41</v>
      </c>
      <c r="J12" t="n">
        <v>236.98</v>
      </c>
      <c r="K12" t="n">
        <v>57.72</v>
      </c>
      <c r="L12" t="n">
        <v>3.5</v>
      </c>
      <c r="M12" t="n">
        <v>39</v>
      </c>
      <c r="N12" t="n">
        <v>55.75</v>
      </c>
      <c r="O12" t="n">
        <v>29461.15</v>
      </c>
      <c r="P12" t="n">
        <v>194.68</v>
      </c>
      <c r="Q12" t="n">
        <v>460.81</v>
      </c>
      <c r="R12" t="n">
        <v>77.40000000000001</v>
      </c>
      <c r="S12" t="n">
        <v>32.19</v>
      </c>
      <c r="T12" t="n">
        <v>18538.32</v>
      </c>
      <c r="U12" t="n">
        <v>0.42</v>
      </c>
      <c r="V12" t="n">
        <v>0.71</v>
      </c>
      <c r="W12" t="n">
        <v>1.52</v>
      </c>
      <c r="X12" t="n">
        <v>1.14</v>
      </c>
      <c r="Y12" t="n">
        <v>1</v>
      </c>
      <c r="Z12" t="n">
        <v>10</v>
      </c>
      <c r="AA12" t="n">
        <v>132.9536117881896</v>
      </c>
      <c r="AB12" t="n">
        <v>181.9129971479069</v>
      </c>
      <c r="AC12" t="n">
        <v>164.5514760166567</v>
      </c>
      <c r="AD12" t="n">
        <v>132953.6117881896</v>
      </c>
      <c r="AE12" t="n">
        <v>181912.9971479069</v>
      </c>
      <c r="AF12" t="n">
        <v>4.226243734777849e-06</v>
      </c>
      <c r="AG12" t="n">
        <v>5</v>
      </c>
      <c r="AH12" t="n">
        <v>164551.4760166567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5.8703</v>
      </c>
      <c r="E13" t="n">
        <v>17.04</v>
      </c>
      <c r="F13" t="n">
        <v>12.6</v>
      </c>
      <c r="G13" t="n">
        <v>19.89</v>
      </c>
      <c r="H13" t="n">
        <v>0.28</v>
      </c>
      <c r="I13" t="n">
        <v>38</v>
      </c>
      <c r="J13" t="n">
        <v>237.41</v>
      </c>
      <c r="K13" t="n">
        <v>57.72</v>
      </c>
      <c r="L13" t="n">
        <v>3.75</v>
      </c>
      <c r="M13" t="n">
        <v>36</v>
      </c>
      <c r="N13" t="n">
        <v>55.93</v>
      </c>
      <c r="O13" t="n">
        <v>29514.51</v>
      </c>
      <c r="P13" t="n">
        <v>193.25</v>
      </c>
      <c r="Q13" t="n">
        <v>460.79</v>
      </c>
      <c r="R13" t="n">
        <v>75.13</v>
      </c>
      <c r="S13" t="n">
        <v>32.19</v>
      </c>
      <c r="T13" t="n">
        <v>17418.27</v>
      </c>
      <c r="U13" t="n">
        <v>0.43</v>
      </c>
      <c r="V13" t="n">
        <v>0.71</v>
      </c>
      <c r="W13" t="n">
        <v>1.51</v>
      </c>
      <c r="X13" t="n">
        <v>1.06</v>
      </c>
      <c r="Y13" t="n">
        <v>1</v>
      </c>
      <c r="Z13" t="n">
        <v>10</v>
      </c>
      <c r="AA13" t="n">
        <v>131.2325894429894</v>
      </c>
      <c r="AB13" t="n">
        <v>179.5582184490579</v>
      </c>
      <c r="AC13" t="n">
        <v>162.4214340918725</v>
      </c>
      <c r="AD13" t="n">
        <v>131232.5894429894</v>
      </c>
      <c r="AE13" t="n">
        <v>179558.2184490579</v>
      </c>
      <c r="AF13" t="n">
        <v>4.279313255069669e-06</v>
      </c>
      <c r="AG13" t="n">
        <v>5</v>
      </c>
      <c r="AH13" t="n">
        <v>162421.4340918725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5.9136</v>
      </c>
      <c r="E14" t="n">
        <v>16.91</v>
      </c>
      <c r="F14" t="n">
        <v>12.56</v>
      </c>
      <c r="G14" t="n">
        <v>20.94</v>
      </c>
      <c r="H14" t="n">
        <v>0.3</v>
      </c>
      <c r="I14" t="n">
        <v>36</v>
      </c>
      <c r="J14" t="n">
        <v>237.84</v>
      </c>
      <c r="K14" t="n">
        <v>57.72</v>
      </c>
      <c r="L14" t="n">
        <v>4</v>
      </c>
      <c r="M14" t="n">
        <v>34</v>
      </c>
      <c r="N14" t="n">
        <v>56.12</v>
      </c>
      <c r="O14" t="n">
        <v>29567.95</v>
      </c>
      <c r="P14" t="n">
        <v>192.5</v>
      </c>
      <c r="Q14" t="n">
        <v>460.69</v>
      </c>
      <c r="R14" t="n">
        <v>73.81</v>
      </c>
      <c r="S14" t="n">
        <v>32.19</v>
      </c>
      <c r="T14" t="n">
        <v>16766.68</v>
      </c>
      <c r="U14" t="n">
        <v>0.44</v>
      </c>
      <c r="V14" t="n">
        <v>0.71</v>
      </c>
      <c r="W14" t="n">
        <v>1.51</v>
      </c>
      <c r="X14" t="n">
        <v>1.03</v>
      </c>
      <c r="Y14" t="n">
        <v>1</v>
      </c>
      <c r="Z14" t="n">
        <v>10</v>
      </c>
      <c r="AA14" t="n">
        <v>130.2710575556914</v>
      </c>
      <c r="AB14" t="n">
        <v>178.2426081010644</v>
      </c>
      <c r="AC14" t="n">
        <v>161.2313837490203</v>
      </c>
      <c r="AD14" t="n">
        <v>130271.0575556914</v>
      </c>
      <c r="AE14" t="n">
        <v>178242.6081010644</v>
      </c>
      <c r="AF14" t="n">
        <v>4.310877956012468e-06</v>
      </c>
      <c r="AG14" t="n">
        <v>5</v>
      </c>
      <c r="AH14" t="n">
        <v>161231.3837490203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5.97</v>
      </c>
      <c r="E15" t="n">
        <v>16.75</v>
      </c>
      <c r="F15" t="n">
        <v>12.49</v>
      </c>
      <c r="G15" t="n">
        <v>22.05</v>
      </c>
      <c r="H15" t="n">
        <v>0.32</v>
      </c>
      <c r="I15" t="n">
        <v>34</v>
      </c>
      <c r="J15" t="n">
        <v>238.28</v>
      </c>
      <c r="K15" t="n">
        <v>57.72</v>
      </c>
      <c r="L15" t="n">
        <v>4.25</v>
      </c>
      <c r="M15" t="n">
        <v>32</v>
      </c>
      <c r="N15" t="n">
        <v>56.3</v>
      </c>
      <c r="O15" t="n">
        <v>29621.44</v>
      </c>
      <c r="P15" t="n">
        <v>191.01</v>
      </c>
      <c r="Q15" t="n">
        <v>460.72</v>
      </c>
      <c r="R15" t="n">
        <v>71.89</v>
      </c>
      <c r="S15" t="n">
        <v>32.19</v>
      </c>
      <c r="T15" t="n">
        <v>15816.42</v>
      </c>
      <c r="U15" t="n">
        <v>0.45</v>
      </c>
      <c r="V15" t="n">
        <v>0.72</v>
      </c>
      <c r="W15" t="n">
        <v>1.5</v>
      </c>
      <c r="X15" t="n">
        <v>0.96</v>
      </c>
      <c r="Y15" t="n">
        <v>1</v>
      </c>
      <c r="Z15" t="n">
        <v>10</v>
      </c>
      <c r="AA15" t="n">
        <v>128.8220938286172</v>
      </c>
      <c r="AB15" t="n">
        <v>176.2600720059143</v>
      </c>
      <c r="AC15" t="n">
        <v>159.4380581162839</v>
      </c>
      <c r="AD15" t="n">
        <v>128822.0938286172</v>
      </c>
      <c r="AE15" t="n">
        <v>176260.0720059143</v>
      </c>
      <c r="AF15" t="n">
        <v>4.351992254700087e-06</v>
      </c>
      <c r="AG15" t="n">
        <v>5</v>
      </c>
      <c r="AH15" t="n">
        <v>159438.0581162838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6.0138</v>
      </c>
      <c r="E16" t="n">
        <v>16.63</v>
      </c>
      <c r="F16" t="n">
        <v>12.46</v>
      </c>
      <c r="G16" t="n">
        <v>23.37</v>
      </c>
      <c r="H16" t="n">
        <v>0.34</v>
      </c>
      <c r="I16" t="n">
        <v>32</v>
      </c>
      <c r="J16" t="n">
        <v>238.71</v>
      </c>
      <c r="K16" t="n">
        <v>57.72</v>
      </c>
      <c r="L16" t="n">
        <v>4.5</v>
      </c>
      <c r="M16" t="n">
        <v>30</v>
      </c>
      <c r="N16" t="n">
        <v>56.49</v>
      </c>
      <c r="O16" t="n">
        <v>29675.01</v>
      </c>
      <c r="P16" t="n">
        <v>190.37</v>
      </c>
      <c r="Q16" t="n">
        <v>460.72</v>
      </c>
      <c r="R16" t="n">
        <v>70.78</v>
      </c>
      <c r="S16" t="n">
        <v>32.19</v>
      </c>
      <c r="T16" t="n">
        <v>15272.8</v>
      </c>
      <c r="U16" t="n">
        <v>0.45</v>
      </c>
      <c r="V16" t="n">
        <v>0.72</v>
      </c>
      <c r="W16" t="n">
        <v>1.5</v>
      </c>
      <c r="X16" t="n">
        <v>0.93</v>
      </c>
      <c r="Y16" t="n">
        <v>1</v>
      </c>
      <c r="Z16" t="n">
        <v>10</v>
      </c>
      <c r="AA16" t="n">
        <v>127.9364991158708</v>
      </c>
      <c r="AB16" t="n">
        <v>175.048362250254</v>
      </c>
      <c r="AC16" t="n">
        <v>158.341992239058</v>
      </c>
      <c r="AD16" t="n">
        <v>127936.4991158708</v>
      </c>
      <c r="AE16" t="n">
        <v>175048.362250254</v>
      </c>
      <c r="AF16" t="n">
        <v>4.38392144410643e-06</v>
      </c>
      <c r="AG16" t="n">
        <v>5</v>
      </c>
      <c r="AH16" t="n">
        <v>158341.992239058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6.0777</v>
      </c>
      <c r="E17" t="n">
        <v>16.45</v>
      </c>
      <c r="F17" t="n">
        <v>12.38</v>
      </c>
      <c r="G17" t="n">
        <v>24.76</v>
      </c>
      <c r="H17" t="n">
        <v>0.35</v>
      </c>
      <c r="I17" t="n">
        <v>30</v>
      </c>
      <c r="J17" t="n">
        <v>239.14</v>
      </c>
      <c r="K17" t="n">
        <v>57.72</v>
      </c>
      <c r="L17" t="n">
        <v>4.75</v>
      </c>
      <c r="M17" t="n">
        <v>28</v>
      </c>
      <c r="N17" t="n">
        <v>56.67</v>
      </c>
      <c r="O17" t="n">
        <v>29728.63</v>
      </c>
      <c r="P17" t="n">
        <v>188.8</v>
      </c>
      <c r="Q17" t="n">
        <v>460.75</v>
      </c>
      <c r="R17" t="n">
        <v>67.90000000000001</v>
      </c>
      <c r="S17" t="n">
        <v>32.19</v>
      </c>
      <c r="T17" t="n">
        <v>13843.36</v>
      </c>
      <c r="U17" t="n">
        <v>0.47</v>
      </c>
      <c r="V17" t="n">
        <v>0.72</v>
      </c>
      <c r="W17" t="n">
        <v>1.5</v>
      </c>
      <c r="X17" t="n">
        <v>0.84</v>
      </c>
      <c r="Y17" t="n">
        <v>1</v>
      </c>
      <c r="Z17" t="n">
        <v>10</v>
      </c>
      <c r="AA17" t="n">
        <v>126.3951403937195</v>
      </c>
      <c r="AB17" t="n">
        <v>172.9394072466601</v>
      </c>
      <c r="AC17" t="n">
        <v>156.4343129410695</v>
      </c>
      <c r="AD17" t="n">
        <v>126395.1403937195</v>
      </c>
      <c r="AE17" t="n">
        <v>172939.4072466601</v>
      </c>
      <c r="AF17" t="n">
        <v>4.430503069747189e-06</v>
      </c>
      <c r="AG17" t="n">
        <v>5</v>
      </c>
      <c r="AH17" t="n">
        <v>156434.3129410695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6.1421</v>
      </c>
      <c r="E18" t="n">
        <v>16.28</v>
      </c>
      <c r="F18" t="n">
        <v>12.3</v>
      </c>
      <c r="G18" t="n">
        <v>26.35</v>
      </c>
      <c r="H18" t="n">
        <v>0.37</v>
      </c>
      <c r="I18" t="n">
        <v>28</v>
      </c>
      <c r="J18" t="n">
        <v>239.58</v>
      </c>
      <c r="K18" t="n">
        <v>57.72</v>
      </c>
      <c r="L18" t="n">
        <v>5</v>
      </c>
      <c r="M18" t="n">
        <v>26</v>
      </c>
      <c r="N18" t="n">
        <v>56.86</v>
      </c>
      <c r="O18" t="n">
        <v>29782.33</v>
      </c>
      <c r="P18" t="n">
        <v>187.32</v>
      </c>
      <c r="Q18" t="n">
        <v>460.71</v>
      </c>
      <c r="R18" t="n">
        <v>65.33</v>
      </c>
      <c r="S18" t="n">
        <v>32.19</v>
      </c>
      <c r="T18" t="n">
        <v>12568.52</v>
      </c>
      <c r="U18" t="n">
        <v>0.49</v>
      </c>
      <c r="V18" t="n">
        <v>0.73</v>
      </c>
      <c r="W18" t="n">
        <v>1.49</v>
      </c>
      <c r="X18" t="n">
        <v>0.76</v>
      </c>
      <c r="Y18" t="n">
        <v>1</v>
      </c>
      <c r="Z18" t="n">
        <v>10</v>
      </c>
      <c r="AA18" t="n">
        <v>124.9147731113993</v>
      </c>
      <c r="AB18" t="n">
        <v>170.9139034217953</v>
      </c>
      <c r="AC18" t="n">
        <v>154.6021203584367</v>
      </c>
      <c r="AD18" t="n">
        <v>124914.7731113993</v>
      </c>
      <c r="AE18" t="n">
        <v>170913.9034217953</v>
      </c>
      <c r="AF18" t="n">
        <v>4.477449183851492e-06</v>
      </c>
      <c r="AG18" t="n">
        <v>5</v>
      </c>
      <c r="AH18" t="n">
        <v>154602.1203584367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6.1628</v>
      </c>
      <c r="E19" t="n">
        <v>16.23</v>
      </c>
      <c r="F19" t="n">
        <v>12.29</v>
      </c>
      <c r="G19" t="n">
        <v>27.31</v>
      </c>
      <c r="H19" t="n">
        <v>0.39</v>
      </c>
      <c r="I19" t="n">
        <v>27</v>
      </c>
      <c r="J19" t="n">
        <v>240.02</v>
      </c>
      <c r="K19" t="n">
        <v>57.72</v>
      </c>
      <c r="L19" t="n">
        <v>5.25</v>
      </c>
      <c r="M19" t="n">
        <v>25</v>
      </c>
      <c r="N19" t="n">
        <v>57.04</v>
      </c>
      <c r="O19" t="n">
        <v>29836.09</v>
      </c>
      <c r="P19" t="n">
        <v>187.02</v>
      </c>
      <c r="Q19" t="n">
        <v>460.71</v>
      </c>
      <c r="R19" t="n">
        <v>65.13</v>
      </c>
      <c r="S19" t="n">
        <v>32.19</v>
      </c>
      <c r="T19" t="n">
        <v>12471.99</v>
      </c>
      <c r="U19" t="n">
        <v>0.49</v>
      </c>
      <c r="V19" t="n">
        <v>0.73</v>
      </c>
      <c r="W19" t="n">
        <v>1.49</v>
      </c>
      <c r="X19" t="n">
        <v>0.75</v>
      </c>
      <c r="Y19" t="n">
        <v>1</v>
      </c>
      <c r="Z19" t="n">
        <v>10</v>
      </c>
      <c r="AA19" t="n">
        <v>124.5226143883065</v>
      </c>
      <c r="AB19" t="n">
        <v>170.3773345560381</v>
      </c>
      <c r="AC19" t="n">
        <v>154.1167608721481</v>
      </c>
      <c r="AD19" t="n">
        <v>124522.6143883065</v>
      </c>
      <c r="AE19" t="n">
        <v>170377.3345560381</v>
      </c>
      <c r="AF19" t="n">
        <v>4.49253900624216e-06</v>
      </c>
      <c r="AG19" t="n">
        <v>5</v>
      </c>
      <c r="AH19" t="n">
        <v>154116.7608721481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6.1921</v>
      </c>
      <c r="E20" t="n">
        <v>16.15</v>
      </c>
      <c r="F20" t="n">
        <v>12.26</v>
      </c>
      <c r="G20" t="n">
        <v>28.28</v>
      </c>
      <c r="H20" t="n">
        <v>0.41</v>
      </c>
      <c r="I20" t="n">
        <v>26</v>
      </c>
      <c r="J20" t="n">
        <v>240.45</v>
      </c>
      <c r="K20" t="n">
        <v>57.72</v>
      </c>
      <c r="L20" t="n">
        <v>5.5</v>
      </c>
      <c r="M20" t="n">
        <v>24</v>
      </c>
      <c r="N20" t="n">
        <v>57.23</v>
      </c>
      <c r="O20" t="n">
        <v>29890.04</v>
      </c>
      <c r="P20" t="n">
        <v>185.99</v>
      </c>
      <c r="Q20" t="n">
        <v>460.69</v>
      </c>
      <c r="R20" t="n">
        <v>64.28</v>
      </c>
      <c r="S20" t="n">
        <v>32.19</v>
      </c>
      <c r="T20" t="n">
        <v>12052.33</v>
      </c>
      <c r="U20" t="n">
        <v>0.5</v>
      </c>
      <c r="V20" t="n">
        <v>0.73</v>
      </c>
      <c r="W20" t="n">
        <v>1.48</v>
      </c>
      <c r="X20" t="n">
        <v>0.72</v>
      </c>
      <c r="Y20" t="n">
        <v>1</v>
      </c>
      <c r="Z20" t="n">
        <v>10</v>
      </c>
      <c r="AA20" t="n">
        <v>123.7273847329075</v>
      </c>
      <c r="AB20" t="n">
        <v>169.2892662584655</v>
      </c>
      <c r="AC20" t="n">
        <v>153.132536285782</v>
      </c>
      <c r="AD20" t="n">
        <v>123727.3847329075</v>
      </c>
      <c r="AE20" t="n">
        <v>169289.2662584655</v>
      </c>
      <c r="AF20" t="n">
        <v>4.513898030205764e-06</v>
      </c>
      <c r="AG20" t="n">
        <v>5</v>
      </c>
      <c r="AH20" t="n">
        <v>153132.536285782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6.2531</v>
      </c>
      <c r="E21" t="n">
        <v>15.99</v>
      </c>
      <c r="F21" t="n">
        <v>12.19</v>
      </c>
      <c r="G21" t="n">
        <v>30.47</v>
      </c>
      <c r="H21" t="n">
        <v>0.42</v>
      </c>
      <c r="I21" t="n">
        <v>24</v>
      </c>
      <c r="J21" t="n">
        <v>240.89</v>
      </c>
      <c r="K21" t="n">
        <v>57.72</v>
      </c>
      <c r="L21" t="n">
        <v>5.75</v>
      </c>
      <c r="M21" t="n">
        <v>22</v>
      </c>
      <c r="N21" t="n">
        <v>57.42</v>
      </c>
      <c r="O21" t="n">
        <v>29943.94</v>
      </c>
      <c r="P21" t="n">
        <v>184.52</v>
      </c>
      <c r="Q21" t="n">
        <v>460.74</v>
      </c>
      <c r="R21" t="n">
        <v>61.87</v>
      </c>
      <c r="S21" t="n">
        <v>32.19</v>
      </c>
      <c r="T21" t="n">
        <v>10858.25</v>
      </c>
      <c r="U21" t="n">
        <v>0.52</v>
      </c>
      <c r="V21" t="n">
        <v>0.73</v>
      </c>
      <c r="W21" t="n">
        <v>1.48</v>
      </c>
      <c r="X21" t="n">
        <v>0.65</v>
      </c>
      <c r="Y21" t="n">
        <v>1</v>
      </c>
      <c r="Z21" t="n">
        <v>10</v>
      </c>
      <c r="AA21" t="n">
        <v>122.3526838983653</v>
      </c>
      <c r="AB21" t="n">
        <v>167.4083399291252</v>
      </c>
      <c r="AC21" t="n">
        <v>151.4311229254167</v>
      </c>
      <c r="AD21" t="n">
        <v>122352.6838983653</v>
      </c>
      <c r="AE21" t="n">
        <v>167408.3399291252</v>
      </c>
      <c r="AF21" t="n">
        <v>4.558365622757975e-06</v>
      </c>
      <c r="AG21" t="n">
        <v>5</v>
      </c>
      <c r="AH21" t="n">
        <v>151431.1229254167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6.2858</v>
      </c>
      <c r="E22" t="n">
        <v>15.91</v>
      </c>
      <c r="F22" t="n">
        <v>12.15</v>
      </c>
      <c r="G22" t="n">
        <v>31.7</v>
      </c>
      <c r="H22" t="n">
        <v>0.44</v>
      </c>
      <c r="I22" t="n">
        <v>23</v>
      </c>
      <c r="J22" t="n">
        <v>241.33</v>
      </c>
      <c r="K22" t="n">
        <v>57.72</v>
      </c>
      <c r="L22" t="n">
        <v>6</v>
      </c>
      <c r="M22" t="n">
        <v>21</v>
      </c>
      <c r="N22" t="n">
        <v>57.6</v>
      </c>
      <c r="O22" t="n">
        <v>29997.9</v>
      </c>
      <c r="P22" t="n">
        <v>183.88</v>
      </c>
      <c r="Q22" t="n">
        <v>460.72</v>
      </c>
      <c r="R22" t="n">
        <v>60.6</v>
      </c>
      <c r="S22" t="n">
        <v>32.19</v>
      </c>
      <c r="T22" t="n">
        <v>10228.27</v>
      </c>
      <c r="U22" t="n">
        <v>0.53</v>
      </c>
      <c r="V22" t="n">
        <v>0.74</v>
      </c>
      <c r="W22" t="n">
        <v>1.48</v>
      </c>
      <c r="X22" t="n">
        <v>0.62</v>
      </c>
      <c r="Y22" t="n">
        <v>1</v>
      </c>
      <c r="Z22" t="n">
        <v>10</v>
      </c>
      <c r="AA22" t="n">
        <v>121.6824354122668</v>
      </c>
      <c r="AB22" t="n">
        <v>166.4912763811695</v>
      </c>
      <c r="AC22" t="n">
        <v>150.6015826353708</v>
      </c>
      <c r="AD22" t="n">
        <v>121682.4354122668</v>
      </c>
      <c r="AE22" t="n">
        <v>166491.2763811694</v>
      </c>
      <c r="AF22" t="n">
        <v>4.58220316827367e-06</v>
      </c>
      <c r="AG22" t="n">
        <v>5</v>
      </c>
      <c r="AH22" t="n">
        <v>150601.5826353708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6.2754</v>
      </c>
      <c r="E23" t="n">
        <v>15.94</v>
      </c>
      <c r="F23" t="n">
        <v>12.18</v>
      </c>
      <c r="G23" t="n">
        <v>31.77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184.08</v>
      </c>
      <c r="Q23" t="n">
        <v>460.72</v>
      </c>
      <c r="R23" t="n">
        <v>61.3</v>
      </c>
      <c r="S23" t="n">
        <v>32.19</v>
      </c>
      <c r="T23" t="n">
        <v>10578.55</v>
      </c>
      <c r="U23" t="n">
        <v>0.53</v>
      </c>
      <c r="V23" t="n">
        <v>0.73</v>
      </c>
      <c r="W23" t="n">
        <v>1.49</v>
      </c>
      <c r="X23" t="n">
        <v>0.64</v>
      </c>
      <c r="Y23" t="n">
        <v>1</v>
      </c>
      <c r="Z23" t="n">
        <v>10</v>
      </c>
      <c r="AA23" t="n">
        <v>121.9022704397629</v>
      </c>
      <c r="AB23" t="n">
        <v>166.7920643642264</v>
      </c>
      <c r="AC23" t="n">
        <v>150.8736638354835</v>
      </c>
      <c r="AD23" t="n">
        <v>121902.2704397629</v>
      </c>
      <c r="AE23" t="n">
        <v>166792.0643642264</v>
      </c>
      <c r="AF23" t="n">
        <v>4.574621808231982e-06</v>
      </c>
      <c r="AG23" t="n">
        <v>5</v>
      </c>
      <c r="AH23" t="n">
        <v>150873.6638354835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6.3079</v>
      </c>
      <c r="E24" t="n">
        <v>15.85</v>
      </c>
      <c r="F24" t="n">
        <v>12.14</v>
      </c>
      <c r="G24" t="n">
        <v>33.11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183.07</v>
      </c>
      <c r="Q24" t="n">
        <v>460.71</v>
      </c>
      <c r="R24" t="n">
        <v>60.33</v>
      </c>
      <c r="S24" t="n">
        <v>32.19</v>
      </c>
      <c r="T24" t="n">
        <v>10097.65</v>
      </c>
      <c r="U24" t="n">
        <v>0.53</v>
      </c>
      <c r="V24" t="n">
        <v>0.74</v>
      </c>
      <c r="W24" t="n">
        <v>1.48</v>
      </c>
      <c r="X24" t="n">
        <v>0.61</v>
      </c>
      <c r="Y24" t="n">
        <v>1</v>
      </c>
      <c r="Z24" t="n">
        <v>10</v>
      </c>
      <c r="AA24" t="n">
        <v>121.0972814286201</v>
      </c>
      <c r="AB24" t="n">
        <v>165.6906428855727</v>
      </c>
      <c r="AC24" t="n">
        <v>149.8773604768973</v>
      </c>
      <c r="AD24" t="n">
        <v>121097.2814286201</v>
      </c>
      <c r="AE24" t="n">
        <v>165690.6428855727</v>
      </c>
      <c r="AF24" t="n">
        <v>4.598313558362258e-06</v>
      </c>
      <c r="AG24" t="n">
        <v>5</v>
      </c>
      <c r="AH24" t="n">
        <v>149877.3604768973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6.3439</v>
      </c>
      <c r="E25" t="n">
        <v>15.76</v>
      </c>
      <c r="F25" t="n">
        <v>12.1</v>
      </c>
      <c r="G25" t="n">
        <v>34.56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182.06</v>
      </c>
      <c r="Q25" t="n">
        <v>460.73</v>
      </c>
      <c r="R25" t="n">
        <v>58.75</v>
      </c>
      <c r="S25" t="n">
        <v>32.19</v>
      </c>
      <c r="T25" t="n">
        <v>9313</v>
      </c>
      <c r="U25" t="n">
        <v>0.55</v>
      </c>
      <c r="V25" t="n">
        <v>0.74</v>
      </c>
      <c r="W25" t="n">
        <v>1.48</v>
      </c>
      <c r="X25" t="n">
        <v>0.5600000000000001</v>
      </c>
      <c r="Y25" t="n">
        <v>1</v>
      </c>
      <c r="Z25" t="n">
        <v>10</v>
      </c>
      <c r="AA25" t="n">
        <v>120.2588666454178</v>
      </c>
      <c r="AB25" t="n">
        <v>164.543486790946</v>
      </c>
      <c r="AC25" t="n">
        <v>148.8396873498977</v>
      </c>
      <c r="AD25" t="n">
        <v>120258.8666454178</v>
      </c>
      <c r="AE25" t="n">
        <v>164543.486790946</v>
      </c>
      <c r="AF25" t="n">
        <v>4.624556727737335e-06</v>
      </c>
      <c r="AG25" t="n">
        <v>5</v>
      </c>
      <c r="AH25" t="n">
        <v>148839.6873498977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6.3717</v>
      </c>
      <c r="E26" t="n">
        <v>15.69</v>
      </c>
      <c r="F26" t="n">
        <v>12.07</v>
      </c>
      <c r="G26" t="n">
        <v>36.22</v>
      </c>
      <c r="H26" t="n">
        <v>0.51</v>
      </c>
      <c r="I26" t="n">
        <v>20</v>
      </c>
      <c r="J26" t="n">
        <v>243.08</v>
      </c>
      <c r="K26" t="n">
        <v>57.72</v>
      </c>
      <c r="L26" t="n">
        <v>7</v>
      </c>
      <c r="M26" t="n">
        <v>18</v>
      </c>
      <c r="N26" t="n">
        <v>58.36</v>
      </c>
      <c r="O26" t="n">
        <v>30214.44</v>
      </c>
      <c r="P26" t="n">
        <v>181.82</v>
      </c>
      <c r="Q26" t="n">
        <v>460.69</v>
      </c>
      <c r="R26" t="n">
        <v>58.04</v>
      </c>
      <c r="S26" t="n">
        <v>32.19</v>
      </c>
      <c r="T26" t="n">
        <v>8960.41</v>
      </c>
      <c r="U26" t="n">
        <v>0.55</v>
      </c>
      <c r="V26" t="n">
        <v>0.74</v>
      </c>
      <c r="W26" t="n">
        <v>1.48</v>
      </c>
      <c r="X26" t="n">
        <v>0.54</v>
      </c>
      <c r="Y26" t="n">
        <v>1</v>
      </c>
      <c r="Z26" t="n">
        <v>10</v>
      </c>
      <c r="AA26" t="n">
        <v>119.8233112050402</v>
      </c>
      <c r="AB26" t="n">
        <v>163.9475406220719</v>
      </c>
      <c r="AC26" t="n">
        <v>148.3006174469651</v>
      </c>
      <c r="AD26" t="n">
        <v>119823.3112050402</v>
      </c>
      <c r="AE26" t="n">
        <v>163947.5406220719</v>
      </c>
      <c r="AF26" t="n">
        <v>4.644822286310309e-06</v>
      </c>
      <c r="AG26" t="n">
        <v>5</v>
      </c>
      <c r="AH26" t="n">
        <v>148300.6174469651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6.3966</v>
      </c>
      <c r="E27" t="n">
        <v>15.63</v>
      </c>
      <c r="F27" t="n">
        <v>12.06</v>
      </c>
      <c r="G27" t="n">
        <v>38.08</v>
      </c>
      <c r="H27" t="n">
        <v>0.53</v>
      </c>
      <c r="I27" t="n">
        <v>19</v>
      </c>
      <c r="J27" t="n">
        <v>243.52</v>
      </c>
      <c r="K27" t="n">
        <v>57.72</v>
      </c>
      <c r="L27" t="n">
        <v>7.25</v>
      </c>
      <c r="M27" t="n">
        <v>17</v>
      </c>
      <c r="N27" t="n">
        <v>58.55</v>
      </c>
      <c r="O27" t="n">
        <v>30268.74</v>
      </c>
      <c r="P27" t="n">
        <v>181.07</v>
      </c>
      <c r="Q27" t="n">
        <v>460.74</v>
      </c>
      <c r="R27" t="n">
        <v>57.68</v>
      </c>
      <c r="S27" t="n">
        <v>32.19</v>
      </c>
      <c r="T27" t="n">
        <v>8787.610000000001</v>
      </c>
      <c r="U27" t="n">
        <v>0.5600000000000001</v>
      </c>
      <c r="V27" t="n">
        <v>0.74</v>
      </c>
      <c r="W27" t="n">
        <v>1.48</v>
      </c>
      <c r="X27" t="n">
        <v>0.52</v>
      </c>
      <c r="Y27" t="n">
        <v>1</v>
      </c>
      <c r="Z27" t="n">
        <v>10</v>
      </c>
      <c r="AA27" t="n">
        <v>119.2425224486968</v>
      </c>
      <c r="AB27" t="n">
        <v>163.1528798230517</v>
      </c>
      <c r="AC27" t="n">
        <v>147.5817979592897</v>
      </c>
      <c r="AD27" t="n">
        <v>119242.5224486969</v>
      </c>
      <c r="AE27" t="n">
        <v>163152.8798230517</v>
      </c>
      <c r="AF27" t="n">
        <v>4.662973811794737e-06</v>
      </c>
      <c r="AG27" t="n">
        <v>5</v>
      </c>
      <c r="AH27" t="n">
        <v>147581.7979592897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6.3987</v>
      </c>
      <c r="E28" t="n">
        <v>15.63</v>
      </c>
      <c r="F28" t="n">
        <v>12.05</v>
      </c>
      <c r="G28" t="n">
        <v>38.06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180.51</v>
      </c>
      <c r="Q28" t="n">
        <v>460.69</v>
      </c>
      <c r="R28" t="n">
        <v>57.61</v>
      </c>
      <c r="S28" t="n">
        <v>32.19</v>
      </c>
      <c r="T28" t="n">
        <v>8751.709999999999</v>
      </c>
      <c r="U28" t="n">
        <v>0.5600000000000001</v>
      </c>
      <c r="V28" t="n">
        <v>0.74</v>
      </c>
      <c r="W28" t="n">
        <v>1.47</v>
      </c>
      <c r="X28" t="n">
        <v>0.52</v>
      </c>
      <c r="Y28" t="n">
        <v>1</v>
      </c>
      <c r="Z28" t="n">
        <v>10</v>
      </c>
      <c r="AA28" t="n">
        <v>119.0014117125967</v>
      </c>
      <c r="AB28" t="n">
        <v>162.8229814768647</v>
      </c>
      <c r="AC28" t="n">
        <v>147.2833846482474</v>
      </c>
      <c r="AD28" t="n">
        <v>119001.4117125967</v>
      </c>
      <c r="AE28" t="n">
        <v>162822.9814768647</v>
      </c>
      <c r="AF28" t="n">
        <v>4.664504663341616e-06</v>
      </c>
      <c r="AG28" t="n">
        <v>5</v>
      </c>
      <c r="AH28" t="n">
        <v>147283.3846482474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6.428</v>
      </c>
      <c r="E29" t="n">
        <v>15.56</v>
      </c>
      <c r="F29" t="n">
        <v>12.03</v>
      </c>
      <c r="G29" t="n">
        <v>40.09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180.14</v>
      </c>
      <c r="Q29" t="n">
        <v>460.74</v>
      </c>
      <c r="R29" t="n">
        <v>56.48</v>
      </c>
      <c r="S29" t="n">
        <v>32.19</v>
      </c>
      <c r="T29" t="n">
        <v>8194.809999999999</v>
      </c>
      <c r="U29" t="n">
        <v>0.57</v>
      </c>
      <c r="V29" t="n">
        <v>0.74</v>
      </c>
      <c r="W29" t="n">
        <v>1.48</v>
      </c>
      <c r="X29" t="n">
        <v>0.49</v>
      </c>
      <c r="Y29" t="n">
        <v>1</v>
      </c>
      <c r="Z29" t="n">
        <v>10</v>
      </c>
      <c r="AA29" t="n">
        <v>118.5138370196539</v>
      </c>
      <c r="AB29" t="n">
        <v>162.1558602717033</v>
      </c>
      <c r="AC29" t="n">
        <v>146.6799325545959</v>
      </c>
      <c r="AD29" t="n">
        <v>118513.8370196539</v>
      </c>
      <c r="AE29" t="n">
        <v>162155.8602717033</v>
      </c>
      <c r="AF29" t="n">
        <v>4.685863687305219e-06</v>
      </c>
      <c r="AG29" t="n">
        <v>5</v>
      </c>
      <c r="AH29" t="n">
        <v>146679.9325545959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6.462</v>
      </c>
      <c r="E30" t="n">
        <v>15.48</v>
      </c>
      <c r="F30" t="n">
        <v>11.99</v>
      </c>
      <c r="G30" t="n">
        <v>42.32</v>
      </c>
      <c r="H30" t="n">
        <v>0.58</v>
      </c>
      <c r="I30" t="n">
        <v>17</v>
      </c>
      <c r="J30" t="n">
        <v>244.85</v>
      </c>
      <c r="K30" t="n">
        <v>57.72</v>
      </c>
      <c r="L30" t="n">
        <v>8</v>
      </c>
      <c r="M30" t="n">
        <v>15</v>
      </c>
      <c r="N30" t="n">
        <v>59.12</v>
      </c>
      <c r="O30" t="n">
        <v>30432.06</v>
      </c>
      <c r="P30" t="n">
        <v>178.65</v>
      </c>
      <c r="Q30" t="n">
        <v>460.69</v>
      </c>
      <c r="R30" t="n">
        <v>55.45</v>
      </c>
      <c r="S30" t="n">
        <v>32.19</v>
      </c>
      <c r="T30" t="n">
        <v>7681.71</v>
      </c>
      <c r="U30" t="n">
        <v>0.58</v>
      </c>
      <c r="V30" t="n">
        <v>0.75</v>
      </c>
      <c r="W30" t="n">
        <v>1.47</v>
      </c>
      <c r="X30" t="n">
        <v>0.46</v>
      </c>
      <c r="Y30" t="n">
        <v>1</v>
      </c>
      <c r="Z30" t="n">
        <v>10</v>
      </c>
      <c r="AA30" t="n">
        <v>117.5483073484132</v>
      </c>
      <c r="AB30" t="n">
        <v>160.8347799793497</v>
      </c>
      <c r="AC30" t="n">
        <v>145.4849343111963</v>
      </c>
      <c r="AD30" t="n">
        <v>117548.3073484132</v>
      </c>
      <c r="AE30" t="n">
        <v>160834.7799793497</v>
      </c>
      <c r="AF30" t="n">
        <v>4.710648902826125e-06</v>
      </c>
      <c r="AG30" t="n">
        <v>5</v>
      </c>
      <c r="AH30" t="n">
        <v>145484.9343111963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6.4692</v>
      </c>
      <c r="E31" t="n">
        <v>15.46</v>
      </c>
      <c r="F31" t="n">
        <v>11.97</v>
      </c>
      <c r="G31" t="n">
        <v>42.26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178.54</v>
      </c>
      <c r="Q31" t="n">
        <v>460.7</v>
      </c>
      <c r="R31" t="n">
        <v>54.87</v>
      </c>
      <c r="S31" t="n">
        <v>32.19</v>
      </c>
      <c r="T31" t="n">
        <v>7394.08</v>
      </c>
      <c r="U31" t="n">
        <v>0.59</v>
      </c>
      <c r="V31" t="n">
        <v>0.75</v>
      </c>
      <c r="W31" t="n">
        <v>1.47</v>
      </c>
      <c r="X31" t="n">
        <v>0.44</v>
      </c>
      <c r="Y31" t="n">
        <v>1</v>
      </c>
      <c r="Z31" t="n">
        <v>10</v>
      </c>
      <c r="AA31" t="n">
        <v>117.4162949725437</v>
      </c>
      <c r="AB31" t="n">
        <v>160.6541548227101</v>
      </c>
      <c r="AC31" t="n">
        <v>145.3215477659973</v>
      </c>
      <c r="AD31" t="n">
        <v>117416.2949725437</v>
      </c>
      <c r="AE31" t="n">
        <v>160654.1548227101</v>
      </c>
      <c r="AF31" t="n">
        <v>4.71589753670114e-06</v>
      </c>
      <c r="AG31" t="n">
        <v>5</v>
      </c>
      <c r="AH31" t="n">
        <v>145321.5477659973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6.4895</v>
      </c>
      <c r="E32" t="n">
        <v>15.41</v>
      </c>
      <c r="F32" t="n">
        <v>11.97</v>
      </c>
      <c r="G32" t="n">
        <v>44.89</v>
      </c>
      <c r="H32" t="n">
        <v>0.62</v>
      </c>
      <c r="I32" t="n">
        <v>16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177.96</v>
      </c>
      <c r="Q32" t="n">
        <v>460.7</v>
      </c>
      <c r="R32" t="n">
        <v>54.72</v>
      </c>
      <c r="S32" t="n">
        <v>32.19</v>
      </c>
      <c r="T32" t="n">
        <v>7324.34</v>
      </c>
      <c r="U32" t="n">
        <v>0.59</v>
      </c>
      <c r="V32" t="n">
        <v>0.75</v>
      </c>
      <c r="W32" t="n">
        <v>1.47</v>
      </c>
      <c r="X32" t="n">
        <v>0.44</v>
      </c>
      <c r="Y32" t="n">
        <v>1</v>
      </c>
      <c r="Z32" t="n">
        <v>10</v>
      </c>
      <c r="AA32" t="n">
        <v>116.9728397485115</v>
      </c>
      <c r="AB32" t="n">
        <v>160.0473998213258</v>
      </c>
      <c r="AC32" t="n">
        <v>144.772700610359</v>
      </c>
      <c r="AD32" t="n">
        <v>116972.8397485115</v>
      </c>
      <c r="AE32" t="n">
        <v>160047.3998213258</v>
      </c>
      <c r="AF32" t="n">
        <v>4.730695768320975e-06</v>
      </c>
      <c r="AG32" t="n">
        <v>5</v>
      </c>
      <c r="AH32" t="n">
        <v>144772.700610359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6.4903</v>
      </c>
      <c r="E33" t="n">
        <v>15.41</v>
      </c>
      <c r="F33" t="n">
        <v>11.97</v>
      </c>
      <c r="G33" t="n">
        <v>44.89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177.69</v>
      </c>
      <c r="Q33" t="n">
        <v>460.73</v>
      </c>
      <c r="R33" t="n">
        <v>54.61</v>
      </c>
      <c r="S33" t="n">
        <v>32.19</v>
      </c>
      <c r="T33" t="n">
        <v>7269.62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116.8633212642889</v>
      </c>
      <c r="AB33" t="n">
        <v>159.897551799598</v>
      </c>
      <c r="AC33" t="n">
        <v>144.6371538735118</v>
      </c>
      <c r="AD33" t="n">
        <v>116863.3212642889</v>
      </c>
      <c r="AE33" t="n">
        <v>159897.551799598</v>
      </c>
      <c r="AF33" t="n">
        <v>4.731278949862643e-06</v>
      </c>
      <c r="AG33" t="n">
        <v>5</v>
      </c>
      <c r="AH33" t="n">
        <v>144637.1538735118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6.4956</v>
      </c>
      <c r="E34" t="n">
        <v>15.4</v>
      </c>
      <c r="F34" t="n">
        <v>11.96</v>
      </c>
      <c r="G34" t="n">
        <v>44.84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177.29</v>
      </c>
      <c r="Q34" t="n">
        <v>460.7</v>
      </c>
      <c r="R34" t="n">
        <v>54.37</v>
      </c>
      <c r="S34" t="n">
        <v>32.19</v>
      </c>
      <c r="T34" t="n">
        <v>7148.1</v>
      </c>
      <c r="U34" t="n">
        <v>0.59</v>
      </c>
      <c r="V34" t="n">
        <v>0.75</v>
      </c>
      <c r="W34" t="n">
        <v>1.47</v>
      </c>
      <c r="X34" t="n">
        <v>0.42</v>
      </c>
      <c r="Y34" t="n">
        <v>1</v>
      </c>
      <c r="Z34" t="n">
        <v>10</v>
      </c>
      <c r="AA34" t="n">
        <v>116.6506302233398</v>
      </c>
      <c r="AB34" t="n">
        <v>159.6065385341051</v>
      </c>
      <c r="AC34" t="n">
        <v>144.3739145056378</v>
      </c>
      <c r="AD34" t="n">
        <v>116650.6302233398</v>
      </c>
      <c r="AE34" t="n">
        <v>159606.5385341051</v>
      </c>
      <c r="AF34" t="n">
        <v>4.735142527576195e-06</v>
      </c>
      <c r="AG34" t="n">
        <v>5</v>
      </c>
      <c r="AH34" t="n">
        <v>144373.9145056378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6.5245</v>
      </c>
      <c r="E35" t="n">
        <v>15.33</v>
      </c>
      <c r="F35" t="n">
        <v>11.93</v>
      </c>
      <c r="G35" t="n">
        <v>47.74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176.64</v>
      </c>
      <c r="Q35" t="n">
        <v>460.69</v>
      </c>
      <c r="R35" t="n">
        <v>53.67</v>
      </c>
      <c r="S35" t="n">
        <v>32.19</v>
      </c>
      <c r="T35" t="n">
        <v>6802.43</v>
      </c>
      <c r="U35" t="n">
        <v>0.6</v>
      </c>
      <c r="V35" t="n">
        <v>0.75</v>
      </c>
      <c r="W35" t="n">
        <v>1.47</v>
      </c>
      <c r="X35" t="n">
        <v>0.4</v>
      </c>
      <c r="Y35" t="n">
        <v>1</v>
      </c>
      <c r="Z35" t="n">
        <v>10</v>
      </c>
      <c r="AA35" t="n">
        <v>116.0765404745219</v>
      </c>
      <c r="AB35" t="n">
        <v>158.8210436127207</v>
      </c>
      <c r="AC35" t="n">
        <v>143.663386117101</v>
      </c>
      <c r="AD35" t="n">
        <v>116076.5404745219</v>
      </c>
      <c r="AE35" t="n">
        <v>158821.0436127207</v>
      </c>
      <c r="AF35" t="n">
        <v>4.756209960768965e-06</v>
      </c>
      <c r="AG35" t="n">
        <v>5</v>
      </c>
      <c r="AH35" t="n">
        <v>143663.386117101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6.5307</v>
      </c>
      <c r="E36" t="n">
        <v>15.31</v>
      </c>
      <c r="F36" t="n">
        <v>11.92</v>
      </c>
      <c r="G36" t="n">
        <v>47.68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176.55</v>
      </c>
      <c r="Q36" t="n">
        <v>460.74</v>
      </c>
      <c r="R36" t="n">
        <v>53.09</v>
      </c>
      <c r="S36" t="n">
        <v>32.19</v>
      </c>
      <c r="T36" t="n">
        <v>6512.86</v>
      </c>
      <c r="U36" t="n">
        <v>0.61</v>
      </c>
      <c r="V36" t="n">
        <v>0.75</v>
      </c>
      <c r="W36" t="n">
        <v>1.47</v>
      </c>
      <c r="X36" t="n">
        <v>0.39</v>
      </c>
      <c r="Y36" t="n">
        <v>1</v>
      </c>
      <c r="Z36" t="n">
        <v>10</v>
      </c>
      <c r="AA36" t="n">
        <v>115.9706111332842</v>
      </c>
      <c r="AB36" t="n">
        <v>158.6761064147666</v>
      </c>
      <c r="AC36" t="n">
        <v>143.5322815218989</v>
      </c>
      <c r="AD36" t="n">
        <v>115970.6111332842</v>
      </c>
      <c r="AE36" t="n">
        <v>158676.1064147666</v>
      </c>
      <c r="AF36" t="n">
        <v>4.760729617716895e-06</v>
      </c>
      <c r="AG36" t="n">
        <v>5</v>
      </c>
      <c r="AH36" t="n">
        <v>143532.2815218989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6.5622</v>
      </c>
      <c r="E37" t="n">
        <v>15.24</v>
      </c>
      <c r="F37" t="n">
        <v>11.89</v>
      </c>
      <c r="G37" t="n">
        <v>50.97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175.71</v>
      </c>
      <c r="Q37" t="n">
        <v>460.7</v>
      </c>
      <c r="R37" t="n">
        <v>52.23</v>
      </c>
      <c r="S37" t="n">
        <v>32.19</v>
      </c>
      <c r="T37" t="n">
        <v>6087.08</v>
      </c>
      <c r="U37" t="n">
        <v>0.62</v>
      </c>
      <c r="V37" t="n">
        <v>0.75</v>
      </c>
      <c r="W37" t="n">
        <v>1.47</v>
      </c>
      <c r="X37" t="n">
        <v>0.36</v>
      </c>
      <c r="Y37" t="n">
        <v>1</v>
      </c>
      <c r="Z37" t="n">
        <v>10</v>
      </c>
      <c r="AA37" t="n">
        <v>115.3045700257579</v>
      </c>
      <c r="AB37" t="n">
        <v>157.7647995877897</v>
      </c>
      <c r="AC37" t="n">
        <v>142.7079485394613</v>
      </c>
      <c r="AD37" t="n">
        <v>115304.5700257579</v>
      </c>
      <c r="AE37" t="n">
        <v>157764.7995877897</v>
      </c>
      <c r="AF37" t="n">
        <v>4.783692390920085e-06</v>
      </c>
      <c r="AG37" t="n">
        <v>5</v>
      </c>
      <c r="AH37" t="n">
        <v>142707.9485394613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6.5563</v>
      </c>
      <c r="E38" t="n">
        <v>15.25</v>
      </c>
      <c r="F38" t="n">
        <v>11.91</v>
      </c>
      <c r="G38" t="n">
        <v>51.02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175.82</v>
      </c>
      <c r="Q38" t="n">
        <v>460.69</v>
      </c>
      <c r="R38" t="n">
        <v>52.53</v>
      </c>
      <c r="S38" t="n">
        <v>32.19</v>
      </c>
      <c r="T38" t="n">
        <v>6239.19</v>
      </c>
      <c r="U38" t="n">
        <v>0.61</v>
      </c>
      <c r="V38" t="n">
        <v>0.75</v>
      </c>
      <c r="W38" t="n">
        <v>1.47</v>
      </c>
      <c r="X38" t="n">
        <v>0.37</v>
      </c>
      <c r="Y38" t="n">
        <v>1</v>
      </c>
      <c r="Z38" t="n">
        <v>10</v>
      </c>
      <c r="AA38" t="n">
        <v>115.4183762152177</v>
      </c>
      <c r="AB38" t="n">
        <v>157.9205142369832</v>
      </c>
      <c r="AC38" t="n">
        <v>142.8488020010827</v>
      </c>
      <c r="AD38" t="n">
        <v>115418.3762152177</v>
      </c>
      <c r="AE38" t="n">
        <v>157920.5142369832</v>
      </c>
      <c r="AF38" t="n">
        <v>4.779391427050282e-06</v>
      </c>
      <c r="AG38" t="n">
        <v>5</v>
      </c>
      <c r="AH38" t="n">
        <v>142848.8020010827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6.5562</v>
      </c>
      <c r="E39" t="n">
        <v>15.25</v>
      </c>
      <c r="F39" t="n">
        <v>11.91</v>
      </c>
      <c r="G39" t="n">
        <v>51.03</v>
      </c>
      <c r="H39" t="n">
        <v>0.73</v>
      </c>
      <c r="I39" t="n">
        <v>14</v>
      </c>
      <c r="J39" t="n">
        <v>248.85</v>
      </c>
      <c r="K39" t="n">
        <v>57.72</v>
      </c>
      <c r="L39" t="n">
        <v>10.25</v>
      </c>
      <c r="M39" t="n">
        <v>12</v>
      </c>
      <c r="N39" t="n">
        <v>60.88</v>
      </c>
      <c r="O39" t="n">
        <v>30925.82</v>
      </c>
      <c r="P39" t="n">
        <v>175.15</v>
      </c>
      <c r="Q39" t="n">
        <v>460.69</v>
      </c>
      <c r="R39" t="n">
        <v>52.69</v>
      </c>
      <c r="S39" t="n">
        <v>32.19</v>
      </c>
      <c r="T39" t="n">
        <v>6319.85</v>
      </c>
      <c r="U39" t="n">
        <v>0.61</v>
      </c>
      <c r="V39" t="n">
        <v>0.75</v>
      </c>
      <c r="W39" t="n">
        <v>1.47</v>
      </c>
      <c r="X39" t="n">
        <v>0.37</v>
      </c>
      <c r="Y39" t="n">
        <v>1</v>
      </c>
      <c r="Z39" t="n">
        <v>10</v>
      </c>
      <c r="AA39" t="n">
        <v>115.1722842448055</v>
      </c>
      <c r="AB39" t="n">
        <v>157.583800346254</v>
      </c>
      <c r="AC39" t="n">
        <v>142.5442236115036</v>
      </c>
      <c r="AD39" t="n">
        <v>115172.2842448055</v>
      </c>
      <c r="AE39" t="n">
        <v>157583.800346254</v>
      </c>
      <c r="AF39" t="n">
        <v>4.779318529357573e-06</v>
      </c>
      <c r="AG39" t="n">
        <v>5</v>
      </c>
      <c r="AH39" t="n">
        <v>142544.2236115036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6.5848</v>
      </c>
      <c r="E40" t="n">
        <v>15.19</v>
      </c>
      <c r="F40" t="n">
        <v>11.89</v>
      </c>
      <c r="G40" t="n">
        <v>54.86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174.71</v>
      </c>
      <c r="Q40" t="n">
        <v>460.71</v>
      </c>
      <c r="R40" t="n">
        <v>51.95</v>
      </c>
      <c r="S40" t="n">
        <v>32.19</v>
      </c>
      <c r="T40" t="n">
        <v>5951.87</v>
      </c>
      <c r="U40" t="n">
        <v>0.62</v>
      </c>
      <c r="V40" t="n">
        <v>0.75</v>
      </c>
      <c r="W40" t="n">
        <v>1.47</v>
      </c>
      <c r="X40" t="n">
        <v>0.35</v>
      </c>
      <c r="Y40" t="n">
        <v>1</v>
      </c>
      <c r="Z40" t="n">
        <v>10</v>
      </c>
      <c r="AA40" t="n">
        <v>114.6951321268108</v>
      </c>
      <c r="AB40" t="n">
        <v>156.9309397679482</v>
      </c>
      <c r="AC40" t="n">
        <v>141.9536711304955</v>
      </c>
      <c r="AD40" t="n">
        <v>114695.1321268108</v>
      </c>
      <c r="AE40" t="n">
        <v>156930.9397679481</v>
      </c>
      <c r="AF40" t="n">
        <v>4.800167269472217e-06</v>
      </c>
      <c r="AG40" t="n">
        <v>5</v>
      </c>
      <c r="AH40" t="n">
        <v>141953.6711304955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6.5873</v>
      </c>
      <c r="E41" t="n">
        <v>15.18</v>
      </c>
      <c r="F41" t="n">
        <v>11.88</v>
      </c>
      <c r="G41" t="n">
        <v>54.83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174.62</v>
      </c>
      <c r="Q41" t="n">
        <v>460.72</v>
      </c>
      <c r="R41" t="n">
        <v>51.62</v>
      </c>
      <c r="S41" t="n">
        <v>32.19</v>
      </c>
      <c r="T41" t="n">
        <v>5788.12</v>
      </c>
      <c r="U41" t="n">
        <v>0.62</v>
      </c>
      <c r="V41" t="n">
        <v>0.75</v>
      </c>
      <c r="W41" t="n">
        <v>1.47</v>
      </c>
      <c r="X41" t="n">
        <v>0.35</v>
      </c>
      <c r="Y41" t="n">
        <v>1</v>
      </c>
      <c r="Z41" t="n">
        <v>10</v>
      </c>
      <c r="AA41" t="n">
        <v>114.6306965642912</v>
      </c>
      <c r="AB41" t="n">
        <v>156.8427761886125</v>
      </c>
      <c r="AC41" t="n">
        <v>141.8739217594333</v>
      </c>
      <c r="AD41" t="n">
        <v>114630.6965642912</v>
      </c>
      <c r="AE41" t="n">
        <v>156842.7761886125</v>
      </c>
      <c r="AF41" t="n">
        <v>4.801989711789931e-06</v>
      </c>
      <c r="AG41" t="n">
        <v>5</v>
      </c>
      <c r="AH41" t="n">
        <v>141873.9217594333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6.5887</v>
      </c>
      <c r="E42" t="n">
        <v>15.18</v>
      </c>
      <c r="F42" t="n">
        <v>11.88</v>
      </c>
      <c r="G42" t="n">
        <v>54.81</v>
      </c>
      <c r="H42" t="n">
        <v>0.78</v>
      </c>
      <c r="I42" t="n">
        <v>13</v>
      </c>
      <c r="J42" t="n">
        <v>250.2</v>
      </c>
      <c r="K42" t="n">
        <v>57.72</v>
      </c>
      <c r="L42" t="n">
        <v>11</v>
      </c>
      <c r="M42" t="n">
        <v>11</v>
      </c>
      <c r="N42" t="n">
        <v>61.47</v>
      </c>
      <c r="O42" t="n">
        <v>31091.69</v>
      </c>
      <c r="P42" t="n">
        <v>174.31</v>
      </c>
      <c r="Q42" t="n">
        <v>460.7</v>
      </c>
      <c r="R42" t="n">
        <v>51.6</v>
      </c>
      <c r="S42" t="n">
        <v>32.19</v>
      </c>
      <c r="T42" t="n">
        <v>5776.99</v>
      </c>
      <c r="U42" t="n">
        <v>0.62</v>
      </c>
      <c r="V42" t="n">
        <v>0.75</v>
      </c>
      <c r="W42" t="n">
        <v>1.47</v>
      </c>
      <c r="X42" t="n">
        <v>0.34</v>
      </c>
      <c r="Y42" t="n">
        <v>1</v>
      </c>
      <c r="Z42" t="n">
        <v>10</v>
      </c>
      <c r="AA42" t="n">
        <v>114.5020514081364</v>
      </c>
      <c r="AB42" t="n">
        <v>156.6667582105378</v>
      </c>
      <c r="AC42" t="n">
        <v>141.7147026901432</v>
      </c>
      <c r="AD42" t="n">
        <v>114502.0514081364</v>
      </c>
      <c r="AE42" t="n">
        <v>156666.7582105378</v>
      </c>
      <c r="AF42" t="n">
        <v>4.80301027948785e-06</v>
      </c>
      <c r="AG42" t="n">
        <v>5</v>
      </c>
      <c r="AH42" t="n">
        <v>141714.7026901432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6.6259</v>
      </c>
      <c r="E43" t="n">
        <v>15.09</v>
      </c>
      <c r="F43" t="n">
        <v>11.84</v>
      </c>
      <c r="G43" t="n">
        <v>59.18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172.68</v>
      </c>
      <c r="Q43" t="n">
        <v>460.69</v>
      </c>
      <c r="R43" t="n">
        <v>50.35</v>
      </c>
      <c r="S43" t="n">
        <v>32.19</v>
      </c>
      <c r="T43" t="n">
        <v>5157.24</v>
      </c>
      <c r="U43" t="n">
        <v>0.64</v>
      </c>
      <c r="V43" t="n">
        <v>0.75</v>
      </c>
      <c r="W43" t="n">
        <v>1.47</v>
      </c>
      <c r="X43" t="n">
        <v>0.3</v>
      </c>
      <c r="Y43" t="n">
        <v>1</v>
      </c>
      <c r="Z43" t="n">
        <v>10</v>
      </c>
      <c r="AA43" t="n">
        <v>113.4962035357248</v>
      </c>
      <c r="AB43" t="n">
        <v>155.2905127766286</v>
      </c>
      <c r="AC43" t="n">
        <v>140.4698041888733</v>
      </c>
      <c r="AD43" t="n">
        <v>113496.2035357248</v>
      </c>
      <c r="AE43" t="n">
        <v>155290.5127766286</v>
      </c>
      <c r="AF43" t="n">
        <v>4.830128221175428e-06</v>
      </c>
      <c r="AG43" t="n">
        <v>5</v>
      </c>
      <c r="AH43" t="n">
        <v>140469.8041888733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6.6232</v>
      </c>
      <c r="E44" t="n">
        <v>15.1</v>
      </c>
      <c r="F44" t="n">
        <v>11.84</v>
      </c>
      <c r="G44" t="n">
        <v>59.21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172.84</v>
      </c>
      <c r="Q44" t="n">
        <v>460.69</v>
      </c>
      <c r="R44" t="n">
        <v>50.69</v>
      </c>
      <c r="S44" t="n">
        <v>32.19</v>
      </c>
      <c r="T44" t="n">
        <v>5327.51</v>
      </c>
      <c r="U44" t="n">
        <v>0.63</v>
      </c>
      <c r="V44" t="n">
        <v>0.75</v>
      </c>
      <c r="W44" t="n">
        <v>1.46</v>
      </c>
      <c r="X44" t="n">
        <v>0.31</v>
      </c>
      <c r="Y44" t="n">
        <v>1</v>
      </c>
      <c r="Z44" t="n">
        <v>10</v>
      </c>
      <c r="AA44" t="n">
        <v>113.5826541893634</v>
      </c>
      <c r="AB44" t="n">
        <v>155.4087983748706</v>
      </c>
      <c r="AC44" t="n">
        <v>140.576800775634</v>
      </c>
      <c r="AD44" t="n">
        <v>113582.6541893634</v>
      </c>
      <c r="AE44" t="n">
        <v>155408.7983748706</v>
      </c>
      <c r="AF44" t="n">
        <v>4.828159983472298e-06</v>
      </c>
      <c r="AG44" t="n">
        <v>5</v>
      </c>
      <c r="AH44" t="n">
        <v>140576.800775634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6.6232</v>
      </c>
      <c r="E45" t="n">
        <v>15.1</v>
      </c>
      <c r="F45" t="n">
        <v>11.84</v>
      </c>
      <c r="G45" t="n">
        <v>59.21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172.9</v>
      </c>
      <c r="Q45" t="n">
        <v>460.7</v>
      </c>
      <c r="R45" t="n">
        <v>50.62</v>
      </c>
      <c r="S45" t="n">
        <v>32.19</v>
      </c>
      <c r="T45" t="n">
        <v>5290.47</v>
      </c>
      <c r="U45" t="n">
        <v>0.64</v>
      </c>
      <c r="V45" t="n">
        <v>0.75</v>
      </c>
      <c r="W45" t="n">
        <v>1.46</v>
      </c>
      <c r="X45" t="n">
        <v>0.31</v>
      </c>
      <c r="Y45" t="n">
        <v>1</v>
      </c>
      <c r="Z45" t="n">
        <v>10</v>
      </c>
      <c r="AA45" t="n">
        <v>113.6045648813429</v>
      </c>
      <c r="AB45" t="n">
        <v>155.4387775502685</v>
      </c>
      <c r="AC45" t="n">
        <v>140.603918780608</v>
      </c>
      <c r="AD45" t="n">
        <v>113604.5648813429</v>
      </c>
      <c r="AE45" t="n">
        <v>155438.7775502685</v>
      </c>
      <c r="AF45" t="n">
        <v>4.828159983472298e-06</v>
      </c>
      <c r="AG45" t="n">
        <v>5</v>
      </c>
      <c r="AH45" t="n">
        <v>140603.918780608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6.6254</v>
      </c>
      <c r="E46" t="n">
        <v>15.09</v>
      </c>
      <c r="F46" t="n">
        <v>11.84</v>
      </c>
      <c r="G46" t="n">
        <v>59.19</v>
      </c>
      <c r="H46" t="n">
        <v>0.85</v>
      </c>
      <c r="I46" t="n">
        <v>12</v>
      </c>
      <c r="J46" t="n">
        <v>252</v>
      </c>
      <c r="K46" t="n">
        <v>57.72</v>
      </c>
      <c r="L46" t="n">
        <v>12</v>
      </c>
      <c r="M46" t="n">
        <v>10</v>
      </c>
      <c r="N46" t="n">
        <v>62.27</v>
      </c>
      <c r="O46" t="n">
        <v>31313.87</v>
      </c>
      <c r="P46" t="n">
        <v>172.06</v>
      </c>
      <c r="Q46" t="n">
        <v>460.69</v>
      </c>
      <c r="R46" t="n">
        <v>50.39</v>
      </c>
      <c r="S46" t="n">
        <v>32.19</v>
      </c>
      <c r="T46" t="n">
        <v>5178.19</v>
      </c>
      <c r="U46" t="n">
        <v>0.64</v>
      </c>
      <c r="V46" t="n">
        <v>0.75</v>
      </c>
      <c r="W46" t="n">
        <v>1.46</v>
      </c>
      <c r="X46" t="n">
        <v>0.3</v>
      </c>
      <c r="Y46" t="n">
        <v>1</v>
      </c>
      <c r="Z46" t="n">
        <v>10</v>
      </c>
      <c r="AA46" t="n">
        <v>113.2750557951335</v>
      </c>
      <c r="AB46" t="n">
        <v>154.987928681602</v>
      </c>
      <c r="AC46" t="n">
        <v>140.1960982951965</v>
      </c>
      <c r="AD46" t="n">
        <v>113275.0557951335</v>
      </c>
      <c r="AE46" t="n">
        <v>154987.928681602</v>
      </c>
      <c r="AF46" t="n">
        <v>4.829763732711886e-06</v>
      </c>
      <c r="AG46" t="n">
        <v>5</v>
      </c>
      <c r="AH46" t="n">
        <v>140196.0982951965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6.6164</v>
      </c>
      <c r="E47" t="n">
        <v>15.11</v>
      </c>
      <c r="F47" t="n">
        <v>11.86</v>
      </c>
      <c r="G47" t="n">
        <v>59.29</v>
      </c>
      <c r="H47" t="n">
        <v>0.86</v>
      </c>
      <c r="I47" t="n">
        <v>12</v>
      </c>
      <c r="J47" t="n">
        <v>252.45</v>
      </c>
      <c r="K47" t="n">
        <v>57.72</v>
      </c>
      <c r="L47" t="n">
        <v>12.25</v>
      </c>
      <c r="M47" t="n">
        <v>10</v>
      </c>
      <c r="N47" t="n">
        <v>62.48</v>
      </c>
      <c r="O47" t="n">
        <v>31369.6</v>
      </c>
      <c r="P47" t="n">
        <v>171.91</v>
      </c>
      <c r="Q47" t="n">
        <v>460.7</v>
      </c>
      <c r="R47" t="n">
        <v>50.93</v>
      </c>
      <c r="S47" t="n">
        <v>32.19</v>
      </c>
      <c r="T47" t="n">
        <v>5446.3</v>
      </c>
      <c r="U47" t="n">
        <v>0.63</v>
      </c>
      <c r="V47" t="n">
        <v>0.75</v>
      </c>
      <c r="W47" t="n">
        <v>1.47</v>
      </c>
      <c r="X47" t="n">
        <v>0.32</v>
      </c>
      <c r="Y47" t="n">
        <v>1</v>
      </c>
      <c r="Z47" t="n">
        <v>10</v>
      </c>
      <c r="AA47" t="n">
        <v>113.3230775701045</v>
      </c>
      <c r="AB47" t="n">
        <v>155.0536341926886</v>
      </c>
      <c r="AC47" t="n">
        <v>140.2555329645232</v>
      </c>
      <c r="AD47" t="n">
        <v>113323.0775701045</v>
      </c>
      <c r="AE47" t="n">
        <v>155053.6341926886</v>
      </c>
      <c r="AF47" t="n">
        <v>4.823202940368116e-06</v>
      </c>
      <c r="AG47" t="n">
        <v>5</v>
      </c>
      <c r="AH47" t="n">
        <v>140255.5329645232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6.6557</v>
      </c>
      <c r="E48" t="n">
        <v>15.02</v>
      </c>
      <c r="F48" t="n">
        <v>11.81</v>
      </c>
      <c r="G48" t="n">
        <v>64.44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170.62</v>
      </c>
      <c r="Q48" t="n">
        <v>460.69</v>
      </c>
      <c r="R48" t="n">
        <v>49.6</v>
      </c>
      <c r="S48" t="n">
        <v>32.19</v>
      </c>
      <c r="T48" t="n">
        <v>4787.93</v>
      </c>
      <c r="U48" t="n">
        <v>0.65</v>
      </c>
      <c r="V48" t="n">
        <v>0.76</v>
      </c>
      <c r="W48" t="n">
        <v>1.47</v>
      </c>
      <c r="X48" t="n">
        <v>0.28</v>
      </c>
      <c r="Y48" t="n">
        <v>1</v>
      </c>
      <c r="Z48" t="n">
        <v>10</v>
      </c>
      <c r="AA48" t="n">
        <v>112.4254453755806</v>
      </c>
      <c r="AB48" t="n">
        <v>153.825454223404</v>
      </c>
      <c r="AC48" t="n">
        <v>139.1445687677453</v>
      </c>
      <c r="AD48" t="n">
        <v>112425.4453755806</v>
      </c>
      <c r="AE48" t="n">
        <v>153825.454223404</v>
      </c>
      <c r="AF48" t="n">
        <v>4.851851733602575e-06</v>
      </c>
      <c r="AG48" t="n">
        <v>5</v>
      </c>
      <c r="AH48" t="n">
        <v>139144.5687677453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6.6572</v>
      </c>
      <c r="E49" t="n">
        <v>15.02</v>
      </c>
      <c r="F49" t="n">
        <v>11.81</v>
      </c>
      <c r="G49" t="n">
        <v>64.43000000000001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171.03</v>
      </c>
      <c r="Q49" t="n">
        <v>460.69</v>
      </c>
      <c r="R49" t="n">
        <v>49.63</v>
      </c>
      <c r="S49" t="n">
        <v>32.19</v>
      </c>
      <c r="T49" t="n">
        <v>4800.38</v>
      </c>
      <c r="U49" t="n">
        <v>0.65</v>
      </c>
      <c r="V49" t="n">
        <v>0.76</v>
      </c>
      <c r="W49" t="n">
        <v>1.46</v>
      </c>
      <c r="X49" t="n">
        <v>0.28</v>
      </c>
      <c r="Y49" t="n">
        <v>1</v>
      </c>
      <c r="Z49" t="n">
        <v>10</v>
      </c>
      <c r="AA49" t="n">
        <v>112.5591566796434</v>
      </c>
      <c r="AB49" t="n">
        <v>154.008403928549</v>
      </c>
      <c r="AC49" t="n">
        <v>139.3100580098029</v>
      </c>
      <c r="AD49" t="n">
        <v>112559.1566796434</v>
      </c>
      <c r="AE49" t="n">
        <v>154008.403928549</v>
      </c>
      <c r="AF49" t="n">
        <v>4.852945198993202e-06</v>
      </c>
      <c r="AG49" t="n">
        <v>5</v>
      </c>
      <c r="AH49" t="n">
        <v>139310.0580098029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6.6578</v>
      </c>
      <c r="E50" t="n">
        <v>15.02</v>
      </c>
      <c r="F50" t="n">
        <v>11.81</v>
      </c>
      <c r="G50" t="n">
        <v>64.42</v>
      </c>
      <c r="H50" t="n">
        <v>0.91</v>
      </c>
      <c r="I50" t="n">
        <v>11</v>
      </c>
      <c r="J50" t="n">
        <v>253.81</v>
      </c>
      <c r="K50" t="n">
        <v>57.72</v>
      </c>
      <c r="L50" t="n">
        <v>13</v>
      </c>
      <c r="M50" t="n">
        <v>9</v>
      </c>
      <c r="N50" t="n">
        <v>63.08</v>
      </c>
      <c r="O50" t="n">
        <v>31537.23</v>
      </c>
      <c r="P50" t="n">
        <v>171.08</v>
      </c>
      <c r="Q50" t="n">
        <v>460.7</v>
      </c>
      <c r="R50" t="n">
        <v>49.43</v>
      </c>
      <c r="S50" t="n">
        <v>32.19</v>
      </c>
      <c r="T50" t="n">
        <v>4703.58</v>
      </c>
      <c r="U50" t="n">
        <v>0.65</v>
      </c>
      <c r="V50" t="n">
        <v>0.76</v>
      </c>
      <c r="W50" t="n">
        <v>1.47</v>
      </c>
      <c r="X50" t="n">
        <v>0.28</v>
      </c>
      <c r="Y50" t="n">
        <v>1</v>
      </c>
      <c r="Z50" t="n">
        <v>10</v>
      </c>
      <c r="AA50" t="n">
        <v>112.5712103655237</v>
      </c>
      <c r="AB50" t="n">
        <v>154.0248963133416</v>
      </c>
      <c r="AC50" t="n">
        <v>139.3249763845381</v>
      </c>
      <c r="AD50" t="n">
        <v>112571.2103655237</v>
      </c>
      <c r="AE50" t="n">
        <v>154024.8963133416</v>
      </c>
      <c r="AF50" t="n">
        <v>4.853382585149455e-06</v>
      </c>
      <c r="AG50" t="n">
        <v>5</v>
      </c>
      <c r="AH50" t="n">
        <v>139324.9763845381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6.6532</v>
      </c>
      <c r="E51" t="n">
        <v>15.03</v>
      </c>
      <c r="F51" t="n">
        <v>11.82</v>
      </c>
      <c r="G51" t="n">
        <v>64.47</v>
      </c>
      <c r="H51" t="n">
        <v>0.93</v>
      </c>
      <c r="I51" t="n">
        <v>11</v>
      </c>
      <c r="J51" t="n">
        <v>254.26</v>
      </c>
      <c r="K51" t="n">
        <v>57.72</v>
      </c>
      <c r="L51" t="n">
        <v>13.25</v>
      </c>
      <c r="M51" t="n">
        <v>9</v>
      </c>
      <c r="N51" t="n">
        <v>63.29</v>
      </c>
      <c r="O51" t="n">
        <v>31593.26</v>
      </c>
      <c r="P51" t="n">
        <v>170.66</v>
      </c>
      <c r="Q51" t="n">
        <v>460.69</v>
      </c>
      <c r="R51" t="n">
        <v>49.74</v>
      </c>
      <c r="S51" t="n">
        <v>32.19</v>
      </c>
      <c r="T51" t="n">
        <v>4856.71</v>
      </c>
      <c r="U51" t="n">
        <v>0.65</v>
      </c>
      <c r="V51" t="n">
        <v>0.76</v>
      </c>
      <c r="W51" t="n">
        <v>1.47</v>
      </c>
      <c r="X51" t="n">
        <v>0.29</v>
      </c>
      <c r="Y51" t="n">
        <v>1</v>
      </c>
      <c r="Z51" t="n">
        <v>10</v>
      </c>
      <c r="AA51" t="n">
        <v>112.4702132694524</v>
      </c>
      <c r="AB51" t="n">
        <v>153.8867076308195</v>
      </c>
      <c r="AC51" t="n">
        <v>139.1999762359268</v>
      </c>
      <c r="AD51" t="n">
        <v>112470.2132694524</v>
      </c>
      <c r="AE51" t="n">
        <v>153886.7076308195</v>
      </c>
      <c r="AF51" t="n">
        <v>4.850029291284861e-06</v>
      </c>
      <c r="AG51" t="n">
        <v>5</v>
      </c>
      <c r="AH51" t="n">
        <v>139199.9762359268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6.6906</v>
      </c>
      <c r="E52" t="n">
        <v>14.95</v>
      </c>
      <c r="F52" t="n">
        <v>11.78</v>
      </c>
      <c r="G52" t="n">
        <v>70.69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8</v>
      </c>
      <c r="N52" t="n">
        <v>63.49</v>
      </c>
      <c r="O52" t="n">
        <v>31649.36</v>
      </c>
      <c r="P52" t="n">
        <v>169.58</v>
      </c>
      <c r="Q52" t="n">
        <v>460.72</v>
      </c>
      <c r="R52" t="n">
        <v>48.54</v>
      </c>
      <c r="S52" t="n">
        <v>32.19</v>
      </c>
      <c r="T52" t="n">
        <v>4262.23</v>
      </c>
      <c r="U52" t="n">
        <v>0.66</v>
      </c>
      <c r="V52" t="n">
        <v>0.76</v>
      </c>
      <c r="W52" t="n">
        <v>1.46</v>
      </c>
      <c r="X52" t="n">
        <v>0.25</v>
      </c>
      <c r="Y52" t="n">
        <v>1</v>
      </c>
      <c r="Z52" t="n">
        <v>10</v>
      </c>
      <c r="AA52" t="n">
        <v>111.6821898974535</v>
      </c>
      <c r="AB52" t="n">
        <v>152.8084992881136</v>
      </c>
      <c r="AC52" t="n">
        <v>138.2246705841735</v>
      </c>
      <c r="AD52" t="n">
        <v>111682.1898974535</v>
      </c>
      <c r="AE52" t="n">
        <v>152808.4992881136</v>
      </c>
      <c r="AF52" t="n">
        <v>4.877293028357857e-06</v>
      </c>
      <c r="AG52" t="n">
        <v>5</v>
      </c>
      <c r="AH52" t="n">
        <v>138224.6705841735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6.6916</v>
      </c>
      <c r="E53" t="n">
        <v>14.94</v>
      </c>
      <c r="F53" t="n">
        <v>11.78</v>
      </c>
      <c r="G53" t="n">
        <v>70.68000000000001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8</v>
      </c>
      <c r="N53" t="n">
        <v>63.7</v>
      </c>
      <c r="O53" t="n">
        <v>31705.54</v>
      </c>
      <c r="P53" t="n">
        <v>169.35</v>
      </c>
      <c r="Q53" t="n">
        <v>460.69</v>
      </c>
      <c r="R53" t="n">
        <v>48.47</v>
      </c>
      <c r="S53" t="n">
        <v>32.19</v>
      </c>
      <c r="T53" t="n">
        <v>4228.02</v>
      </c>
      <c r="U53" t="n">
        <v>0.66</v>
      </c>
      <c r="V53" t="n">
        <v>0.76</v>
      </c>
      <c r="W53" t="n">
        <v>1.46</v>
      </c>
      <c r="X53" t="n">
        <v>0.25</v>
      </c>
      <c r="Y53" t="n">
        <v>1</v>
      </c>
      <c r="Z53" t="n">
        <v>10</v>
      </c>
      <c r="AA53" t="n">
        <v>111.5890560526708</v>
      </c>
      <c r="AB53" t="n">
        <v>152.6810694529066</v>
      </c>
      <c r="AC53" t="n">
        <v>138.1094024735898</v>
      </c>
      <c r="AD53" t="n">
        <v>111589.0560526708</v>
      </c>
      <c r="AE53" t="n">
        <v>152681.0694529066</v>
      </c>
      <c r="AF53" t="n">
        <v>4.878022005284943e-06</v>
      </c>
      <c r="AG53" t="n">
        <v>5</v>
      </c>
      <c r="AH53" t="n">
        <v>138109.4024735898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6.6842</v>
      </c>
      <c r="E54" t="n">
        <v>14.96</v>
      </c>
      <c r="F54" t="n">
        <v>11.8</v>
      </c>
      <c r="G54" t="n">
        <v>70.78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8</v>
      </c>
      <c r="N54" t="n">
        <v>63.91</v>
      </c>
      <c r="O54" t="n">
        <v>31761.8</v>
      </c>
      <c r="P54" t="n">
        <v>169.1</v>
      </c>
      <c r="Q54" t="n">
        <v>460.69</v>
      </c>
      <c r="R54" t="n">
        <v>49.12</v>
      </c>
      <c r="S54" t="n">
        <v>32.19</v>
      </c>
      <c r="T54" t="n">
        <v>4552.12</v>
      </c>
      <c r="U54" t="n">
        <v>0.66</v>
      </c>
      <c r="V54" t="n">
        <v>0.76</v>
      </c>
      <c r="W54" t="n">
        <v>1.46</v>
      </c>
      <c r="X54" t="n">
        <v>0.26</v>
      </c>
      <c r="Y54" t="n">
        <v>1</v>
      </c>
      <c r="Z54" t="n">
        <v>10</v>
      </c>
      <c r="AA54" t="n">
        <v>111.5821383845463</v>
      </c>
      <c r="AB54" t="n">
        <v>152.6716043941927</v>
      </c>
      <c r="AC54" t="n">
        <v>138.1008407467952</v>
      </c>
      <c r="AD54" t="n">
        <v>111582.1383845463</v>
      </c>
      <c r="AE54" t="n">
        <v>152671.6043941927</v>
      </c>
      <c r="AF54" t="n">
        <v>4.87262757602451e-06</v>
      </c>
      <c r="AG54" t="n">
        <v>5</v>
      </c>
      <c r="AH54" t="n">
        <v>138100.8407467952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6.6846</v>
      </c>
      <c r="E55" t="n">
        <v>14.96</v>
      </c>
      <c r="F55" t="n">
        <v>11.8</v>
      </c>
      <c r="G55" t="n">
        <v>70.77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8</v>
      </c>
      <c r="N55" t="n">
        <v>64.11</v>
      </c>
      <c r="O55" t="n">
        <v>31818.13</v>
      </c>
      <c r="P55" t="n">
        <v>169.19</v>
      </c>
      <c r="Q55" t="n">
        <v>460.72</v>
      </c>
      <c r="R55" t="n">
        <v>48.99</v>
      </c>
      <c r="S55" t="n">
        <v>32.19</v>
      </c>
      <c r="T55" t="n">
        <v>4485.17</v>
      </c>
      <c r="U55" t="n">
        <v>0.66</v>
      </c>
      <c r="V55" t="n">
        <v>0.76</v>
      </c>
      <c r="W55" t="n">
        <v>1.46</v>
      </c>
      <c r="X55" t="n">
        <v>0.26</v>
      </c>
      <c r="Y55" t="n">
        <v>1</v>
      </c>
      <c r="Z55" t="n">
        <v>10</v>
      </c>
      <c r="AA55" t="n">
        <v>111.6107037778632</v>
      </c>
      <c r="AB55" t="n">
        <v>152.7106888255451</v>
      </c>
      <c r="AC55" t="n">
        <v>138.1361950148747</v>
      </c>
      <c r="AD55" t="n">
        <v>111610.7037778632</v>
      </c>
      <c r="AE55" t="n">
        <v>152710.6888255451</v>
      </c>
      <c r="AF55" t="n">
        <v>4.872919166795344e-06</v>
      </c>
      <c r="AG55" t="n">
        <v>5</v>
      </c>
      <c r="AH55" t="n">
        <v>138136.1950148747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6.6877</v>
      </c>
      <c r="E56" t="n">
        <v>14.95</v>
      </c>
      <c r="F56" t="n">
        <v>11.79</v>
      </c>
      <c r="G56" t="n">
        <v>70.73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8</v>
      </c>
      <c r="N56" t="n">
        <v>64.31999999999999</v>
      </c>
      <c r="O56" t="n">
        <v>31874.54</v>
      </c>
      <c r="P56" t="n">
        <v>168.38</v>
      </c>
      <c r="Q56" t="n">
        <v>460.71</v>
      </c>
      <c r="R56" t="n">
        <v>48.78</v>
      </c>
      <c r="S56" t="n">
        <v>32.19</v>
      </c>
      <c r="T56" t="n">
        <v>4381.87</v>
      </c>
      <c r="U56" t="n">
        <v>0.66</v>
      </c>
      <c r="V56" t="n">
        <v>0.76</v>
      </c>
      <c r="W56" t="n">
        <v>1.46</v>
      </c>
      <c r="X56" t="n">
        <v>0.25</v>
      </c>
      <c r="Y56" t="n">
        <v>1</v>
      </c>
      <c r="Z56" t="n">
        <v>10</v>
      </c>
      <c r="AA56" t="n">
        <v>111.2819981896126</v>
      </c>
      <c r="AB56" t="n">
        <v>152.2609393382338</v>
      </c>
      <c r="AC56" t="n">
        <v>137.7293689874049</v>
      </c>
      <c r="AD56" t="n">
        <v>111281.9981896126</v>
      </c>
      <c r="AE56" t="n">
        <v>152260.9393382338</v>
      </c>
      <c r="AF56" t="n">
        <v>4.87517899526931e-06</v>
      </c>
      <c r="AG56" t="n">
        <v>5</v>
      </c>
      <c r="AH56" t="n">
        <v>137729.3689874049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6.6841</v>
      </c>
      <c r="E57" t="n">
        <v>14.96</v>
      </c>
      <c r="F57" t="n">
        <v>11.8</v>
      </c>
      <c r="G57" t="n">
        <v>70.78</v>
      </c>
      <c r="H57" t="n">
        <v>1.02</v>
      </c>
      <c r="I57" t="n">
        <v>10</v>
      </c>
      <c r="J57" t="n">
        <v>257</v>
      </c>
      <c r="K57" t="n">
        <v>57.72</v>
      </c>
      <c r="L57" t="n">
        <v>14.75</v>
      </c>
      <c r="M57" t="n">
        <v>8</v>
      </c>
      <c r="N57" t="n">
        <v>64.53</v>
      </c>
      <c r="O57" t="n">
        <v>31931.15</v>
      </c>
      <c r="P57" t="n">
        <v>167.52</v>
      </c>
      <c r="Q57" t="n">
        <v>460.69</v>
      </c>
      <c r="R57" t="n">
        <v>49.04</v>
      </c>
      <c r="S57" t="n">
        <v>32.19</v>
      </c>
      <c r="T57" t="n">
        <v>4512.09</v>
      </c>
      <c r="U57" t="n">
        <v>0.66</v>
      </c>
      <c r="V57" t="n">
        <v>0.76</v>
      </c>
      <c r="W57" t="n">
        <v>1.46</v>
      </c>
      <c r="X57" t="n">
        <v>0.26</v>
      </c>
      <c r="Y57" t="n">
        <v>1</v>
      </c>
      <c r="Z57" t="n">
        <v>10</v>
      </c>
      <c r="AA57" t="n">
        <v>111.0114135735017</v>
      </c>
      <c r="AB57" t="n">
        <v>151.8907135291203</v>
      </c>
      <c r="AC57" t="n">
        <v>137.3944770098978</v>
      </c>
      <c r="AD57" t="n">
        <v>111011.4135735017</v>
      </c>
      <c r="AE57" t="n">
        <v>151890.7135291203</v>
      </c>
      <c r="AF57" t="n">
        <v>4.872554678331802e-06</v>
      </c>
      <c r="AG57" t="n">
        <v>5</v>
      </c>
      <c r="AH57" t="n">
        <v>137394.4770098978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6.726</v>
      </c>
      <c r="E58" t="n">
        <v>14.87</v>
      </c>
      <c r="F58" t="n">
        <v>11.75</v>
      </c>
      <c r="G58" t="n">
        <v>78.33</v>
      </c>
      <c r="H58" t="n">
        <v>1.04</v>
      </c>
      <c r="I58" t="n">
        <v>9</v>
      </c>
      <c r="J58" t="n">
        <v>257.46</v>
      </c>
      <c r="K58" t="n">
        <v>57.72</v>
      </c>
      <c r="L58" t="n">
        <v>15</v>
      </c>
      <c r="M58" t="n">
        <v>7</v>
      </c>
      <c r="N58" t="n">
        <v>64.73999999999999</v>
      </c>
      <c r="O58" t="n">
        <v>31987.71</v>
      </c>
      <c r="P58" t="n">
        <v>166.52</v>
      </c>
      <c r="Q58" t="n">
        <v>460.69</v>
      </c>
      <c r="R58" t="n">
        <v>47.47</v>
      </c>
      <c r="S58" t="n">
        <v>32.19</v>
      </c>
      <c r="T58" t="n">
        <v>3732.87</v>
      </c>
      <c r="U58" t="n">
        <v>0.68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110.2153421984245</v>
      </c>
      <c r="AB58" t="n">
        <v>150.8014935535497</v>
      </c>
      <c r="AC58" t="n">
        <v>136.4092106600655</v>
      </c>
      <c r="AD58" t="n">
        <v>110215.3421984244</v>
      </c>
      <c r="AE58" t="n">
        <v>150801.4935535497</v>
      </c>
      <c r="AF58" t="n">
        <v>4.903098811576682e-06</v>
      </c>
      <c r="AG58" t="n">
        <v>5</v>
      </c>
      <c r="AH58" t="n">
        <v>136409.2106600655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6.7202</v>
      </c>
      <c r="E59" t="n">
        <v>14.88</v>
      </c>
      <c r="F59" t="n">
        <v>11.76</v>
      </c>
      <c r="G59" t="n">
        <v>78.41</v>
      </c>
      <c r="H59" t="n">
        <v>1.05</v>
      </c>
      <c r="I59" t="n">
        <v>9</v>
      </c>
      <c r="J59" t="n">
        <v>257.92</v>
      </c>
      <c r="K59" t="n">
        <v>57.72</v>
      </c>
      <c r="L59" t="n">
        <v>15.25</v>
      </c>
      <c r="M59" t="n">
        <v>7</v>
      </c>
      <c r="N59" t="n">
        <v>64.95</v>
      </c>
      <c r="O59" t="n">
        <v>32044.35</v>
      </c>
      <c r="P59" t="n">
        <v>166.72</v>
      </c>
      <c r="Q59" t="n">
        <v>460.69</v>
      </c>
      <c r="R59" t="n">
        <v>47.93</v>
      </c>
      <c r="S59" t="n">
        <v>32.19</v>
      </c>
      <c r="T59" t="n">
        <v>3960.18</v>
      </c>
      <c r="U59" t="n">
        <v>0.67</v>
      </c>
      <c r="V59" t="n">
        <v>0.76</v>
      </c>
      <c r="W59" t="n">
        <v>1.46</v>
      </c>
      <c r="X59" t="n">
        <v>0.23</v>
      </c>
      <c r="Y59" t="n">
        <v>1</v>
      </c>
      <c r="Z59" t="n">
        <v>10</v>
      </c>
      <c r="AA59" t="n">
        <v>110.3485705593646</v>
      </c>
      <c r="AB59" t="n">
        <v>150.9837824746084</v>
      </c>
      <c r="AC59" t="n">
        <v>136.5741021823426</v>
      </c>
      <c r="AD59" t="n">
        <v>110348.5705593646</v>
      </c>
      <c r="AE59" t="n">
        <v>150983.7824746084</v>
      </c>
      <c r="AF59" t="n">
        <v>4.898870745399586e-06</v>
      </c>
      <c r="AG59" t="n">
        <v>5</v>
      </c>
      <c r="AH59" t="n">
        <v>136574.1021823426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6.7244</v>
      </c>
      <c r="E60" t="n">
        <v>14.87</v>
      </c>
      <c r="F60" t="n">
        <v>11.75</v>
      </c>
      <c r="G60" t="n">
        <v>78.34999999999999</v>
      </c>
      <c r="H60" t="n">
        <v>1.07</v>
      </c>
      <c r="I60" t="n">
        <v>9</v>
      </c>
      <c r="J60" t="n">
        <v>258.38</v>
      </c>
      <c r="K60" t="n">
        <v>57.72</v>
      </c>
      <c r="L60" t="n">
        <v>15.5</v>
      </c>
      <c r="M60" t="n">
        <v>7</v>
      </c>
      <c r="N60" t="n">
        <v>65.16</v>
      </c>
      <c r="O60" t="n">
        <v>32101.07</v>
      </c>
      <c r="P60" t="n">
        <v>166.88</v>
      </c>
      <c r="Q60" t="n">
        <v>460.71</v>
      </c>
      <c r="R60" t="n">
        <v>47.52</v>
      </c>
      <c r="S60" t="n">
        <v>32.19</v>
      </c>
      <c r="T60" t="n">
        <v>3758.82</v>
      </c>
      <c r="U60" t="n">
        <v>0.68</v>
      </c>
      <c r="V60" t="n">
        <v>0.76</v>
      </c>
      <c r="W60" t="n">
        <v>1.46</v>
      </c>
      <c r="X60" t="n">
        <v>0.22</v>
      </c>
      <c r="Y60" t="n">
        <v>1</v>
      </c>
      <c r="Z60" t="n">
        <v>10</v>
      </c>
      <c r="AA60" t="n">
        <v>110.3604030149824</v>
      </c>
      <c r="AB60" t="n">
        <v>150.9999721623958</v>
      </c>
      <c r="AC60" t="n">
        <v>136.5887467490499</v>
      </c>
      <c r="AD60" t="n">
        <v>110360.4030149824</v>
      </c>
      <c r="AE60" t="n">
        <v>150999.9721623958</v>
      </c>
      <c r="AF60" t="n">
        <v>4.901932448493345e-06</v>
      </c>
      <c r="AG60" t="n">
        <v>5</v>
      </c>
      <c r="AH60" t="n">
        <v>136588.7467490499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6.7153</v>
      </c>
      <c r="E61" t="n">
        <v>14.89</v>
      </c>
      <c r="F61" t="n">
        <v>11.77</v>
      </c>
      <c r="G61" t="n">
        <v>78.48</v>
      </c>
      <c r="H61" t="n">
        <v>1.08</v>
      </c>
      <c r="I61" t="n">
        <v>9</v>
      </c>
      <c r="J61" t="n">
        <v>258.84</v>
      </c>
      <c r="K61" t="n">
        <v>57.72</v>
      </c>
      <c r="L61" t="n">
        <v>15.75</v>
      </c>
      <c r="M61" t="n">
        <v>7</v>
      </c>
      <c r="N61" t="n">
        <v>65.37</v>
      </c>
      <c r="O61" t="n">
        <v>32157.87</v>
      </c>
      <c r="P61" t="n">
        <v>167.22</v>
      </c>
      <c r="Q61" t="n">
        <v>460.69</v>
      </c>
      <c r="R61" t="n">
        <v>48.18</v>
      </c>
      <c r="S61" t="n">
        <v>32.19</v>
      </c>
      <c r="T61" t="n">
        <v>4085.5</v>
      </c>
      <c r="U61" t="n">
        <v>0.67</v>
      </c>
      <c r="V61" t="n">
        <v>0.76</v>
      </c>
      <c r="W61" t="n">
        <v>1.47</v>
      </c>
      <c r="X61" t="n">
        <v>0.24</v>
      </c>
      <c r="Y61" t="n">
        <v>1</v>
      </c>
      <c r="Z61" t="n">
        <v>10</v>
      </c>
      <c r="AA61" t="n">
        <v>110.5812713895091</v>
      </c>
      <c r="AB61" t="n">
        <v>151.302174016448</v>
      </c>
      <c r="AC61" t="n">
        <v>136.8621068822944</v>
      </c>
      <c r="AD61" t="n">
        <v>110581.2713895091</v>
      </c>
      <c r="AE61" t="n">
        <v>151302.174016448</v>
      </c>
      <c r="AF61" t="n">
        <v>4.895298758456867e-06</v>
      </c>
      <c r="AG61" t="n">
        <v>5</v>
      </c>
      <c r="AH61" t="n">
        <v>136862.1068822944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6.7182</v>
      </c>
      <c r="E62" t="n">
        <v>14.88</v>
      </c>
      <c r="F62" t="n">
        <v>11.77</v>
      </c>
      <c r="G62" t="n">
        <v>78.44</v>
      </c>
      <c r="H62" t="n">
        <v>1.1</v>
      </c>
      <c r="I62" t="n">
        <v>9</v>
      </c>
      <c r="J62" t="n">
        <v>259.3</v>
      </c>
      <c r="K62" t="n">
        <v>57.72</v>
      </c>
      <c r="L62" t="n">
        <v>16</v>
      </c>
      <c r="M62" t="n">
        <v>7</v>
      </c>
      <c r="N62" t="n">
        <v>65.58</v>
      </c>
      <c r="O62" t="n">
        <v>32214.75</v>
      </c>
      <c r="P62" t="n">
        <v>167.21</v>
      </c>
      <c r="Q62" t="n">
        <v>460.69</v>
      </c>
      <c r="R62" t="n">
        <v>47.98</v>
      </c>
      <c r="S62" t="n">
        <v>32.19</v>
      </c>
      <c r="T62" t="n">
        <v>3987.35</v>
      </c>
      <c r="U62" t="n">
        <v>0.67</v>
      </c>
      <c r="V62" t="n">
        <v>0.76</v>
      </c>
      <c r="W62" t="n">
        <v>1.46</v>
      </c>
      <c r="X62" t="n">
        <v>0.23</v>
      </c>
      <c r="Y62" t="n">
        <v>1</v>
      </c>
      <c r="Z62" t="n">
        <v>10</v>
      </c>
      <c r="AA62" t="n">
        <v>110.5492572639331</v>
      </c>
      <c r="AB62" t="n">
        <v>151.2583708774715</v>
      </c>
      <c r="AC62" t="n">
        <v>136.8224842534237</v>
      </c>
      <c r="AD62" t="n">
        <v>110549.2572639331</v>
      </c>
      <c r="AE62" t="n">
        <v>151258.3708774715</v>
      </c>
      <c r="AF62" t="n">
        <v>4.897412791545415e-06</v>
      </c>
      <c r="AG62" t="n">
        <v>5</v>
      </c>
      <c r="AH62" t="n">
        <v>136822.4842534237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6.7179</v>
      </c>
      <c r="E63" t="n">
        <v>14.89</v>
      </c>
      <c r="F63" t="n">
        <v>11.77</v>
      </c>
      <c r="G63" t="n">
        <v>78.44</v>
      </c>
      <c r="H63" t="n">
        <v>1.11</v>
      </c>
      <c r="I63" t="n">
        <v>9</v>
      </c>
      <c r="J63" t="n">
        <v>259.76</v>
      </c>
      <c r="K63" t="n">
        <v>57.72</v>
      </c>
      <c r="L63" t="n">
        <v>16.25</v>
      </c>
      <c r="M63" t="n">
        <v>7</v>
      </c>
      <c r="N63" t="n">
        <v>65.79000000000001</v>
      </c>
      <c r="O63" t="n">
        <v>32271.71</v>
      </c>
      <c r="P63" t="n">
        <v>166.08</v>
      </c>
      <c r="Q63" t="n">
        <v>460.69</v>
      </c>
      <c r="R63" t="n">
        <v>48.01</v>
      </c>
      <c r="S63" t="n">
        <v>32.19</v>
      </c>
      <c r="T63" t="n">
        <v>4000.83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110.1453609863477</v>
      </c>
      <c r="AB63" t="n">
        <v>150.7057421718331</v>
      </c>
      <c r="AC63" t="n">
        <v>136.322597655832</v>
      </c>
      <c r="AD63" t="n">
        <v>110145.3609863477</v>
      </c>
      <c r="AE63" t="n">
        <v>150705.7421718331</v>
      </c>
      <c r="AF63" t="n">
        <v>4.897194098467289e-06</v>
      </c>
      <c r="AG63" t="n">
        <v>5</v>
      </c>
      <c r="AH63" t="n">
        <v>136322.597655832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6.7177</v>
      </c>
      <c r="E64" t="n">
        <v>14.89</v>
      </c>
      <c r="F64" t="n">
        <v>11.77</v>
      </c>
      <c r="G64" t="n">
        <v>78.45</v>
      </c>
      <c r="H64" t="n">
        <v>1.13</v>
      </c>
      <c r="I64" t="n">
        <v>9</v>
      </c>
      <c r="J64" t="n">
        <v>260.23</v>
      </c>
      <c r="K64" t="n">
        <v>57.72</v>
      </c>
      <c r="L64" t="n">
        <v>16.5</v>
      </c>
      <c r="M64" t="n">
        <v>7</v>
      </c>
      <c r="N64" t="n">
        <v>66</v>
      </c>
      <c r="O64" t="n">
        <v>32328.74</v>
      </c>
      <c r="P64" t="n">
        <v>165.91</v>
      </c>
      <c r="Q64" t="n">
        <v>460.71</v>
      </c>
      <c r="R64" t="n">
        <v>48.13</v>
      </c>
      <c r="S64" t="n">
        <v>32.19</v>
      </c>
      <c r="T64" t="n">
        <v>4061.93</v>
      </c>
      <c r="U64" t="n">
        <v>0.67</v>
      </c>
      <c r="V64" t="n">
        <v>0.76</v>
      </c>
      <c r="W64" t="n">
        <v>1.46</v>
      </c>
      <c r="X64" t="n">
        <v>0.23</v>
      </c>
      <c r="Y64" t="n">
        <v>1</v>
      </c>
      <c r="Z64" t="n">
        <v>10</v>
      </c>
      <c r="AA64" t="n">
        <v>110.0861007483108</v>
      </c>
      <c r="AB64" t="n">
        <v>150.6246596997739</v>
      </c>
      <c r="AC64" t="n">
        <v>136.2492535811061</v>
      </c>
      <c r="AD64" t="n">
        <v>110086.1007483108</v>
      </c>
      <c r="AE64" t="n">
        <v>150624.6596997739</v>
      </c>
      <c r="AF64" t="n">
        <v>4.897048303081872e-06</v>
      </c>
      <c r="AG64" t="n">
        <v>5</v>
      </c>
      <c r="AH64" t="n">
        <v>136249.2535811061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6.7199</v>
      </c>
      <c r="E65" t="n">
        <v>14.88</v>
      </c>
      <c r="F65" t="n">
        <v>11.76</v>
      </c>
      <c r="G65" t="n">
        <v>78.41</v>
      </c>
      <c r="H65" t="n">
        <v>1.14</v>
      </c>
      <c r="I65" t="n">
        <v>9</v>
      </c>
      <c r="J65" t="n">
        <v>260.69</v>
      </c>
      <c r="K65" t="n">
        <v>57.72</v>
      </c>
      <c r="L65" t="n">
        <v>16.75</v>
      </c>
      <c r="M65" t="n">
        <v>7</v>
      </c>
      <c r="N65" t="n">
        <v>66.20999999999999</v>
      </c>
      <c r="O65" t="n">
        <v>32385.86</v>
      </c>
      <c r="P65" t="n">
        <v>165.2</v>
      </c>
      <c r="Q65" t="n">
        <v>460.69</v>
      </c>
      <c r="R65" t="n">
        <v>47.91</v>
      </c>
      <c r="S65" t="n">
        <v>32.19</v>
      </c>
      <c r="T65" t="n">
        <v>3950.38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109.8044154636823</v>
      </c>
      <c r="AB65" t="n">
        <v>150.2392454662677</v>
      </c>
      <c r="AC65" t="n">
        <v>135.9006227411134</v>
      </c>
      <c r="AD65" t="n">
        <v>109804.4154636823</v>
      </c>
      <c r="AE65" t="n">
        <v>150239.2454662677</v>
      </c>
      <c r="AF65" t="n">
        <v>4.89865205232146e-06</v>
      </c>
      <c r="AG65" t="n">
        <v>5</v>
      </c>
      <c r="AH65" t="n">
        <v>135900.6227411134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6.7521</v>
      </c>
      <c r="E66" t="n">
        <v>14.81</v>
      </c>
      <c r="F66" t="n">
        <v>11.74</v>
      </c>
      <c r="G66" t="n">
        <v>88.03</v>
      </c>
      <c r="H66" t="n">
        <v>1.16</v>
      </c>
      <c r="I66" t="n">
        <v>8</v>
      </c>
      <c r="J66" t="n">
        <v>261.15</v>
      </c>
      <c r="K66" t="n">
        <v>57.72</v>
      </c>
      <c r="L66" t="n">
        <v>17</v>
      </c>
      <c r="M66" t="n">
        <v>6</v>
      </c>
      <c r="N66" t="n">
        <v>66.43000000000001</v>
      </c>
      <c r="O66" t="n">
        <v>32443.05</v>
      </c>
      <c r="P66" t="n">
        <v>164.28</v>
      </c>
      <c r="Q66" t="n">
        <v>460.69</v>
      </c>
      <c r="R66" t="n">
        <v>47.14</v>
      </c>
      <c r="S66" t="n">
        <v>32.19</v>
      </c>
      <c r="T66" t="n">
        <v>3571.71</v>
      </c>
      <c r="U66" t="n">
        <v>0.68</v>
      </c>
      <c r="V66" t="n">
        <v>0.76</v>
      </c>
      <c r="W66" t="n">
        <v>1.46</v>
      </c>
      <c r="X66" t="n">
        <v>0.2</v>
      </c>
      <c r="Y66" t="n">
        <v>1</v>
      </c>
      <c r="Z66" t="n">
        <v>10</v>
      </c>
      <c r="AA66" t="n">
        <v>109.1552022398744</v>
      </c>
      <c r="AB66" t="n">
        <v>149.3509632921882</v>
      </c>
      <c r="AC66" t="n">
        <v>135.0971169710159</v>
      </c>
      <c r="AD66" t="n">
        <v>109155.2022398744</v>
      </c>
      <c r="AE66" t="n">
        <v>149350.9632921882</v>
      </c>
      <c r="AF66" t="n">
        <v>4.922125109373612e-06</v>
      </c>
      <c r="AG66" t="n">
        <v>5</v>
      </c>
      <c r="AH66" t="n">
        <v>135097.1169710159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6.7578</v>
      </c>
      <c r="E67" t="n">
        <v>14.8</v>
      </c>
      <c r="F67" t="n">
        <v>11.72</v>
      </c>
      <c r="G67" t="n">
        <v>87.93000000000001</v>
      </c>
      <c r="H67" t="n">
        <v>1.17</v>
      </c>
      <c r="I67" t="n">
        <v>8</v>
      </c>
      <c r="J67" t="n">
        <v>261.62</v>
      </c>
      <c r="K67" t="n">
        <v>57.72</v>
      </c>
      <c r="L67" t="n">
        <v>17.25</v>
      </c>
      <c r="M67" t="n">
        <v>6</v>
      </c>
      <c r="N67" t="n">
        <v>66.64</v>
      </c>
      <c r="O67" t="n">
        <v>32500.33</v>
      </c>
      <c r="P67" t="n">
        <v>164</v>
      </c>
      <c r="Q67" t="n">
        <v>460.69</v>
      </c>
      <c r="R67" t="n">
        <v>46.72</v>
      </c>
      <c r="S67" t="n">
        <v>32.19</v>
      </c>
      <c r="T67" t="n">
        <v>3361.26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108.9912203548188</v>
      </c>
      <c r="AB67" t="n">
        <v>149.1265960426851</v>
      </c>
      <c r="AC67" t="n">
        <v>134.8941630169039</v>
      </c>
      <c r="AD67" t="n">
        <v>108991.2203548188</v>
      </c>
      <c r="AE67" t="n">
        <v>149126.5960426851</v>
      </c>
      <c r="AF67" t="n">
        <v>4.926280277857998e-06</v>
      </c>
      <c r="AG67" t="n">
        <v>5</v>
      </c>
      <c r="AH67" t="n">
        <v>134894.1630169039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6.757</v>
      </c>
      <c r="E68" t="n">
        <v>14.8</v>
      </c>
      <c r="F68" t="n">
        <v>11.73</v>
      </c>
      <c r="G68" t="n">
        <v>87.95</v>
      </c>
      <c r="H68" t="n">
        <v>1.19</v>
      </c>
      <c r="I68" t="n">
        <v>8</v>
      </c>
      <c r="J68" t="n">
        <v>262.08</v>
      </c>
      <c r="K68" t="n">
        <v>57.72</v>
      </c>
      <c r="L68" t="n">
        <v>17.5</v>
      </c>
      <c r="M68" t="n">
        <v>6</v>
      </c>
      <c r="N68" t="n">
        <v>66.86</v>
      </c>
      <c r="O68" t="n">
        <v>32557.69</v>
      </c>
      <c r="P68" t="n">
        <v>164.21</v>
      </c>
      <c r="Q68" t="n">
        <v>460.69</v>
      </c>
      <c r="R68" t="n">
        <v>46.81</v>
      </c>
      <c r="S68" t="n">
        <v>32.19</v>
      </c>
      <c r="T68" t="n">
        <v>3409.77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109.0787201277608</v>
      </c>
      <c r="AB68" t="n">
        <v>149.2463170922417</v>
      </c>
      <c r="AC68" t="n">
        <v>135.0024580575204</v>
      </c>
      <c r="AD68" t="n">
        <v>109078.7201277608</v>
      </c>
      <c r="AE68" t="n">
        <v>149246.3170922417</v>
      </c>
      <c r="AF68" t="n">
        <v>4.92569709631633e-06</v>
      </c>
      <c r="AG68" t="n">
        <v>5</v>
      </c>
      <c r="AH68" t="n">
        <v>135002.4580575204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6.756</v>
      </c>
      <c r="E69" t="n">
        <v>14.8</v>
      </c>
      <c r="F69" t="n">
        <v>11.73</v>
      </c>
      <c r="G69" t="n">
        <v>87.95999999999999</v>
      </c>
      <c r="H69" t="n">
        <v>1.2</v>
      </c>
      <c r="I69" t="n">
        <v>8</v>
      </c>
      <c r="J69" t="n">
        <v>262.55</v>
      </c>
      <c r="K69" t="n">
        <v>57.72</v>
      </c>
      <c r="L69" t="n">
        <v>17.75</v>
      </c>
      <c r="M69" t="n">
        <v>6</v>
      </c>
      <c r="N69" t="n">
        <v>67.06999999999999</v>
      </c>
      <c r="O69" t="n">
        <v>32615.12</v>
      </c>
      <c r="P69" t="n">
        <v>163.65</v>
      </c>
      <c r="Q69" t="n">
        <v>460.69</v>
      </c>
      <c r="R69" t="n">
        <v>46.74</v>
      </c>
      <c r="S69" t="n">
        <v>32.19</v>
      </c>
      <c r="T69" t="n">
        <v>3373.03</v>
      </c>
      <c r="U69" t="n">
        <v>0.6899999999999999</v>
      </c>
      <c r="V69" t="n">
        <v>0.76</v>
      </c>
      <c r="W69" t="n">
        <v>1.46</v>
      </c>
      <c r="X69" t="n">
        <v>0.19</v>
      </c>
      <c r="Y69" t="n">
        <v>1</v>
      </c>
      <c r="Z69" t="n">
        <v>10</v>
      </c>
      <c r="AA69" t="n">
        <v>108.8877608096603</v>
      </c>
      <c r="AB69" t="n">
        <v>148.9850381286862</v>
      </c>
      <c r="AC69" t="n">
        <v>134.7661151915392</v>
      </c>
      <c r="AD69" t="n">
        <v>108887.7608096603</v>
      </c>
      <c r="AE69" t="n">
        <v>148985.0381286862</v>
      </c>
      <c r="AF69" t="n">
        <v>4.924968119389245e-06</v>
      </c>
      <c r="AG69" t="n">
        <v>5</v>
      </c>
      <c r="AH69" t="n">
        <v>134766.1151915392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6.7552</v>
      </c>
      <c r="E70" t="n">
        <v>14.8</v>
      </c>
      <c r="F70" t="n">
        <v>11.73</v>
      </c>
      <c r="G70" t="n">
        <v>87.97</v>
      </c>
      <c r="H70" t="n">
        <v>1.22</v>
      </c>
      <c r="I70" t="n">
        <v>8</v>
      </c>
      <c r="J70" t="n">
        <v>263.01</v>
      </c>
      <c r="K70" t="n">
        <v>57.72</v>
      </c>
      <c r="L70" t="n">
        <v>18</v>
      </c>
      <c r="M70" t="n">
        <v>6</v>
      </c>
      <c r="N70" t="n">
        <v>67.29000000000001</v>
      </c>
      <c r="O70" t="n">
        <v>32672.64</v>
      </c>
      <c r="P70" t="n">
        <v>163.71</v>
      </c>
      <c r="Q70" t="n">
        <v>460.71</v>
      </c>
      <c r="R70" t="n">
        <v>46.96</v>
      </c>
      <c r="S70" t="n">
        <v>32.19</v>
      </c>
      <c r="T70" t="n">
        <v>3482.06</v>
      </c>
      <c r="U70" t="n">
        <v>0.6899999999999999</v>
      </c>
      <c r="V70" t="n">
        <v>0.76</v>
      </c>
      <c r="W70" t="n">
        <v>1.46</v>
      </c>
      <c r="X70" t="n">
        <v>0.2</v>
      </c>
      <c r="Y70" t="n">
        <v>1</v>
      </c>
      <c r="Z70" t="n">
        <v>10</v>
      </c>
      <c r="AA70" t="n">
        <v>108.9168382051604</v>
      </c>
      <c r="AB70" t="n">
        <v>149.0248231040136</v>
      </c>
      <c r="AC70" t="n">
        <v>134.80210314466</v>
      </c>
      <c r="AD70" t="n">
        <v>108916.8382051604</v>
      </c>
      <c r="AE70" t="n">
        <v>149024.8231040136</v>
      </c>
      <c r="AF70" t="n">
        <v>4.924384937847576e-06</v>
      </c>
      <c r="AG70" t="n">
        <v>5</v>
      </c>
      <c r="AH70" t="n">
        <v>134802.10314466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6.7559</v>
      </c>
      <c r="E71" t="n">
        <v>14.8</v>
      </c>
      <c r="F71" t="n">
        <v>11.73</v>
      </c>
      <c r="G71" t="n">
        <v>87.95999999999999</v>
      </c>
      <c r="H71" t="n">
        <v>1.23</v>
      </c>
      <c r="I71" t="n">
        <v>8</v>
      </c>
      <c r="J71" t="n">
        <v>263.48</v>
      </c>
      <c r="K71" t="n">
        <v>57.72</v>
      </c>
      <c r="L71" t="n">
        <v>18.25</v>
      </c>
      <c r="M71" t="n">
        <v>6</v>
      </c>
      <c r="N71" t="n">
        <v>67.51000000000001</v>
      </c>
      <c r="O71" t="n">
        <v>32730.24</v>
      </c>
      <c r="P71" t="n">
        <v>163.52</v>
      </c>
      <c r="Q71" t="n">
        <v>460.71</v>
      </c>
      <c r="R71" t="n">
        <v>46.9</v>
      </c>
      <c r="S71" t="n">
        <v>32.19</v>
      </c>
      <c r="T71" t="n">
        <v>3454.24</v>
      </c>
      <c r="U71" t="n">
        <v>0.6899999999999999</v>
      </c>
      <c r="V71" t="n">
        <v>0.76</v>
      </c>
      <c r="W71" t="n">
        <v>1.46</v>
      </c>
      <c r="X71" t="n">
        <v>0.19</v>
      </c>
      <c r="Y71" t="n">
        <v>1</v>
      </c>
      <c r="Z71" t="n">
        <v>10</v>
      </c>
      <c r="AA71" t="n">
        <v>108.8421693737469</v>
      </c>
      <c r="AB71" t="n">
        <v>148.9226579147173</v>
      </c>
      <c r="AC71" t="n">
        <v>134.7096884576403</v>
      </c>
      <c r="AD71" t="n">
        <v>108842.1693737469</v>
      </c>
      <c r="AE71" t="n">
        <v>148922.6579147173</v>
      </c>
      <c r="AF71" t="n">
        <v>4.924895221696536e-06</v>
      </c>
      <c r="AG71" t="n">
        <v>5</v>
      </c>
      <c r="AH71" t="n">
        <v>134709.6884576403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6.7531</v>
      </c>
      <c r="E72" t="n">
        <v>14.81</v>
      </c>
      <c r="F72" t="n">
        <v>11.73</v>
      </c>
      <c r="G72" t="n">
        <v>88.01000000000001</v>
      </c>
      <c r="H72" t="n">
        <v>1.25</v>
      </c>
      <c r="I72" t="n">
        <v>8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162.91</v>
      </c>
      <c r="Q72" t="n">
        <v>460.7</v>
      </c>
      <c r="R72" t="n">
        <v>46.86</v>
      </c>
      <c r="S72" t="n">
        <v>32.19</v>
      </c>
      <c r="T72" t="n">
        <v>3432.61</v>
      </c>
      <c r="U72" t="n">
        <v>0.6899999999999999</v>
      </c>
      <c r="V72" t="n">
        <v>0.76</v>
      </c>
      <c r="W72" t="n">
        <v>1.46</v>
      </c>
      <c r="X72" t="n">
        <v>0.2</v>
      </c>
      <c r="Y72" t="n">
        <v>1</v>
      </c>
      <c r="Z72" t="n">
        <v>10</v>
      </c>
      <c r="AA72" t="n">
        <v>108.6502669074193</v>
      </c>
      <c r="AB72" t="n">
        <v>148.6600884941487</v>
      </c>
      <c r="AC72" t="n">
        <v>134.4721782940522</v>
      </c>
      <c r="AD72" t="n">
        <v>108650.2669074193</v>
      </c>
      <c r="AE72" t="n">
        <v>148660.0884941487</v>
      </c>
      <c r="AF72" t="n">
        <v>4.922854086300697e-06</v>
      </c>
      <c r="AG72" t="n">
        <v>5</v>
      </c>
      <c r="AH72" t="n">
        <v>134472.1782940523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6.7549</v>
      </c>
      <c r="E73" t="n">
        <v>14.8</v>
      </c>
      <c r="F73" t="n">
        <v>11.73</v>
      </c>
      <c r="G73" t="n">
        <v>87.98</v>
      </c>
      <c r="H73" t="n">
        <v>1.26</v>
      </c>
      <c r="I73" t="n">
        <v>8</v>
      </c>
      <c r="J73" t="n">
        <v>264.42</v>
      </c>
      <c r="K73" t="n">
        <v>57.72</v>
      </c>
      <c r="L73" t="n">
        <v>18.75</v>
      </c>
      <c r="M73" t="n">
        <v>6</v>
      </c>
      <c r="N73" t="n">
        <v>67.94</v>
      </c>
      <c r="O73" t="n">
        <v>32845.69</v>
      </c>
      <c r="P73" t="n">
        <v>162.29</v>
      </c>
      <c r="Q73" t="n">
        <v>460.69</v>
      </c>
      <c r="R73" t="n">
        <v>46.93</v>
      </c>
      <c r="S73" t="n">
        <v>32.19</v>
      </c>
      <c r="T73" t="n">
        <v>3468.1</v>
      </c>
      <c r="U73" t="n">
        <v>0.6899999999999999</v>
      </c>
      <c r="V73" t="n">
        <v>0.76</v>
      </c>
      <c r="W73" t="n">
        <v>1.46</v>
      </c>
      <c r="X73" t="n">
        <v>0.2</v>
      </c>
      <c r="Y73" t="n">
        <v>1</v>
      </c>
      <c r="Z73" t="n">
        <v>10</v>
      </c>
      <c r="AA73" t="n">
        <v>108.4112448548541</v>
      </c>
      <c r="AB73" t="n">
        <v>148.3330479769205</v>
      </c>
      <c r="AC73" t="n">
        <v>134.1763500647839</v>
      </c>
      <c r="AD73" t="n">
        <v>108411.2448548541</v>
      </c>
      <c r="AE73" t="n">
        <v>148333.0479769205</v>
      </c>
      <c r="AF73" t="n">
        <v>4.924166244769451e-06</v>
      </c>
      <c r="AG73" t="n">
        <v>5</v>
      </c>
      <c r="AH73" t="n">
        <v>134176.3500647839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6.7497</v>
      </c>
      <c r="E74" t="n">
        <v>14.82</v>
      </c>
      <c r="F74" t="n">
        <v>11.74</v>
      </c>
      <c r="G74" t="n">
        <v>88.06999999999999</v>
      </c>
      <c r="H74" t="n">
        <v>1.28</v>
      </c>
      <c r="I74" t="n">
        <v>8</v>
      </c>
      <c r="J74" t="n">
        <v>264.89</v>
      </c>
      <c r="K74" t="n">
        <v>57.72</v>
      </c>
      <c r="L74" t="n">
        <v>19</v>
      </c>
      <c r="M74" t="n">
        <v>6</v>
      </c>
      <c r="N74" t="n">
        <v>68.16</v>
      </c>
      <c r="O74" t="n">
        <v>32903.54</v>
      </c>
      <c r="P74" t="n">
        <v>161.36</v>
      </c>
      <c r="Q74" t="n">
        <v>460.69</v>
      </c>
      <c r="R74" t="n">
        <v>47.2</v>
      </c>
      <c r="S74" t="n">
        <v>32.19</v>
      </c>
      <c r="T74" t="n">
        <v>3600.63</v>
      </c>
      <c r="U74" t="n">
        <v>0.68</v>
      </c>
      <c r="V74" t="n">
        <v>0.76</v>
      </c>
      <c r="W74" t="n">
        <v>1.46</v>
      </c>
      <c r="X74" t="n">
        <v>0.21</v>
      </c>
      <c r="Y74" t="n">
        <v>1</v>
      </c>
      <c r="Z74" t="n">
        <v>10</v>
      </c>
      <c r="AA74" t="n">
        <v>108.131764627023</v>
      </c>
      <c r="AB74" t="n">
        <v>147.9506507994048</v>
      </c>
      <c r="AC74" t="n">
        <v>133.8304483371924</v>
      </c>
      <c r="AD74" t="n">
        <v>108131.764627023</v>
      </c>
      <c r="AE74" t="n">
        <v>147950.6507994048</v>
      </c>
      <c r="AF74" t="n">
        <v>4.920375564748606e-06</v>
      </c>
      <c r="AG74" t="n">
        <v>5</v>
      </c>
      <c r="AH74" t="n">
        <v>133830.4483371924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6.7823</v>
      </c>
      <c r="E75" t="n">
        <v>14.74</v>
      </c>
      <c r="F75" t="n">
        <v>11.72</v>
      </c>
      <c r="G75" t="n">
        <v>100.43</v>
      </c>
      <c r="H75" t="n">
        <v>1.29</v>
      </c>
      <c r="I75" t="n">
        <v>7</v>
      </c>
      <c r="J75" t="n">
        <v>265.36</v>
      </c>
      <c r="K75" t="n">
        <v>57.72</v>
      </c>
      <c r="L75" t="n">
        <v>19.25</v>
      </c>
      <c r="M75" t="n">
        <v>5</v>
      </c>
      <c r="N75" t="n">
        <v>68.38</v>
      </c>
      <c r="O75" t="n">
        <v>32961.47</v>
      </c>
      <c r="P75" t="n">
        <v>160.87</v>
      </c>
      <c r="Q75" t="n">
        <v>460.7</v>
      </c>
      <c r="R75" t="n">
        <v>46.53</v>
      </c>
      <c r="S75" t="n">
        <v>32.19</v>
      </c>
      <c r="T75" t="n">
        <v>3272.02</v>
      </c>
      <c r="U75" t="n">
        <v>0.6899999999999999</v>
      </c>
      <c r="V75" t="n">
        <v>0.76</v>
      </c>
      <c r="W75" t="n">
        <v>1.46</v>
      </c>
      <c r="X75" t="n">
        <v>0.18</v>
      </c>
      <c r="Y75" t="n">
        <v>1</v>
      </c>
      <c r="Z75" t="n">
        <v>10</v>
      </c>
      <c r="AA75" t="n">
        <v>107.6429887739659</v>
      </c>
      <c r="AB75" t="n">
        <v>147.2818861139835</v>
      </c>
      <c r="AC75" t="n">
        <v>133.2255096147304</v>
      </c>
      <c r="AD75" t="n">
        <v>107642.9887739659</v>
      </c>
      <c r="AE75" t="n">
        <v>147281.8861139835</v>
      </c>
      <c r="AF75" t="n">
        <v>4.944140212571593e-06</v>
      </c>
      <c r="AG75" t="n">
        <v>5</v>
      </c>
      <c r="AH75" t="n">
        <v>133225.5096147304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6.7858</v>
      </c>
      <c r="E76" t="n">
        <v>14.74</v>
      </c>
      <c r="F76" t="n">
        <v>11.71</v>
      </c>
      <c r="G76" t="n">
        <v>100.36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5</v>
      </c>
      <c r="N76" t="n">
        <v>68.59999999999999</v>
      </c>
      <c r="O76" t="n">
        <v>33019.48</v>
      </c>
      <c r="P76" t="n">
        <v>160.97</v>
      </c>
      <c r="Q76" t="n">
        <v>460.69</v>
      </c>
      <c r="R76" t="n">
        <v>46.29</v>
      </c>
      <c r="S76" t="n">
        <v>32.19</v>
      </c>
      <c r="T76" t="n">
        <v>3150.23</v>
      </c>
      <c r="U76" t="n">
        <v>0.7</v>
      </c>
      <c r="V76" t="n">
        <v>0.76</v>
      </c>
      <c r="W76" t="n">
        <v>1.46</v>
      </c>
      <c r="X76" t="n">
        <v>0.18</v>
      </c>
      <c r="Y76" t="n">
        <v>1</v>
      </c>
      <c r="Z76" t="n">
        <v>10</v>
      </c>
      <c r="AA76" t="n">
        <v>107.6414902046895</v>
      </c>
      <c r="AB76" t="n">
        <v>147.2798357053874</v>
      </c>
      <c r="AC76" t="n">
        <v>133.2236548942529</v>
      </c>
      <c r="AD76" t="n">
        <v>107641.4902046895</v>
      </c>
      <c r="AE76" t="n">
        <v>147279.8357053874</v>
      </c>
      <c r="AF76" t="n">
        <v>4.946691631816391e-06</v>
      </c>
      <c r="AG76" t="n">
        <v>5</v>
      </c>
      <c r="AH76" t="n">
        <v>133223.6548942529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6.7878</v>
      </c>
      <c r="E77" t="n">
        <v>14.73</v>
      </c>
      <c r="F77" t="n">
        <v>11.7</v>
      </c>
      <c r="G77" t="n">
        <v>100.32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5</v>
      </c>
      <c r="N77" t="n">
        <v>68.81999999999999</v>
      </c>
      <c r="O77" t="n">
        <v>33077.58</v>
      </c>
      <c r="P77" t="n">
        <v>160.88</v>
      </c>
      <c r="Q77" t="n">
        <v>460.7</v>
      </c>
      <c r="R77" t="n">
        <v>46.07</v>
      </c>
      <c r="S77" t="n">
        <v>32.19</v>
      </c>
      <c r="T77" t="n">
        <v>3042.77</v>
      </c>
      <c r="U77" t="n">
        <v>0.7</v>
      </c>
      <c r="V77" t="n">
        <v>0.76</v>
      </c>
      <c r="W77" t="n">
        <v>1.46</v>
      </c>
      <c r="X77" t="n">
        <v>0.17</v>
      </c>
      <c r="Y77" t="n">
        <v>1</v>
      </c>
      <c r="Z77" t="n">
        <v>10</v>
      </c>
      <c r="AA77" t="n">
        <v>107.586188051248</v>
      </c>
      <c r="AB77" t="n">
        <v>147.2041688592899</v>
      </c>
      <c r="AC77" t="n">
        <v>133.1552095857479</v>
      </c>
      <c r="AD77" t="n">
        <v>107586.188051248</v>
      </c>
      <c r="AE77" t="n">
        <v>147204.1688592899</v>
      </c>
      <c r="AF77" t="n">
        <v>4.948149585670561e-06</v>
      </c>
      <c r="AG77" t="n">
        <v>5</v>
      </c>
      <c r="AH77" t="n">
        <v>133155.2095857479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6.7843</v>
      </c>
      <c r="E78" t="n">
        <v>14.74</v>
      </c>
      <c r="F78" t="n">
        <v>11.71</v>
      </c>
      <c r="G78" t="n">
        <v>100.39</v>
      </c>
      <c r="H78" t="n">
        <v>1.33</v>
      </c>
      <c r="I78" t="n">
        <v>7</v>
      </c>
      <c r="J78" t="n">
        <v>266.77</v>
      </c>
      <c r="K78" t="n">
        <v>57.72</v>
      </c>
      <c r="L78" t="n">
        <v>20</v>
      </c>
      <c r="M78" t="n">
        <v>5</v>
      </c>
      <c r="N78" t="n">
        <v>69.05</v>
      </c>
      <c r="O78" t="n">
        <v>33135.76</v>
      </c>
      <c r="P78" t="n">
        <v>161.35</v>
      </c>
      <c r="Q78" t="n">
        <v>460.69</v>
      </c>
      <c r="R78" t="n">
        <v>46.24</v>
      </c>
      <c r="S78" t="n">
        <v>32.19</v>
      </c>
      <c r="T78" t="n">
        <v>3127.81</v>
      </c>
      <c r="U78" t="n">
        <v>0.7</v>
      </c>
      <c r="V78" t="n">
        <v>0.76</v>
      </c>
      <c r="W78" t="n">
        <v>1.46</v>
      </c>
      <c r="X78" t="n">
        <v>0.18</v>
      </c>
      <c r="Y78" t="n">
        <v>1</v>
      </c>
      <c r="Z78" t="n">
        <v>10</v>
      </c>
      <c r="AA78" t="n">
        <v>107.7908664546936</v>
      </c>
      <c r="AB78" t="n">
        <v>147.4842188806579</v>
      </c>
      <c r="AC78" t="n">
        <v>133.4085320261291</v>
      </c>
      <c r="AD78" t="n">
        <v>107790.8664546936</v>
      </c>
      <c r="AE78" t="n">
        <v>147484.2188806579</v>
      </c>
      <c r="AF78" t="n">
        <v>4.945598166425763e-06</v>
      </c>
      <c r="AG78" t="n">
        <v>5</v>
      </c>
      <c r="AH78" t="n">
        <v>133408.5320261291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6.7899</v>
      </c>
      <c r="E79" t="n">
        <v>14.73</v>
      </c>
      <c r="F79" t="n">
        <v>11.7</v>
      </c>
      <c r="G79" t="n">
        <v>100.29</v>
      </c>
      <c r="H79" t="n">
        <v>1.35</v>
      </c>
      <c r="I79" t="n">
        <v>7</v>
      </c>
      <c r="J79" t="n">
        <v>267.24</v>
      </c>
      <c r="K79" t="n">
        <v>57.72</v>
      </c>
      <c r="L79" t="n">
        <v>20.25</v>
      </c>
      <c r="M79" t="n">
        <v>5</v>
      </c>
      <c r="N79" t="n">
        <v>69.27</v>
      </c>
      <c r="O79" t="n">
        <v>33194.02</v>
      </c>
      <c r="P79" t="n">
        <v>161.11</v>
      </c>
      <c r="Q79" t="n">
        <v>460.69</v>
      </c>
      <c r="R79" t="n">
        <v>45.96</v>
      </c>
      <c r="S79" t="n">
        <v>32.19</v>
      </c>
      <c r="T79" t="n">
        <v>2988.62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107.6486849204904</v>
      </c>
      <c r="AB79" t="n">
        <v>147.2896798329546</v>
      </c>
      <c r="AC79" t="n">
        <v>133.2325595121014</v>
      </c>
      <c r="AD79" t="n">
        <v>107648.6849204904</v>
      </c>
      <c r="AE79" t="n">
        <v>147289.6798329546</v>
      </c>
      <c r="AF79" t="n">
        <v>4.949680437217442e-06</v>
      </c>
      <c r="AG79" t="n">
        <v>5</v>
      </c>
      <c r="AH79" t="n">
        <v>133232.5595121014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6.7881</v>
      </c>
      <c r="E80" t="n">
        <v>14.73</v>
      </c>
      <c r="F80" t="n">
        <v>11.7</v>
      </c>
      <c r="G80" t="n">
        <v>100.32</v>
      </c>
      <c r="H80" t="n">
        <v>1.36</v>
      </c>
      <c r="I80" t="n">
        <v>7</v>
      </c>
      <c r="J80" t="n">
        <v>267.71</v>
      </c>
      <c r="K80" t="n">
        <v>57.72</v>
      </c>
      <c r="L80" t="n">
        <v>20.5</v>
      </c>
      <c r="M80" t="n">
        <v>5</v>
      </c>
      <c r="N80" t="n">
        <v>69.48999999999999</v>
      </c>
      <c r="O80" t="n">
        <v>33252.37</v>
      </c>
      <c r="P80" t="n">
        <v>160.82</v>
      </c>
      <c r="Q80" t="n">
        <v>460.69</v>
      </c>
      <c r="R80" t="n">
        <v>45.99</v>
      </c>
      <c r="S80" t="n">
        <v>32.19</v>
      </c>
      <c r="T80" t="n">
        <v>3004.17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107.5620328832477</v>
      </c>
      <c r="AB80" t="n">
        <v>147.1711186927812</v>
      </c>
      <c r="AC80" t="n">
        <v>133.1253136807445</v>
      </c>
      <c r="AD80" t="n">
        <v>107562.0328832477</v>
      </c>
      <c r="AE80" t="n">
        <v>147171.1186927812</v>
      </c>
      <c r="AF80" t="n">
        <v>4.948368278748687e-06</v>
      </c>
      <c r="AG80" t="n">
        <v>5</v>
      </c>
      <c r="AH80" t="n">
        <v>133125.3136807445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6.7878</v>
      </c>
      <c r="E81" t="n">
        <v>14.73</v>
      </c>
      <c r="F81" t="n">
        <v>11.7</v>
      </c>
      <c r="G81" t="n">
        <v>100.32</v>
      </c>
      <c r="H81" t="n">
        <v>1.38</v>
      </c>
      <c r="I81" t="n">
        <v>7</v>
      </c>
      <c r="J81" t="n">
        <v>268.19</v>
      </c>
      <c r="K81" t="n">
        <v>57.72</v>
      </c>
      <c r="L81" t="n">
        <v>20.75</v>
      </c>
      <c r="M81" t="n">
        <v>5</v>
      </c>
      <c r="N81" t="n">
        <v>69.70999999999999</v>
      </c>
      <c r="O81" t="n">
        <v>33310.81</v>
      </c>
      <c r="P81" t="n">
        <v>160.41</v>
      </c>
      <c r="Q81" t="n">
        <v>460.69</v>
      </c>
      <c r="R81" t="n">
        <v>46.05</v>
      </c>
      <c r="S81" t="n">
        <v>32.19</v>
      </c>
      <c r="T81" t="n">
        <v>3032.83</v>
      </c>
      <c r="U81" t="n">
        <v>0.7</v>
      </c>
      <c r="V81" t="n">
        <v>0.76</v>
      </c>
      <c r="W81" t="n">
        <v>1.46</v>
      </c>
      <c r="X81" t="n">
        <v>0.17</v>
      </c>
      <c r="Y81" t="n">
        <v>1</v>
      </c>
      <c r="Z81" t="n">
        <v>10</v>
      </c>
      <c r="AA81" t="n">
        <v>107.4187163110036</v>
      </c>
      <c r="AB81" t="n">
        <v>146.9750266359559</v>
      </c>
      <c r="AC81" t="n">
        <v>132.9479363746055</v>
      </c>
      <c r="AD81" t="n">
        <v>107418.7163110036</v>
      </c>
      <c r="AE81" t="n">
        <v>146975.0266359558</v>
      </c>
      <c r="AF81" t="n">
        <v>4.948149585670561e-06</v>
      </c>
      <c r="AG81" t="n">
        <v>5</v>
      </c>
      <c r="AH81" t="n">
        <v>132947.9363746055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6.7887</v>
      </c>
      <c r="E82" t="n">
        <v>14.73</v>
      </c>
      <c r="F82" t="n">
        <v>11.7</v>
      </c>
      <c r="G82" t="n">
        <v>100.31</v>
      </c>
      <c r="H82" t="n">
        <v>1.39</v>
      </c>
      <c r="I82" t="n">
        <v>7</v>
      </c>
      <c r="J82" t="n">
        <v>268.66</v>
      </c>
      <c r="K82" t="n">
        <v>57.72</v>
      </c>
      <c r="L82" t="n">
        <v>21</v>
      </c>
      <c r="M82" t="n">
        <v>5</v>
      </c>
      <c r="N82" t="n">
        <v>69.94</v>
      </c>
      <c r="O82" t="n">
        <v>33369.33</v>
      </c>
      <c r="P82" t="n">
        <v>159.72</v>
      </c>
      <c r="Q82" t="n">
        <v>460.69</v>
      </c>
      <c r="R82" t="n">
        <v>46</v>
      </c>
      <c r="S82" t="n">
        <v>32.19</v>
      </c>
      <c r="T82" t="n">
        <v>3006.66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107.1645788514527</v>
      </c>
      <c r="AB82" t="n">
        <v>146.6273045520452</v>
      </c>
      <c r="AC82" t="n">
        <v>132.6334003983522</v>
      </c>
      <c r="AD82" t="n">
        <v>107164.5788514528</v>
      </c>
      <c r="AE82" t="n">
        <v>146627.3045520452</v>
      </c>
      <c r="AF82" t="n">
        <v>4.94880566490494e-06</v>
      </c>
      <c r="AG82" t="n">
        <v>5</v>
      </c>
      <c r="AH82" t="n">
        <v>132633.4003983522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6.79</v>
      </c>
      <c r="E83" t="n">
        <v>14.73</v>
      </c>
      <c r="F83" t="n">
        <v>11.7</v>
      </c>
      <c r="G83" t="n">
        <v>100.28</v>
      </c>
      <c r="H83" t="n">
        <v>1.41</v>
      </c>
      <c r="I83" t="n">
        <v>7</v>
      </c>
      <c r="J83" t="n">
        <v>269.14</v>
      </c>
      <c r="K83" t="n">
        <v>57.72</v>
      </c>
      <c r="L83" t="n">
        <v>21.25</v>
      </c>
      <c r="M83" t="n">
        <v>5</v>
      </c>
      <c r="N83" t="n">
        <v>70.16</v>
      </c>
      <c r="O83" t="n">
        <v>33427.94</v>
      </c>
      <c r="P83" t="n">
        <v>159.37</v>
      </c>
      <c r="Q83" t="n">
        <v>460.69</v>
      </c>
      <c r="R83" t="n">
        <v>45.81</v>
      </c>
      <c r="S83" t="n">
        <v>32.19</v>
      </c>
      <c r="T83" t="n">
        <v>2911.37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107.0279578009426</v>
      </c>
      <c r="AB83" t="n">
        <v>146.440373603442</v>
      </c>
      <c r="AC83" t="n">
        <v>132.4643098771244</v>
      </c>
      <c r="AD83" t="n">
        <v>107027.9578009426</v>
      </c>
      <c r="AE83" t="n">
        <v>146440.373603442</v>
      </c>
      <c r="AF83" t="n">
        <v>4.94975333491015e-06</v>
      </c>
      <c r="AG83" t="n">
        <v>5</v>
      </c>
      <c r="AH83" t="n">
        <v>132464.3098771244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6.7921</v>
      </c>
      <c r="E84" t="n">
        <v>14.72</v>
      </c>
      <c r="F84" t="n">
        <v>11.7</v>
      </c>
      <c r="G84" t="n">
        <v>100.25</v>
      </c>
      <c r="H84" t="n">
        <v>1.42</v>
      </c>
      <c r="I84" t="n">
        <v>7</v>
      </c>
      <c r="J84" t="n">
        <v>269.61</v>
      </c>
      <c r="K84" t="n">
        <v>57.72</v>
      </c>
      <c r="L84" t="n">
        <v>21.5</v>
      </c>
      <c r="M84" t="n">
        <v>5</v>
      </c>
      <c r="N84" t="n">
        <v>70.39</v>
      </c>
      <c r="O84" t="n">
        <v>33486.63</v>
      </c>
      <c r="P84" t="n">
        <v>158.87</v>
      </c>
      <c r="Q84" t="n">
        <v>460.69</v>
      </c>
      <c r="R84" t="n">
        <v>45.63</v>
      </c>
      <c r="S84" t="n">
        <v>32.19</v>
      </c>
      <c r="T84" t="n">
        <v>2823.69</v>
      </c>
      <c r="U84" t="n">
        <v>0.71</v>
      </c>
      <c r="V84" t="n">
        <v>0.76</v>
      </c>
      <c r="W84" t="n">
        <v>1.46</v>
      </c>
      <c r="X84" t="n">
        <v>0.16</v>
      </c>
      <c r="Y84" t="n">
        <v>1</v>
      </c>
      <c r="Z84" t="n">
        <v>10</v>
      </c>
      <c r="AA84" t="n">
        <v>106.8306560168182</v>
      </c>
      <c r="AB84" t="n">
        <v>146.1704165980626</v>
      </c>
      <c r="AC84" t="n">
        <v>132.2201171894513</v>
      </c>
      <c r="AD84" t="n">
        <v>106830.6560168182</v>
      </c>
      <c r="AE84" t="n">
        <v>146170.4165980626</v>
      </c>
      <c r="AF84" t="n">
        <v>4.951284186457029e-06</v>
      </c>
      <c r="AG84" t="n">
        <v>5</v>
      </c>
      <c r="AH84" t="n">
        <v>132220.1171894513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6.7886</v>
      </c>
      <c r="E85" t="n">
        <v>14.73</v>
      </c>
      <c r="F85" t="n">
        <v>11.7</v>
      </c>
      <c r="G85" t="n">
        <v>100.31</v>
      </c>
      <c r="H85" t="n">
        <v>1.43</v>
      </c>
      <c r="I85" t="n">
        <v>7</v>
      </c>
      <c r="J85" t="n">
        <v>270.09</v>
      </c>
      <c r="K85" t="n">
        <v>57.72</v>
      </c>
      <c r="L85" t="n">
        <v>21.75</v>
      </c>
      <c r="M85" t="n">
        <v>5</v>
      </c>
      <c r="N85" t="n">
        <v>70.62</v>
      </c>
      <c r="O85" t="n">
        <v>33545.41</v>
      </c>
      <c r="P85" t="n">
        <v>158.42</v>
      </c>
      <c r="Q85" t="n">
        <v>460.69</v>
      </c>
      <c r="R85" t="n">
        <v>45.94</v>
      </c>
      <c r="S85" t="n">
        <v>32.19</v>
      </c>
      <c r="T85" t="n">
        <v>2979.91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106.7023330342148</v>
      </c>
      <c r="AB85" t="n">
        <v>145.9948394320544</v>
      </c>
      <c r="AC85" t="n">
        <v>132.0612968617427</v>
      </c>
      <c r="AD85" t="n">
        <v>106702.3330342148</v>
      </c>
      <c r="AE85" t="n">
        <v>145994.8394320544</v>
      </c>
      <c r="AF85" t="n">
        <v>4.94873276721223e-06</v>
      </c>
      <c r="AG85" t="n">
        <v>5</v>
      </c>
      <c r="AH85" t="n">
        <v>132061.2968617427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6.7878</v>
      </c>
      <c r="E86" t="n">
        <v>14.73</v>
      </c>
      <c r="F86" t="n">
        <v>11.7</v>
      </c>
      <c r="G86" t="n">
        <v>100.32</v>
      </c>
      <c r="H86" t="n">
        <v>1.45</v>
      </c>
      <c r="I86" t="n">
        <v>7</v>
      </c>
      <c r="J86" t="n">
        <v>270.57</v>
      </c>
      <c r="K86" t="n">
        <v>57.72</v>
      </c>
      <c r="L86" t="n">
        <v>22</v>
      </c>
      <c r="M86" t="n">
        <v>5</v>
      </c>
      <c r="N86" t="n">
        <v>70.84</v>
      </c>
      <c r="O86" t="n">
        <v>33604.28</v>
      </c>
      <c r="P86" t="n">
        <v>157.87</v>
      </c>
      <c r="Q86" t="n">
        <v>460.69</v>
      </c>
      <c r="R86" t="n">
        <v>45.98</v>
      </c>
      <c r="S86" t="n">
        <v>32.19</v>
      </c>
      <c r="T86" t="n">
        <v>2999.9</v>
      </c>
      <c r="U86" t="n">
        <v>0.7</v>
      </c>
      <c r="V86" t="n">
        <v>0.76</v>
      </c>
      <c r="W86" t="n">
        <v>1.46</v>
      </c>
      <c r="X86" t="n">
        <v>0.17</v>
      </c>
      <c r="Y86" t="n">
        <v>1</v>
      </c>
      <c r="Z86" t="n">
        <v>10</v>
      </c>
      <c r="AA86" t="n">
        <v>106.5136562679803</v>
      </c>
      <c r="AB86" t="n">
        <v>145.736683556661</v>
      </c>
      <c r="AC86" t="n">
        <v>131.8277790207728</v>
      </c>
      <c r="AD86" t="n">
        <v>106513.6562679803</v>
      </c>
      <c r="AE86" t="n">
        <v>145736.683556661</v>
      </c>
      <c r="AF86" t="n">
        <v>4.948149585670561e-06</v>
      </c>
      <c r="AG86" t="n">
        <v>5</v>
      </c>
      <c r="AH86" t="n">
        <v>131827.7790207728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6.7875</v>
      </c>
      <c r="E87" t="n">
        <v>14.73</v>
      </c>
      <c r="F87" t="n">
        <v>11.71</v>
      </c>
      <c r="G87" t="n">
        <v>100.33</v>
      </c>
      <c r="H87" t="n">
        <v>1.46</v>
      </c>
      <c r="I87" t="n">
        <v>7</v>
      </c>
      <c r="J87" t="n">
        <v>271.05</v>
      </c>
      <c r="K87" t="n">
        <v>57.72</v>
      </c>
      <c r="L87" t="n">
        <v>22.25</v>
      </c>
      <c r="M87" t="n">
        <v>5</v>
      </c>
      <c r="N87" t="n">
        <v>71.06999999999999</v>
      </c>
      <c r="O87" t="n">
        <v>33663.24</v>
      </c>
      <c r="P87" t="n">
        <v>156.88</v>
      </c>
      <c r="Q87" t="n">
        <v>460.69</v>
      </c>
      <c r="R87" t="n">
        <v>46.07</v>
      </c>
      <c r="S87" t="n">
        <v>32.19</v>
      </c>
      <c r="T87" t="n">
        <v>3040.4</v>
      </c>
      <c r="U87" t="n">
        <v>0.7</v>
      </c>
      <c r="V87" t="n">
        <v>0.76</v>
      </c>
      <c r="W87" t="n">
        <v>1.46</v>
      </c>
      <c r="X87" t="n">
        <v>0.17</v>
      </c>
      <c r="Y87" t="n">
        <v>1</v>
      </c>
      <c r="Z87" t="n">
        <v>10</v>
      </c>
      <c r="AA87" t="n">
        <v>106.1683152160525</v>
      </c>
      <c r="AB87" t="n">
        <v>145.2641726940417</v>
      </c>
      <c r="AC87" t="n">
        <v>131.4003639317085</v>
      </c>
      <c r="AD87" t="n">
        <v>106168.3152160525</v>
      </c>
      <c r="AE87" t="n">
        <v>145264.1726940417</v>
      </c>
      <c r="AF87" t="n">
        <v>4.947930892592436e-06</v>
      </c>
      <c r="AG87" t="n">
        <v>5</v>
      </c>
      <c r="AH87" t="n">
        <v>131400.3639317085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6.8239</v>
      </c>
      <c r="E88" t="n">
        <v>14.65</v>
      </c>
      <c r="F88" t="n">
        <v>11.67</v>
      </c>
      <c r="G88" t="n">
        <v>116.72</v>
      </c>
      <c r="H88" t="n">
        <v>1.47</v>
      </c>
      <c r="I88" t="n">
        <v>6</v>
      </c>
      <c r="J88" t="n">
        <v>271.52</v>
      </c>
      <c r="K88" t="n">
        <v>57.72</v>
      </c>
      <c r="L88" t="n">
        <v>22.5</v>
      </c>
      <c r="M88" t="n">
        <v>4</v>
      </c>
      <c r="N88" t="n">
        <v>71.3</v>
      </c>
      <c r="O88" t="n">
        <v>33722.28</v>
      </c>
      <c r="P88" t="n">
        <v>155.98</v>
      </c>
      <c r="Q88" t="n">
        <v>460.69</v>
      </c>
      <c r="R88" t="n">
        <v>44.88</v>
      </c>
      <c r="S88" t="n">
        <v>32.19</v>
      </c>
      <c r="T88" t="n">
        <v>2450.23</v>
      </c>
      <c r="U88" t="n">
        <v>0.72</v>
      </c>
      <c r="V88" t="n">
        <v>0.77</v>
      </c>
      <c r="W88" t="n">
        <v>1.46</v>
      </c>
      <c r="X88" t="n">
        <v>0.14</v>
      </c>
      <c r="Y88" t="n">
        <v>1</v>
      </c>
      <c r="Z88" t="n">
        <v>10</v>
      </c>
      <c r="AA88" t="n">
        <v>105.5030226359984</v>
      </c>
      <c r="AB88" t="n">
        <v>144.3538900353749</v>
      </c>
      <c r="AC88" t="n">
        <v>130.5769573723948</v>
      </c>
      <c r="AD88" t="n">
        <v>105503.0226359984</v>
      </c>
      <c r="AE88" t="n">
        <v>144353.8900353748</v>
      </c>
      <c r="AF88" t="n">
        <v>4.974465652738347e-06</v>
      </c>
      <c r="AG88" t="n">
        <v>5</v>
      </c>
      <c r="AH88" t="n">
        <v>130576.9573723949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6.8228</v>
      </c>
      <c r="E89" t="n">
        <v>14.66</v>
      </c>
      <c r="F89" t="n">
        <v>11.67</v>
      </c>
      <c r="G89" t="n">
        <v>116.74</v>
      </c>
      <c r="H89" t="n">
        <v>1.49</v>
      </c>
      <c r="I89" t="n">
        <v>6</v>
      </c>
      <c r="J89" t="n">
        <v>272</v>
      </c>
      <c r="K89" t="n">
        <v>57.72</v>
      </c>
      <c r="L89" t="n">
        <v>22.75</v>
      </c>
      <c r="M89" t="n">
        <v>4</v>
      </c>
      <c r="N89" t="n">
        <v>71.53</v>
      </c>
      <c r="O89" t="n">
        <v>33781.41</v>
      </c>
      <c r="P89" t="n">
        <v>155.94</v>
      </c>
      <c r="Q89" t="n">
        <v>460.69</v>
      </c>
      <c r="R89" t="n">
        <v>44.98</v>
      </c>
      <c r="S89" t="n">
        <v>32.19</v>
      </c>
      <c r="T89" t="n">
        <v>2501.92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105.498636585917</v>
      </c>
      <c r="AB89" t="n">
        <v>144.3478888481546</v>
      </c>
      <c r="AC89" t="n">
        <v>130.5715289300602</v>
      </c>
      <c r="AD89" t="n">
        <v>105498.636585917</v>
      </c>
      <c r="AE89" t="n">
        <v>144347.8888481546</v>
      </c>
      <c r="AF89" t="n">
        <v>4.973663778118552e-06</v>
      </c>
      <c r="AG89" t="n">
        <v>5</v>
      </c>
      <c r="AH89" t="n">
        <v>130571.5289300602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6.8245</v>
      </c>
      <c r="E90" t="n">
        <v>14.65</v>
      </c>
      <c r="F90" t="n">
        <v>11.67</v>
      </c>
      <c r="G90" t="n">
        <v>116.71</v>
      </c>
      <c r="H90" t="n">
        <v>1.5</v>
      </c>
      <c r="I90" t="n">
        <v>6</v>
      </c>
      <c r="J90" t="n">
        <v>272.49</v>
      </c>
      <c r="K90" t="n">
        <v>57.72</v>
      </c>
      <c r="L90" t="n">
        <v>23</v>
      </c>
      <c r="M90" t="n">
        <v>4</v>
      </c>
      <c r="N90" t="n">
        <v>71.76000000000001</v>
      </c>
      <c r="O90" t="n">
        <v>33840.76</v>
      </c>
      <c r="P90" t="n">
        <v>155.9</v>
      </c>
      <c r="Q90" t="n">
        <v>460.69</v>
      </c>
      <c r="R90" t="n">
        <v>44.96</v>
      </c>
      <c r="S90" t="n">
        <v>32.19</v>
      </c>
      <c r="T90" t="n">
        <v>2494.42</v>
      </c>
      <c r="U90" t="n">
        <v>0.72</v>
      </c>
      <c r="V90" t="n">
        <v>0.77</v>
      </c>
      <c r="W90" t="n">
        <v>1.46</v>
      </c>
      <c r="X90" t="n">
        <v>0.14</v>
      </c>
      <c r="Y90" t="n">
        <v>1</v>
      </c>
      <c r="Z90" t="n">
        <v>10</v>
      </c>
      <c r="AA90" t="n">
        <v>105.4693293892438</v>
      </c>
      <c r="AB90" t="n">
        <v>144.307789448724</v>
      </c>
      <c r="AC90" t="n">
        <v>130.5352565610314</v>
      </c>
      <c r="AD90" t="n">
        <v>105469.3293892438</v>
      </c>
      <c r="AE90" t="n">
        <v>144307.789448724</v>
      </c>
      <c r="AF90" t="n">
        <v>4.974903038894597e-06</v>
      </c>
      <c r="AG90" t="n">
        <v>5</v>
      </c>
      <c r="AH90" t="n">
        <v>130535.2565610314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6.8232</v>
      </c>
      <c r="E91" t="n">
        <v>14.66</v>
      </c>
      <c r="F91" t="n">
        <v>11.67</v>
      </c>
      <c r="G91" t="n">
        <v>116.74</v>
      </c>
      <c r="H91" t="n">
        <v>1.52</v>
      </c>
      <c r="I91" t="n">
        <v>6</v>
      </c>
      <c r="J91" t="n">
        <v>272.97</v>
      </c>
      <c r="K91" t="n">
        <v>57.72</v>
      </c>
      <c r="L91" t="n">
        <v>23.25</v>
      </c>
      <c r="M91" t="n">
        <v>4</v>
      </c>
      <c r="N91" t="n">
        <v>71.98999999999999</v>
      </c>
      <c r="O91" t="n">
        <v>33900.07</v>
      </c>
      <c r="P91" t="n">
        <v>156.21</v>
      </c>
      <c r="Q91" t="n">
        <v>460.7</v>
      </c>
      <c r="R91" t="n">
        <v>44.97</v>
      </c>
      <c r="S91" t="n">
        <v>32.19</v>
      </c>
      <c r="T91" t="n">
        <v>2496.8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105.5907837183831</v>
      </c>
      <c r="AB91" t="n">
        <v>144.4739686200392</v>
      </c>
      <c r="AC91" t="n">
        <v>130.6855758254703</v>
      </c>
      <c r="AD91" t="n">
        <v>105590.7837183831</v>
      </c>
      <c r="AE91" t="n">
        <v>144473.9686200392</v>
      </c>
      <c r="AF91" t="n">
        <v>4.973955368889386e-06</v>
      </c>
      <c r="AG91" t="n">
        <v>5</v>
      </c>
      <c r="AH91" t="n">
        <v>130685.5758254703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6.8258</v>
      </c>
      <c r="E92" t="n">
        <v>14.65</v>
      </c>
      <c r="F92" t="n">
        <v>11.67</v>
      </c>
      <c r="G92" t="n">
        <v>116.68</v>
      </c>
      <c r="H92" t="n">
        <v>1.53</v>
      </c>
      <c r="I92" t="n">
        <v>6</v>
      </c>
      <c r="J92" t="n">
        <v>273.45</v>
      </c>
      <c r="K92" t="n">
        <v>57.72</v>
      </c>
      <c r="L92" t="n">
        <v>23.5</v>
      </c>
      <c r="M92" t="n">
        <v>4</v>
      </c>
      <c r="N92" t="n">
        <v>72.22</v>
      </c>
      <c r="O92" t="n">
        <v>33959.47</v>
      </c>
      <c r="P92" t="n">
        <v>156.24</v>
      </c>
      <c r="Q92" t="n">
        <v>460.69</v>
      </c>
      <c r="R92" t="n">
        <v>44.84</v>
      </c>
      <c r="S92" t="n">
        <v>32.19</v>
      </c>
      <c r="T92" t="n">
        <v>2430.29</v>
      </c>
      <c r="U92" t="n">
        <v>0.72</v>
      </c>
      <c r="V92" t="n">
        <v>0.77</v>
      </c>
      <c r="W92" t="n">
        <v>1.46</v>
      </c>
      <c r="X92" t="n">
        <v>0.13</v>
      </c>
      <c r="Y92" t="n">
        <v>1</v>
      </c>
      <c r="Z92" t="n">
        <v>10</v>
      </c>
      <c r="AA92" t="n">
        <v>105.5782417782977</v>
      </c>
      <c r="AB92" t="n">
        <v>144.456808184303</v>
      </c>
      <c r="AC92" t="n">
        <v>130.6700531576359</v>
      </c>
      <c r="AD92" t="n">
        <v>105578.2417782977</v>
      </c>
      <c r="AE92" t="n">
        <v>144456.8081843031</v>
      </c>
      <c r="AF92" t="n">
        <v>4.975850708899809e-06</v>
      </c>
      <c r="AG92" t="n">
        <v>5</v>
      </c>
      <c r="AH92" t="n">
        <v>130670.0531576359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6.8253</v>
      </c>
      <c r="E93" t="n">
        <v>14.65</v>
      </c>
      <c r="F93" t="n">
        <v>11.67</v>
      </c>
      <c r="G93" t="n">
        <v>116.69</v>
      </c>
      <c r="H93" t="n">
        <v>1.54</v>
      </c>
      <c r="I93" t="n">
        <v>6</v>
      </c>
      <c r="J93" t="n">
        <v>273.93</v>
      </c>
      <c r="K93" t="n">
        <v>57.72</v>
      </c>
      <c r="L93" t="n">
        <v>23.75</v>
      </c>
      <c r="M93" t="n">
        <v>4</v>
      </c>
      <c r="N93" t="n">
        <v>72.45999999999999</v>
      </c>
      <c r="O93" t="n">
        <v>34018.96</v>
      </c>
      <c r="P93" t="n">
        <v>155.95</v>
      </c>
      <c r="Q93" t="n">
        <v>460.69</v>
      </c>
      <c r="R93" t="n">
        <v>44.87</v>
      </c>
      <c r="S93" t="n">
        <v>32.19</v>
      </c>
      <c r="T93" t="n">
        <v>2447.83</v>
      </c>
      <c r="U93" t="n">
        <v>0.72</v>
      </c>
      <c r="V93" t="n">
        <v>0.77</v>
      </c>
      <c r="W93" t="n">
        <v>1.46</v>
      </c>
      <c r="X93" t="n">
        <v>0.14</v>
      </c>
      <c r="Y93" t="n">
        <v>1</v>
      </c>
      <c r="Z93" t="n">
        <v>10</v>
      </c>
      <c r="AA93" t="n">
        <v>105.4799314771772</v>
      </c>
      <c r="AB93" t="n">
        <v>144.3222956931656</v>
      </c>
      <c r="AC93" t="n">
        <v>130.5483783498631</v>
      </c>
      <c r="AD93" t="n">
        <v>105479.9314771772</v>
      </c>
      <c r="AE93" t="n">
        <v>144322.2956931656</v>
      </c>
      <c r="AF93" t="n">
        <v>4.975486220436266e-06</v>
      </c>
      <c r="AG93" t="n">
        <v>5</v>
      </c>
      <c r="AH93" t="n">
        <v>130548.3783498631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6.8235</v>
      </c>
      <c r="E94" t="n">
        <v>14.66</v>
      </c>
      <c r="F94" t="n">
        <v>11.67</v>
      </c>
      <c r="G94" t="n">
        <v>116.73</v>
      </c>
      <c r="H94" t="n">
        <v>1.56</v>
      </c>
      <c r="I94" t="n">
        <v>6</v>
      </c>
      <c r="J94" t="n">
        <v>274.41</v>
      </c>
      <c r="K94" t="n">
        <v>57.72</v>
      </c>
      <c r="L94" t="n">
        <v>24</v>
      </c>
      <c r="M94" t="n">
        <v>4</v>
      </c>
      <c r="N94" t="n">
        <v>72.69</v>
      </c>
      <c r="O94" t="n">
        <v>34078.55</v>
      </c>
      <c r="P94" t="n">
        <v>155.67</v>
      </c>
      <c r="Q94" t="n">
        <v>460.69</v>
      </c>
      <c r="R94" t="n">
        <v>45</v>
      </c>
      <c r="S94" t="n">
        <v>32.19</v>
      </c>
      <c r="T94" t="n">
        <v>2511.51</v>
      </c>
      <c r="U94" t="n">
        <v>0.72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105.3967014679905</v>
      </c>
      <c r="AB94" t="n">
        <v>144.2084167227476</v>
      </c>
      <c r="AC94" t="n">
        <v>130.4453678285516</v>
      </c>
      <c r="AD94" t="n">
        <v>105396.7014679905</v>
      </c>
      <c r="AE94" t="n">
        <v>144208.4167227476</v>
      </c>
      <c r="AF94" t="n">
        <v>4.974174061967512e-06</v>
      </c>
      <c r="AG94" t="n">
        <v>5</v>
      </c>
      <c r="AH94" t="n">
        <v>130445.3678285516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6.8257</v>
      </c>
      <c r="E95" t="n">
        <v>14.65</v>
      </c>
      <c r="F95" t="n">
        <v>11.67</v>
      </c>
      <c r="G95" t="n">
        <v>116.68</v>
      </c>
      <c r="H95" t="n">
        <v>1.57</v>
      </c>
      <c r="I95" t="n">
        <v>6</v>
      </c>
      <c r="J95" t="n">
        <v>274.9</v>
      </c>
      <c r="K95" t="n">
        <v>57.72</v>
      </c>
      <c r="L95" t="n">
        <v>24.25</v>
      </c>
      <c r="M95" t="n">
        <v>4</v>
      </c>
      <c r="N95" t="n">
        <v>72.92</v>
      </c>
      <c r="O95" t="n">
        <v>34138.22</v>
      </c>
      <c r="P95" t="n">
        <v>155.22</v>
      </c>
      <c r="Q95" t="n">
        <v>460.69</v>
      </c>
      <c r="R95" t="n">
        <v>44.9</v>
      </c>
      <c r="S95" t="n">
        <v>32.19</v>
      </c>
      <c r="T95" t="n">
        <v>2464.93</v>
      </c>
      <c r="U95" t="n">
        <v>0.72</v>
      </c>
      <c r="V95" t="n">
        <v>0.77</v>
      </c>
      <c r="W95" t="n">
        <v>1.46</v>
      </c>
      <c r="X95" t="n">
        <v>0.13</v>
      </c>
      <c r="Y95" t="n">
        <v>1</v>
      </c>
      <c r="Z95" t="n">
        <v>10</v>
      </c>
      <c r="AA95" t="n">
        <v>105.2177016024837</v>
      </c>
      <c r="AB95" t="n">
        <v>143.9635012098446</v>
      </c>
      <c r="AC95" t="n">
        <v>130.2238267084589</v>
      </c>
      <c r="AD95" t="n">
        <v>105217.7016024837</v>
      </c>
      <c r="AE95" t="n">
        <v>143963.5012098446</v>
      </c>
      <c r="AF95" t="n">
        <v>4.9757778112071e-06</v>
      </c>
      <c r="AG95" t="n">
        <v>5</v>
      </c>
      <c r="AH95" t="n">
        <v>130223.8267084589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6.823</v>
      </c>
      <c r="E96" t="n">
        <v>14.66</v>
      </c>
      <c r="F96" t="n">
        <v>11.67</v>
      </c>
      <c r="G96" t="n">
        <v>116.74</v>
      </c>
      <c r="H96" t="n">
        <v>1.58</v>
      </c>
      <c r="I96" t="n">
        <v>6</v>
      </c>
      <c r="J96" t="n">
        <v>275.38</v>
      </c>
      <c r="K96" t="n">
        <v>57.72</v>
      </c>
      <c r="L96" t="n">
        <v>24.5</v>
      </c>
      <c r="M96" t="n">
        <v>4</v>
      </c>
      <c r="N96" t="n">
        <v>73.16</v>
      </c>
      <c r="O96" t="n">
        <v>34197.98</v>
      </c>
      <c r="P96" t="n">
        <v>155.38</v>
      </c>
      <c r="Q96" t="n">
        <v>460.69</v>
      </c>
      <c r="R96" t="n">
        <v>45.04</v>
      </c>
      <c r="S96" t="n">
        <v>32.19</v>
      </c>
      <c r="T96" t="n">
        <v>2533.64</v>
      </c>
      <c r="U96" t="n">
        <v>0.71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105.2983447233923</v>
      </c>
      <c r="AB96" t="n">
        <v>144.0738406855951</v>
      </c>
      <c r="AC96" t="n">
        <v>130.3236355395063</v>
      </c>
      <c r="AD96" t="n">
        <v>105298.3447233923</v>
      </c>
      <c r="AE96" t="n">
        <v>144073.8406855951</v>
      </c>
      <c r="AF96" t="n">
        <v>4.97380957350397e-06</v>
      </c>
      <c r="AG96" t="n">
        <v>5</v>
      </c>
      <c r="AH96" t="n">
        <v>130323.6355395063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6.8275</v>
      </c>
      <c r="E97" t="n">
        <v>14.65</v>
      </c>
      <c r="F97" t="n">
        <v>11.66</v>
      </c>
      <c r="G97" t="n">
        <v>116.64</v>
      </c>
      <c r="H97" t="n">
        <v>1.6</v>
      </c>
      <c r="I97" t="n">
        <v>6</v>
      </c>
      <c r="J97" t="n">
        <v>275.87</v>
      </c>
      <c r="K97" t="n">
        <v>57.72</v>
      </c>
      <c r="L97" t="n">
        <v>24.75</v>
      </c>
      <c r="M97" t="n">
        <v>4</v>
      </c>
      <c r="N97" t="n">
        <v>73.39</v>
      </c>
      <c r="O97" t="n">
        <v>34257.84</v>
      </c>
      <c r="P97" t="n">
        <v>154.35</v>
      </c>
      <c r="Q97" t="n">
        <v>460.73</v>
      </c>
      <c r="R97" t="n">
        <v>44.71</v>
      </c>
      <c r="S97" t="n">
        <v>32.19</v>
      </c>
      <c r="T97" t="n">
        <v>2365.18</v>
      </c>
      <c r="U97" t="n">
        <v>0.72</v>
      </c>
      <c r="V97" t="n">
        <v>0.77</v>
      </c>
      <c r="W97" t="n">
        <v>1.46</v>
      </c>
      <c r="X97" t="n">
        <v>0.13</v>
      </c>
      <c r="Y97" t="n">
        <v>1</v>
      </c>
      <c r="Z97" t="n">
        <v>10</v>
      </c>
      <c r="AA97" t="n">
        <v>104.8888863924401</v>
      </c>
      <c r="AB97" t="n">
        <v>143.51360173316</v>
      </c>
      <c r="AC97" t="n">
        <v>129.8168650063911</v>
      </c>
      <c r="AD97" t="n">
        <v>104888.8863924401</v>
      </c>
      <c r="AE97" t="n">
        <v>143513.60173316</v>
      </c>
      <c r="AF97" t="n">
        <v>4.977089969675854e-06</v>
      </c>
      <c r="AG97" t="n">
        <v>5</v>
      </c>
      <c r="AH97" t="n">
        <v>129816.8650063911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6.8217</v>
      </c>
      <c r="E98" t="n">
        <v>14.66</v>
      </c>
      <c r="F98" t="n">
        <v>11.68</v>
      </c>
      <c r="G98" t="n">
        <v>116.77</v>
      </c>
      <c r="H98" t="n">
        <v>1.61</v>
      </c>
      <c r="I98" t="n">
        <v>6</v>
      </c>
      <c r="J98" t="n">
        <v>276.35</v>
      </c>
      <c r="K98" t="n">
        <v>57.72</v>
      </c>
      <c r="L98" t="n">
        <v>25</v>
      </c>
      <c r="M98" t="n">
        <v>4</v>
      </c>
      <c r="N98" t="n">
        <v>73.63</v>
      </c>
      <c r="O98" t="n">
        <v>34317.79</v>
      </c>
      <c r="P98" t="n">
        <v>152.94</v>
      </c>
      <c r="Q98" t="n">
        <v>460.69</v>
      </c>
      <c r="R98" t="n">
        <v>45.24</v>
      </c>
      <c r="S98" t="n">
        <v>32.19</v>
      </c>
      <c r="T98" t="n">
        <v>2630.15</v>
      </c>
      <c r="U98" t="n">
        <v>0.71</v>
      </c>
      <c r="V98" t="n">
        <v>0.77</v>
      </c>
      <c r="W98" t="n">
        <v>1.45</v>
      </c>
      <c r="X98" t="n">
        <v>0.14</v>
      </c>
      <c r="Y98" t="n">
        <v>1</v>
      </c>
      <c r="Z98" t="n">
        <v>10</v>
      </c>
      <c r="AA98" t="n">
        <v>104.4494558164955</v>
      </c>
      <c r="AB98" t="n">
        <v>142.912353432844</v>
      </c>
      <c r="AC98" t="n">
        <v>129.2729989999998</v>
      </c>
      <c r="AD98" t="n">
        <v>104449.4558164955</v>
      </c>
      <c r="AE98" t="n">
        <v>142912.353432844</v>
      </c>
      <c r="AF98" t="n">
        <v>4.972861903498758e-06</v>
      </c>
      <c r="AG98" t="n">
        <v>5</v>
      </c>
      <c r="AH98" t="n">
        <v>129272.9989999998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6.8192</v>
      </c>
      <c r="E99" t="n">
        <v>14.66</v>
      </c>
      <c r="F99" t="n">
        <v>11.68</v>
      </c>
      <c r="G99" t="n">
        <v>116.82</v>
      </c>
      <c r="H99" t="n">
        <v>1.62</v>
      </c>
      <c r="I99" t="n">
        <v>6</v>
      </c>
      <c r="J99" t="n">
        <v>276.84</v>
      </c>
      <c r="K99" t="n">
        <v>57.72</v>
      </c>
      <c r="L99" t="n">
        <v>25.25</v>
      </c>
      <c r="M99" t="n">
        <v>4</v>
      </c>
      <c r="N99" t="n">
        <v>73.87</v>
      </c>
      <c r="O99" t="n">
        <v>34377.83</v>
      </c>
      <c r="P99" t="n">
        <v>153.54</v>
      </c>
      <c r="Q99" t="n">
        <v>460.69</v>
      </c>
      <c r="R99" t="n">
        <v>45.38</v>
      </c>
      <c r="S99" t="n">
        <v>32.19</v>
      </c>
      <c r="T99" t="n">
        <v>2701.57</v>
      </c>
      <c r="U99" t="n">
        <v>0.71</v>
      </c>
      <c r="V99" t="n">
        <v>0.76</v>
      </c>
      <c r="W99" t="n">
        <v>1.46</v>
      </c>
      <c r="X99" t="n">
        <v>0.15</v>
      </c>
      <c r="Y99" t="n">
        <v>1</v>
      </c>
      <c r="Z99" t="n">
        <v>10</v>
      </c>
      <c r="AA99" t="n">
        <v>104.6841491031665</v>
      </c>
      <c r="AB99" t="n">
        <v>143.2334711416042</v>
      </c>
      <c r="AC99" t="n">
        <v>129.5634696853275</v>
      </c>
      <c r="AD99" t="n">
        <v>104684.1491031665</v>
      </c>
      <c r="AE99" t="n">
        <v>143233.4711416042</v>
      </c>
      <c r="AF99" t="n">
        <v>4.971039461181045e-06</v>
      </c>
      <c r="AG99" t="n">
        <v>5</v>
      </c>
      <c r="AH99" t="n">
        <v>129563.4696853275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6.8223</v>
      </c>
      <c r="E100" t="n">
        <v>14.66</v>
      </c>
      <c r="F100" t="n">
        <v>11.68</v>
      </c>
      <c r="G100" t="n">
        <v>116.76</v>
      </c>
      <c r="H100" t="n">
        <v>1.64</v>
      </c>
      <c r="I100" t="n">
        <v>6</v>
      </c>
      <c r="J100" t="n">
        <v>277.33</v>
      </c>
      <c r="K100" t="n">
        <v>57.72</v>
      </c>
      <c r="L100" t="n">
        <v>25.5</v>
      </c>
      <c r="M100" t="n">
        <v>4</v>
      </c>
      <c r="N100" t="n">
        <v>74.09999999999999</v>
      </c>
      <c r="O100" t="n">
        <v>34437.96</v>
      </c>
      <c r="P100" t="n">
        <v>152.5</v>
      </c>
      <c r="Q100" t="n">
        <v>460.73</v>
      </c>
      <c r="R100" t="n">
        <v>45.16</v>
      </c>
      <c r="S100" t="n">
        <v>32.19</v>
      </c>
      <c r="T100" t="n">
        <v>2590.29</v>
      </c>
      <c r="U100" t="n">
        <v>0.71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104.2882168218604</v>
      </c>
      <c r="AB100" t="n">
        <v>142.691739127022</v>
      </c>
      <c r="AC100" t="n">
        <v>129.0734398138912</v>
      </c>
      <c r="AD100" t="n">
        <v>104288.2168218604</v>
      </c>
      <c r="AE100" t="n">
        <v>142691.739127022</v>
      </c>
      <c r="AF100" t="n">
        <v>4.973299289655009e-06</v>
      </c>
      <c r="AG100" t="n">
        <v>5</v>
      </c>
      <c r="AH100" t="n">
        <v>129073.4398138912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6.8228</v>
      </c>
      <c r="E101" t="n">
        <v>14.66</v>
      </c>
      <c r="F101" t="n">
        <v>11.67</v>
      </c>
      <c r="G101" t="n">
        <v>116.74</v>
      </c>
      <c r="H101" t="n">
        <v>1.65</v>
      </c>
      <c r="I101" t="n">
        <v>6</v>
      </c>
      <c r="J101" t="n">
        <v>277.82</v>
      </c>
      <c r="K101" t="n">
        <v>57.72</v>
      </c>
      <c r="L101" t="n">
        <v>25.75</v>
      </c>
      <c r="M101" t="n">
        <v>4</v>
      </c>
      <c r="N101" t="n">
        <v>74.34</v>
      </c>
      <c r="O101" t="n">
        <v>34498.19</v>
      </c>
      <c r="P101" t="n">
        <v>151.1</v>
      </c>
      <c r="Q101" t="n">
        <v>460.69</v>
      </c>
      <c r="R101" t="n">
        <v>45.11</v>
      </c>
      <c r="S101" t="n">
        <v>32.19</v>
      </c>
      <c r="T101" t="n">
        <v>2565.52</v>
      </c>
      <c r="U101" t="n">
        <v>0.71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103.7828809519264</v>
      </c>
      <c r="AB101" t="n">
        <v>142.0003162959336</v>
      </c>
      <c r="AC101" t="n">
        <v>128.4480054073836</v>
      </c>
      <c r="AD101" t="n">
        <v>103782.8809519264</v>
      </c>
      <c r="AE101" t="n">
        <v>142000.3162959336</v>
      </c>
      <c r="AF101" t="n">
        <v>4.973663778118552e-06</v>
      </c>
      <c r="AG101" t="n">
        <v>5</v>
      </c>
      <c r="AH101" t="n">
        <v>128448.0054073836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6.8235</v>
      </c>
      <c r="E102" t="n">
        <v>14.66</v>
      </c>
      <c r="F102" t="n">
        <v>11.67</v>
      </c>
      <c r="G102" t="n">
        <v>116.73</v>
      </c>
      <c r="H102" t="n">
        <v>1.66</v>
      </c>
      <c r="I102" t="n">
        <v>6</v>
      </c>
      <c r="J102" t="n">
        <v>278.31</v>
      </c>
      <c r="K102" t="n">
        <v>57.72</v>
      </c>
      <c r="L102" t="n">
        <v>26</v>
      </c>
      <c r="M102" t="n">
        <v>4</v>
      </c>
      <c r="N102" t="n">
        <v>74.58</v>
      </c>
      <c r="O102" t="n">
        <v>34558.51</v>
      </c>
      <c r="P102" t="n">
        <v>150.5</v>
      </c>
      <c r="Q102" t="n">
        <v>460.69</v>
      </c>
      <c r="R102" t="n">
        <v>45.12</v>
      </c>
      <c r="S102" t="n">
        <v>32.19</v>
      </c>
      <c r="T102" t="n">
        <v>2574.21</v>
      </c>
      <c r="U102" t="n">
        <v>0.71</v>
      </c>
      <c r="V102" t="n">
        <v>0.77</v>
      </c>
      <c r="W102" t="n">
        <v>1.45</v>
      </c>
      <c r="X102" t="n">
        <v>0.14</v>
      </c>
      <c r="Y102" t="n">
        <v>1</v>
      </c>
      <c r="Z102" t="n">
        <v>10</v>
      </c>
      <c r="AA102" t="n">
        <v>103.5641505098686</v>
      </c>
      <c r="AB102" t="n">
        <v>141.7010396554041</v>
      </c>
      <c r="AC102" t="n">
        <v>128.1772913093888</v>
      </c>
      <c r="AD102" t="n">
        <v>103564.1505098686</v>
      </c>
      <c r="AE102" t="n">
        <v>141701.0396554041</v>
      </c>
      <c r="AF102" t="n">
        <v>4.974174061967512e-06</v>
      </c>
      <c r="AG102" t="n">
        <v>5</v>
      </c>
      <c r="AH102" t="n">
        <v>128177.2913093888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6.8213</v>
      </c>
      <c r="E103" t="n">
        <v>14.66</v>
      </c>
      <c r="F103" t="n">
        <v>11.68</v>
      </c>
      <c r="G103" t="n">
        <v>116.78</v>
      </c>
      <c r="H103" t="n">
        <v>1.68</v>
      </c>
      <c r="I103" t="n">
        <v>6</v>
      </c>
      <c r="J103" t="n">
        <v>278.79</v>
      </c>
      <c r="K103" t="n">
        <v>57.72</v>
      </c>
      <c r="L103" t="n">
        <v>26.25</v>
      </c>
      <c r="M103" t="n">
        <v>3</v>
      </c>
      <c r="N103" t="n">
        <v>74.81999999999999</v>
      </c>
      <c r="O103" t="n">
        <v>34618.92</v>
      </c>
      <c r="P103" t="n">
        <v>149.36</v>
      </c>
      <c r="Q103" t="n">
        <v>460.69</v>
      </c>
      <c r="R103" t="n">
        <v>45.11</v>
      </c>
      <c r="S103" t="n">
        <v>32.19</v>
      </c>
      <c r="T103" t="n">
        <v>2565.43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103.1835851319325</v>
      </c>
      <c r="AB103" t="n">
        <v>141.1803333159526</v>
      </c>
      <c r="AC103" t="n">
        <v>127.7062804521585</v>
      </c>
      <c r="AD103" t="n">
        <v>103183.5851319325</v>
      </c>
      <c r="AE103" t="n">
        <v>141180.3333159526</v>
      </c>
      <c r="AF103" t="n">
        <v>4.972570312727924e-06</v>
      </c>
      <c r="AG103" t="n">
        <v>5</v>
      </c>
      <c r="AH103" t="n">
        <v>127706.2804521584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6.821</v>
      </c>
      <c r="E104" t="n">
        <v>14.66</v>
      </c>
      <c r="F104" t="n">
        <v>11.68</v>
      </c>
      <c r="G104" t="n">
        <v>116.78</v>
      </c>
      <c r="H104" t="n">
        <v>1.69</v>
      </c>
      <c r="I104" t="n">
        <v>6</v>
      </c>
      <c r="J104" t="n">
        <v>279.29</v>
      </c>
      <c r="K104" t="n">
        <v>57.72</v>
      </c>
      <c r="L104" t="n">
        <v>26.5</v>
      </c>
      <c r="M104" t="n">
        <v>3</v>
      </c>
      <c r="N104" t="n">
        <v>75.06</v>
      </c>
      <c r="O104" t="n">
        <v>34679.43</v>
      </c>
      <c r="P104" t="n">
        <v>149.33</v>
      </c>
      <c r="Q104" t="n">
        <v>460.69</v>
      </c>
      <c r="R104" t="n">
        <v>45.13</v>
      </c>
      <c r="S104" t="n">
        <v>32.19</v>
      </c>
      <c r="T104" t="n">
        <v>2579.17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103.175517190626</v>
      </c>
      <c r="AB104" t="n">
        <v>141.1692944027247</v>
      </c>
      <c r="AC104" t="n">
        <v>127.6962950773158</v>
      </c>
      <c r="AD104" t="n">
        <v>103175.517190626</v>
      </c>
      <c r="AE104" t="n">
        <v>141169.2944027247</v>
      </c>
      <c r="AF104" t="n">
        <v>4.972351619649798e-06</v>
      </c>
      <c r="AG104" t="n">
        <v>5</v>
      </c>
      <c r="AH104" t="n">
        <v>127696.2950773158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6.8588</v>
      </c>
      <c r="E105" t="n">
        <v>14.58</v>
      </c>
      <c r="F105" t="n">
        <v>11.64</v>
      </c>
      <c r="G105" t="n">
        <v>139.72</v>
      </c>
      <c r="H105" t="n">
        <v>1.7</v>
      </c>
      <c r="I105" t="n">
        <v>5</v>
      </c>
      <c r="J105" t="n">
        <v>279.78</v>
      </c>
      <c r="K105" t="n">
        <v>57.72</v>
      </c>
      <c r="L105" t="n">
        <v>26.75</v>
      </c>
      <c r="M105" t="n">
        <v>2</v>
      </c>
      <c r="N105" t="n">
        <v>75.3</v>
      </c>
      <c r="O105" t="n">
        <v>34740.03</v>
      </c>
      <c r="P105" t="n">
        <v>148.62</v>
      </c>
      <c r="Q105" t="n">
        <v>460.69</v>
      </c>
      <c r="R105" t="n">
        <v>44.1</v>
      </c>
      <c r="S105" t="n">
        <v>32.19</v>
      </c>
      <c r="T105" t="n">
        <v>2066.09</v>
      </c>
      <c r="U105" t="n">
        <v>0.73</v>
      </c>
      <c r="V105" t="n">
        <v>0.77</v>
      </c>
      <c r="W105" t="n">
        <v>1.45</v>
      </c>
      <c r="X105" t="n">
        <v>0.11</v>
      </c>
      <c r="Y105" t="n">
        <v>1</v>
      </c>
      <c r="Z105" t="n">
        <v>10</v>
      </c>
      <c r="AA105" t="n">
        <v>102.5845690434065</v>
      </c>
      <c r="AB105" t="n">
        <v>140.3607330769071</v>
      </c>
      <c r="AC105" t="n">
        <v>126.964901709611</v>
      </c>
      <c r="AD105" t="n">
        <v>102584.5690434065</v>
      </c>
      <c r="AE105" t="n">
        <v>140360.7330769071</v>
      </c>
      <c r="AF105" t="n">
        <v>4.999906947493628e-06</v>
      </c>
      <c r="AG105" t="n">
        <v>5</v>
      </c>
      <c r="AH105" t="n">
        <v>126964.901709611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6.8587</v>
      </c>
      <c r="E106" t="n">
        <v>14.58</v>
      </c>
      <c r="F106" t="n">
        <v>11.64</v>
      </c>
      <c r="G106" t="n">
        <v>139.72</v>
      </c>
      <c r="H106" t="n">
        <v>1.72</v>
      </c>
      <c r="I106" t="n">
        <v>5</v>
      </c>
      <c r="J106" t="n">
        <v>280.27</v>
      </c>
      <c r="K106" t="n">
        <v>57.72</v>
      </c>
      <c r="L106" t="n">
        <v>27</v>
      </c>
      <c r="M106" t="n">
        <v>1</v>
      </c>
      <c r="N106" t="n">
        <v>75.54000000000001</v>
      </c>
      <c r="O106" t="n">
        <v>34800.73</v>
      </c>
      <c r="P106" t="n">
        <v>148.88</v>
      </c>
      <c r="Q106" t="n">
        <v>460.69</v>
      </c>
      <c r="R106" t="n">
        <v>44</v>
      </c>
      <c r="S106" t="n">
        <v>32.19</v>
      </c>
      <c r="T106" t="n">
        <v>2019.15</v>
      </c>
      <c r="U106" t="n">
        <v>0.73</v>
      </c>
      <c r="V106" t="n">
        <v>0.77</v>
      </c>
      <c r="W106" t="n">
        <v>1.46</v>
      </c>
      <c r="X106" t="n">
        <v>0.11</v>
      </c>
      <c r="Y106" t="n">
        <v>1</v>
      </c>
      <c r="Z106" t="n">
        <v>10</v>
      </c>
      <c r="AA106" t="n">
        <v>102.6770984319508</v>
      </c>
      <c r="AB106" t="n">
        <v>140.4873358684219</v>
      </c>
      <c r="AC106" t="n">
        <v>127.0794217083918</v>
      </c>
      <c r="AD106" t="n">
        <v>102677.0984319508</v>
      </c>
      <c r="AE106" t="n">
        <v>140487.3358684219</v>
      </c>
      <c r="AF106" t="n">
        <v>4.999834049800919e-06</v>
      </c>
      <c r="AG106" t="n">
        <v>5</v>
      </c>
      <c r="AH106" t="n">
        <v>127079.4217083918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6.859</v>
      </c>
      <c r="E107" t="n">
        <v>14.58</v>
      </c>
      <c r="F107" t="n">
        <v>11.64</v>
      </c>
      <c r="G107" t="n">
        <v>139.71</v>
      </c>
      <c r="H107" t="n">
        <v>1.73</v>
      </c>
      <c r="I107" t="n">
        <v>5</v>
      </c>
      <c r="J107" t="n">
        <v>280.76</v>
      </c>
      <c r="K107" t="n">
        <v>57.72</v>
      </c>
      <c r="L107" t="n">
        <v>27.25</v>
      </c>
      <c r="M107" t="n">
        <v>1</v>
      </c>
      <c r="N107" t="n">
        <v>75.79000000000001</v>
      </c>
      <c r="O107" t="n">
        <v>34861.53</v>
      </c>
      <c r="P107" t="n">
        <v>149.16</v>
      </c>
      <c r="Q107" t="n">
        <v>460.69</v>
      </c>
      <c r="R107" t="n">
        <v>44.03</v>
      </c>
      <c r="S107" t="n">
        <v>32.19</v>
      </c>
      <c r="T107" t="n">
        <v>2031.72</v>
      </c>
      <c r="U107" t="n">
        <v>0.73</v>
      </c>
      <c r="V107" t="n">
        <v>0.77</v>
      </c>
      <c r="W107" t="n">
        <v>1.46</v>
      </c>
      <c r="X107" t="n">
        <v>0.11</v>
      </c>
      <c r="Y107" t="n">
        <v>1</v>
      </c>
      <c r="Z107" t="n">
        <v>10</v>
      </c>
      <c r="AA107" t="n">
        <v>102.7732998369161</v>
      </c>
      <c r="AB107" t="n">
        <v>140.6189628748018</v>
      </c>
      <c r="AC107" t="n">
        <v>127.1984864180225</v>
      </c>
      <c r="AD107" t="n">
        <v>102773.2998369161</v>
      </c>
      <c r="AE107" t="n">
        <v>140618.9628748018</v>
      </c>
      <c r="AF107" t="n">
        <v>5.000052742879045e-06</v>
      </c>
      <c r="AG107" t="n">
        <v>5</v>
      </c>
      <c r="AH107" t="n">
        <v>127198.4864180225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6.8574</v>
      </c>
      <c r="E108" t="n">
        <v>14.58</v>
      </c>
      <c r="F108" t="n">
        <v>11.65</v>
      </c>
      <c r="G108" t="n">
        <v>139.75</v>
      </c>
      <c r="H108" t="n">
        <v>1.74</v>
      </c>
      <c r="I108" t="n">
        <v>5</v>
      </c>
      <c r="J108" t="n">
        <v>281.26</v>
      </c>
      <c r="K108" t="n">
        <v>57.72</v>
      </c>
      <c r="L108" t="n">
        <v>27.5</v>
      </c>
      <c r="M108" t="n">
        <v>1</v>
      </c>
      <c r="N108" t="n">
        <v>76.03</v>
      </c>
      <c r="O108" t="n">
        <v>34922.42</v>
      </c>
      <c r="P108" t="n">
        <v>149.5</v>
      </c>
      <c r="Q108" t="n">
        <v>460.69</v>
      </c>
      <c r="R108" t="n">
        <v>44.07</v>
      </c>
      <c r="S108" t="n">
        <v>32.19</v>
      </c>
      <c r="T108" t="n">
        <v>2054.85</v>
      </c>
      <c r="U108" t="n">
        <v>0.73</v>
      </c>
      <c r="V108" t="n">
        <v>0.77</v>
      </c>
      <c r="W108" t="n">
        <v>1.46</v>
      </c>
      <c r="X108" t="n">
        <v>0.11</v>
      </c>
      <c r="Y108" t="n">
        <v>1</v>
      </c>
      <c r="Z108" t="n">
        <v>10</v>
      </c>
      <c r="AA108" t="n">
        <v>102.9114132706224</v>
      </c>
      <c r="AB108" t="n">
        <v>140.8079357679333</v>
      </c>
      <c r="AC108" t="n">
        <v>127.3694240034587</v>
      </c>
      <c r="AD108" t="n">
        <v>102911.4132706224</v>
      </c>
      <c r="AE108" t="n">
        <v>140807.9357679333</v>
      </c>
      <c r="AF108" t="n">
        <v>4.998886379795708e-06</v>
      </c>
      <c r="AG108" t="n">
        <v>5</v>
      </c>
      <c r="AH108" t="n">
        <v>127369.4240034587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6.8579</v>
      </c>
      <c r="E109" t="n">
        <v>14.58</v>
      </c>
      <c r="F109" t="n">
        <v>11.64</v>
      </c>
      <c r="G109" t="n">
        <v>139.74</v>
      </c>
      <c r="H109" t="n">
        <v>1.75</v>
      </c>
      <c r="I109" t="n">
        <v>5</v>
      </c>
      <c r="J109" t="n">
        <v>281.75</v>
      </c>
      <c r="K109" t="n">
        <v>57.72</v>
      </c>
      <c r="L109" t="n">
        <v>27.75</v>
      </c>
      <c r="M109" t="n">
        <v>1</v>
      </c>
      <c r="N109" t="n">
        <v>76.28</v>
      </c>
      <c r="O109" t="n">
        <v>34983.41</v>
      </c>
      <c r="P109" t="n">
        <v>149.74</v>
      </c>
      <c r="Q109" t="n">
        <v>460.69</v>
      </c>
      <c r="R109" t="n">
        <v>44.1</v>
      </c>
      <c r="S109" t="n">
        <v>32.19</v>
      </c>
      <c r="T109" t="n">
        <v>2066.25</v>
      </c>
      <c r="U109" t="n">
        <v>0.73</v>
      </c>
      <c r="V109" t="n">
        <v>0.77</v>
      </c>
      <c r="W109" t="n">
        <v>1.46</v>
      </c>
      <c r="X109" t="n">
        <v>0.11</v>
      </c>
      <c r="Y109" t="n">
        <v>1</v>
      </c>
      <c r="Z109" t="n">
        <v>10</v>
      </c>
      <c r="AA109" t="n">
        <v>102.9871603596205</v>
      </c>
      <c r="AB109" t="n">
        <v>140.9115762768261</v>
      </c>
      <c r="AC109" t="n">
        <v>127.4631732076432</v>
      </c>
      <c r="AD109" t="n">
        <v>102987.1603596205</v>
      </c>
      <c r="AE109" t="n">
        <v>140911.5762768261</v>
      </c>
      <c r="AF109" t="n">
        <v>4.999250868259251e-06</v>
      </c>
      <c r="AG109" t="n">
        <v>5</v>
      </c>
      <c r="AH109" t="n">
        <v>127463.1732076432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6.8571</v>
      </c>
      <c r="E110" t="n">
        <v>14.58</v>
      </c>
      <c r="F110" t="n">
        <v>11.65</v>
      </c>
      <c r="G110" t="n">
        <v>139.76</v>
      </c>
      <c r="H110" t="n">
        <v>1.77</v>
      </c>
      <c r="I110" t="n">
        <v>5</v>
      </c>
      <c r="J110" t="n">
        <v>282.25</v>
      </c>
      <c r="K110" t="n">
        <v>57.72</v>
      </c>
      <c r="L110" t="n">
        <v>28</v>
      </c>
      <c r="M110" t="n">
        <v>0</v>
      </c>
      <c r="N110" t="n">
        <v>76.52</v>
      </c>
      <c r="O110" t="n">
        <v>35044.49</v>
      </c>
      <c r="P110" t="n">
        <v>150</v>
      </c>
      <c r="Q110" t="n">
        <v>460.69</v>
      </c>
      <c r="R110" t="n">
        <v>44.09</v>
      </c>
      <c r="S110" t="n">
        <v>32.19</v>
      </c>
      <c r="T110" t="n">
        <v>2063.7</v>
      </c>
      <c r="U110" t="n">
        <v>0.73</v>
      </c>
      <c r="V110" t="n">
        <v>0.77</v>
      </c>
      <c r="W110" t="n">
        <v>1.46</v>
      </c>
      <c r="X110" t="n">
        <v>0.11</v>
      </c>
      <c r="Y110" t="n">
        <v>1</v>
      </c>
      <c r="Z110" t="n">
        <v>10</v>
      </c>
      <c r="AA110" t="n">
        <v>103.0903184192042</v>
      </c>
      <c r="AB110" t="n">
        <v>141.0527216849609</v>
      </c>
      <c r="AC110" t="n">
        <v>127.5908478961245</v>
      </c>
      <c r="AD110" t="n">
        <v>103090.3184192042</v>
      </c>
      <c r="AE110" t="n">
        <v>141052.7216849609</v>
      </c>
      <c r="AF110" t="n">
        <v>4.998667686717583e-06</v>
      </c>
      <c r="AG110" t="n">
        <v>5</v>
      </c>
      <c r="AH110" t="n">
        <v>127590.8478961245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2.828</v>
      </c>
      <c r="E2" t="n">
        <v>35.36</v>
      </c>
      <c r="F2" t="n">
        <v>19.1</v>
      </c>
      <c r="G2" t="n">
        <v>4.64</v>
      </c>
      <c r="H2" t="n">
        <v>0.06</v>
      </c>
      <c r="I2" t="n">
        <v>247</v>
      </c>
      <c r="J2" t="n">
        <v>285.18</v>
      </c>
      <c r="K2" t="n">
        <v>61.2</v>
      </c>
      <c r="L2" t="n">
        <v>1</v>
      </c>
      <c r="M2" t="n">
        <v>245</v>
      </c>
      <c r="N2" t="n">
        <v>77.98</v>
      </c>
      <c r="O2" t="n">
        <v>35406.83</v>
      </c>
      <c r="P2" t="n">
        <v>339.21</v>
      </c>
      <c r="Q2" t="n">
        <v>460.99</v>
      </c>
      <c r="R2" t="n">
        <v>287.29</v>
      </c>
      <c r="S2" t="n">
        <v>32.19</v>
      </c>
      <c r="T2" t="n">
        <v>122450.33</v>
      </c>
      <c r="U2" t="n">
        <v>0.11</v>
      </c>
      <c r="V2" t="n">
        <v>0.47</v>
      </c>
      <c r="W2" t="n">
        <v>1.88</v>
      </c>
      <c r="X2" t="n">
        <v>7.56</v>
      </c>
      <c r="Y2" t="n">
        <v>1</v>
      </c>
      <c r="Z2" t="n">
        <v>10</v>
      </c>
      <c r="AA2" t="n">
        <v>411.3154123679699</v>
      </c>
      <c r="AB2" t="n">
        <v>562.7798931571739</v>
      </c>
      <c r="AC2" t="n">
        <v>509.0689700207932</v>
      </c>
      <c r="AD2" t="n">
        <v>411315.4123679699</v>
      </c>
      <c r="AE2" t="n">
        <v>562779.8931571739</v>
      </c>
      <c r="AF2" t="n">
        <v>2.037379498463198e-06</v>
      </c>
      <c r="AG2" t="n">
        <v>11</v>
      </c>
      <c r="AH2" t="n">
        <v>509068.9700207933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3.4619</v>
      </c>
      <c r="E3" t="n">
        <v>28.89</v>
      </c>
      <c r="F3" t="n">
        <v>16.67</v>
      </c>
      <c r="G3" t="n">
        <v>5.81</v>
      </c>
      <c r="H3" t="n">
        <v>0.08</v>
      </c>
      <c r="I3" t="n">
        <v>172</v>
      </c>
      <c r="J3" t="n">
        <v>285.68</v>
      </c>
      <c r="K3" t="n">
        <v>61.2</v>
      </c>
      <c r="L3" t="n">
        <v>1.25</v>
      </c>
      <c r="M3" t="n">
        <v>170</v>
      </c>
      <c r="N3" t="n">
        <v>78.23999999999999</v>
      </c>
      <c r="O3" t="n">
        <v>35468.6</v>
      </c>
      <c r="P3" t="n">
        <v>295.67</v>
      </c>
      <c r="Q3" t="n">
        <v>460.87</v>
      </c>
      <c r="R3" t="n">
        <v>207.64</v>
      </c>
      <c r="S3" t="n">
        <v>32.19</v>
      </c>
      <c r="T3" t="n">
        <v>83002.34</v>
      </c>
      <c r="U3" t="n">
        <v>0.16</v>
      </c>
      <c r="V3" t="n">
        <v>0.54</v>
      </c>
      <c r="W3" t="n">
        <v>1.74</v>
      </c>
      <c r="X3" t="n">
        <v>5.13</v>
      </c>
      <c r="Y3" t="n">
        <v>1</v>
      </c>
      <c r="Z3" t="n">
        <v>10</v>
      </c>
      <c r="AA3" t="n">
        <v>303.5542359451052</v>
      </c>
      <c r="AB3" t="n">
        <v>415.3362974878332</v>
      </c>
      <c r="AC3" t="n">
        <v>375.6971841837483</v>
      </c>
      <c r="AD3" t="n">
        <v>303554.2359451052</v>
      </c>
      <c r="AE3" t="n">
        <v>415336.2974878332</v>
      </c>
      <c r="AF3" t="n">
        <v>2.494060850682371e-06</v>
      </c>
      <c r="AG3" t="n">
        <v>9</v>
      </c>
      <c r="AH3" t="n">
        <v>375697.1841837483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3.9095</v>
      </c>
      <c r="E4" t="n">
        <v>25.58</v>
      </c>
      <c r="F4" t="n">
        <v>15.46</v>
      </c>
      <c r="G4" t="n">
        <v>6.98</v>
      </c>
      <c r="H4" t="n">
        <v>0.09</v>
      </c>
      <c r="I4" t="n">
        <v>133</v>
      </c>
      <c r="J4" t="n">
        <v>286.19</v>
      </c>
      <c r="K4" t="n">
        <v>61.2</v>
      </c>
      <c r="L4" t="n">
        <v>1.5</v>
      </c>
      <c r="M4" t="n">
        <v>131</v>
      </c>
      <c r="N4" t="n">
        <v>78.48999999999999</v>
      </c>
      <c r="O4" t="n">
        <v>35530.47</v>
      </c>
      <c r="P4" t="n">
        <v>274.04</v>
      </c>
      <c r="Q4" t="n">
        <v>460.74</v>
      </c>
      <c r="R4" t="n">
        <v>168.72</v>
      </c>
      <c r="S4" t="n">
        <v>32.19</v>
      </c>
      <c r="T4" t="n">
        <v>63735.04</v>
      </c>
      <c r="U4" t="n">
        <v>0.19</v>
      </c>
      <c r="V4" t="n">
        <v>0.58</v>
      </c>
      <c r="W4" t="n">
        <v>1.67</v>
      </c>
      <c r="X4" t="n">
        <v>3.93</v>
      </c>
      <c r="Y4" t="n">
        <v>1</v>
      </c>
      <c r="Z4" t="n">
        <v>10</v>
      </c>
      <c r="AA4" t="n">
        <v>254.7860133354543</v>
      </c>
      <c r="AB4" t="n">
        <v>348.6094638110081</v>
      </c>
      <c r="AC4" t="n">
        <v>315.338665861445</v>
      </c>
      <c r="AD4" t="n">
        <v>254786.0133354543</v>
      </c>
      <c r="AE4" t="n">
        <v>348609.4638110081</v>
      </c>
      <c r="AF4" t="n">
        <v>2.816525866068555e-06</v>
      </c>
      <c r="AG4" t="n">
        <v>8</v>
      </c>
      <c r="AH4" t="n">
        <v>315338.665861445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4.2441</v>
      </c>
      <c r="E5" t="n">
        <v>23.56</v>
      </c>
      <c r="F5" t="n">
        <v>14.74</v>
      </c>
      <c r="G5" t="n">
        <v>8.109999999999999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260.99</v>
      </c>
      <c r="Q5" t="n">
        <v>460.76</v>
      </c>
      <c r="R5" t="n">
        <v>144.94</v>
      </c>
      <c r="S5" t="n">
        <v>32.19</v>
      </c>
      <c r="T5" t="n">
        <v>51967.82</v>
      </c>
      <c r="U5" t="n">
        <v>0.22</v>
      </c>
      <c r="V5" t="n">
        <v>0.61</v>
      </c>
      <c r="W5" t="n">
        <v>1.63</v>
      </c>
      <c r="X5" t="n">
        <v>3.2</v>
      </c>
      <c r="Y5" t="n">
        <v>1</v>
      </c>
      <c r="Z5" t="n">
        <v>10</v>
      </c>
      <c r="AA5" t="n">
        <v>223.5540258292739</v>
      </c>
      <c r="AB5" t="n">
        <v>305.8764806470291</v>
      </c>
      <c r="AC5" t="n">
        <v>276.684058634504</v>
      </c>
      <c r="AD5" t="n">
        <v>223554.0258292739</v>
      </c>
      <c r="AE5" t="n">
        <v>305876.4806470291</v>
      </c>
      <c r="AF5" t="n">
        <v>3.057582153262964e-06</v>
      </c>
      <c r="AG5" t="n">
        <v>7</v>
      </c>
      <c r="AH5" t="n">
        <v>276684.058634504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4.5219</v>
      </c>
      <c r="E6" t="n">
        <v>22.11</v>
      </c>
      <c r="F6" t="n">
        <v>14.21</v>
      </c>
      <c r="G6" t="n">
        <v>9.27</v>
      </c>
      <c r="H6" t="n">
        <v>0.12</v>
      </c>
      <c r="I6" t="n">
        <v>92</v>
      </c>
      <c r="J6" t="n">
        <v>287.19</v>
      </c>
      <c r="K6" t="n">
        <v>61.2</v>
      </c>
      <c r="L6" t="n">
        <v>2</v>
      </c>
      <c r="M6" t="n">
        <v>90</v>
      </c>
      <c r="N6" t="n">
        <v>78.98999999999999</v>
      </c>
      <c r="O6" t="n">
        <v>35654.65</v>
      </c>
      <c r="P6" t="n">
        <v>251.33</v>
      </c>
      <c r="Q6" t="n">
        <v>460.78</v>
      </c>
      <c r="R6" t="n">
        <v>127.46</v>
      </c>
      <c r="S6" t="n">
        <v>32.19</v>
      </c>
      <c r="T6" t="n">
        <v>43313.12</v>
      </c>
      <c r="U6" t="n">
        <v>0.25</v>
      </c>
      <c r="V6" t="n">
        <v>0.63</v>
      </c>
      <c r="W6" t="n">
        <v>1.6</v>
      </c>
      <c r="X6" t="n">
        <v>2.67</v>
      </c>
      <c r="Y6" t="n">
        <v>1</v>
      </c>
      <c r="Z6" t="n">
        <v>10</v>
      </c>
      <c r="AA6" t="n">
        <v>208.110412815556</v>
      </c>
      <c r="AB6" t="n">
        <v>284.7458479975501</v>
      </c>
      <c r="AC6" t="n">
        <v>257.5701039080554</v>
      </c>
      <c r="AD6" t="n">
        <v>208110.412815556</v>
      </c>
      <c r="AE6" t="n">
        <v>284745.8479975502</v>
      </c>
      <c r="AF6" t="n">
        <v>3.257717946994603e-06</v>
      </c>
      <c r="AG6" t="n">
        <v>7</v>
      </c>
      <c r="AH6" t="n">
        <v>257570.1039080554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4.7329</v>
      </c>
      <c r="E7" t="n">
        <v>21.13</v>
      </c>
      <c r="F7" t="n">
        <v>13.87</v>
      </c>
      <c r="G7" t="n">
        <v>10.4</v>
      </c>
      <c r="H7" t="n">
        <v>0.14</v>
      </c>
      <c r="I7" t="n">
        <v>80</v>
      </c>
      <c r="J7" t="n">
        <v>287.7</v>
      </c>
      <c r="K7" t="n">
        <v>61.2</v>
      </c>
      <c r="L7" t="n">
        <v>2.25</v>
      </c>
      <c r="M7" t="n">
        <v>78</v>
      </c>
      <c r="N7" t="n">
        <v>79.25</v>
      </c>
      <c r="O7" t="n">
        <v>35716.83</v>
      </c>
      <c r="P7" t="n">
        <v>245.1</v>
      </c>
      <c r="Q7" t="n">
        <v>460.81</v>
      </c>
      <c r="R7" t="n">
        <v>116.25</v>
      </c>
      <c r="S7" t="n">
        <v>32.19</v>
      </c>
      <c r="T7" t="n">
        <v>37768.73</v>
      </c>
      <c r="U7" t="n">
        <v>0.28</v>
      </c>
      <c r="V7" t="n">
        <v>0.64</v>
      </c>
      <c r="W7" t="n">
        <v>1.59</v>
      </c>
      <c r="X7" t="n">
        <v>2.33</v>
      </c>
      <c r="Y7" t="n">
        <v>1</v>
      </c>
      <c r="Z7" t="n">
        <v>10</v>
      </c>
      <c r="AA7" t="n">
        <v>198.2031646950453</v>
      </c>
      <c r="AB7" t="n">
        <v>271.1903140421344</v>
      </c>
      <c r="AC7" t="n">
        <v>245.3082910880288</v>
      </c>
      <c r="AD7" t="n">
        <v>198203.1646950453</v>
      </c>
      <c r="AE7" t="n">
        <v>271190.3140421344</v>
      </c>
      <c r="AF7" t="n">
        <v>3.409728935034113e-06</v>
      </c>
      <c r="AG7" t="n">
        <v>7</v>
      </c>
      <c r="AH7" t="n">
        <v>245308.2910880288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4.929</v>
      </c>
      <c r="E8" t="n">
        <v>20.29</v>
      </c>
      <c r="F8" t="n">
        <v>13.57</v>
      </c>
      <c r="G8" t="n">
        <v>11.63</v>
      </c>
      <c r="H8" t="n">
        <v>0.15</v>
      </c>
      <c r="I8" t="n">
        <v>70</v>
      </c>
      <c r="J8" t="n">
        <v>288.2</v>
      </c>
      <c r="K8" t="n">
        <v>61.2</v>
      </c>
      <c r="L8" t="n">
        <v>2.5</v>
      </c>
      <c r="M8" t="n">
        <v>68</v>
      </c>
      <c r="N8" t="n">
        <v>79.5</v>
      </c>
      <c r="O8" t="n">
        <v>35779.11</v>
      </c>
      <c r="P8" t="n">
        <v>239.54</v>
      </c>
      <c r="Q8" t="n">
        <v>460.78</v>
      </c>
      <c r="R8" t="n">
        <v>106.32</v>
      </c>
      <c r="S8" t="n">
        <v>32.19</v>
      </c>
      <c r="T8" t="n">
        <v>32853.2</v>
      </c>
      <c r="U8" t="n">
        <v>0.3</v>
      </c>
      <c r="V8" t="n">
        <v>0.66</v>
      </c>
      <c r="W8" t="n">
        <v>1.57</v>
      </c>
      <c r="X8" t="n">
        <v>2.03</v>
      </c>
      <c r="Y8" t="n">
        <v>1</v>
      </c>
      <c r="Z8" t="n">
        <v>10</v>
      </c>
      <c r="AA8" t="n">
        <v>181.1104428762323</v>
      </c>
      <c r="AB8" t="n">
        <v>247.8032979719797</v>
      </c>
      <c r="AC8" t="n">
        <v>224.153299007719</v>
      </c>
      <c r="AD8" t="n">
        <v>181110.4428762323</v>
      </c>
      <c r="AE8" t="n">
        <v>247803.2979719797</v>
      </c>
      <c r="AF8" t="n">
        <v>3.551005497851876e-06</v>
      </c>
      <c r="AG8" t="n">
        <v>6</v>
      </c>
      <c r="AH8" t="n">
        <v>224153.299007719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5.0836</v>
      </c>
      <c r="E9" t="n">
        <v>19.67</v>
      </c>
      <c r="F9" t="n">
        <v>13.33</v>
      </c>
      <c r="G9" t="n">
        <v>12.69</v>
      </c>
      <c r="H9" t="n">
        <v>0.17</v>
      </c>
      <c r="I9" t="n">
        <v>63</v>
      </c>
      <c r="J9" t="n">
        <v>288.71</v>
      </c>
      <c r="K9" t="n">
        <v>61.2</v>
      </c>
      <c r="L9" t="n">
        <v>2.75</v>
      </c>
      <c r="M9" t="n">
        <v>61</v>
      </c>
      <c r="N9" t="n">
        <v>79.76000000000001</v>
      </c>
      <c r="O9" t="n">
        <v>35841.5</v>
      </c>
      <c r="P9" t="n">
        <v>235.13</v>
      </c>
      <c r="Q9" t="n">
        <v>460.75</v>
      </c>
      <c r="R9" t="n">
        <v>98.91</v>
      </c>
      <c r="S9" t="n">
        <v>32.19</v>
      </c>
      <c r="T9" t="n">
        <v>29182.74</v>
      </c>
      <c r="U9" t="n">
        <v>0.33</v>
      </c>
      <c r="V9" t="n">
        <v>0.67</v>
      </c>
      <c r="W9" t="n">
        <v>1.55</v>
      </c>
      <c r="X9" t="n">
        <v>1.79</v>
      </c>
      <c r="Y9" t="n">
        <v>1</v>
      </c>
      <c r="Z9" t="n">
        <v>10</v>
      </c>
      <c r="AA9" t="n">
        <v>174.9863758376346</v>
      </c>
      <c r="AB9" t="n">
        <v>239.4240792750048</v>
      </c>
      <c r="AC9" t="n">
        <v>216.5737811828734</v>
      </c>
      <c r="AD9" t="n">
        <v>174986.3758376346</v>
      </c>
      <c r="AE9" t="n">
        <v>239424.0792750048</v>
      </c>
      <c r="AF9" t="n">
        <v>3.662384164917792e-06</v>
      </c>
      <c r="AG9" t="n">
        <v>6</v>
      </c>
      <c r="AH9" t="n">
        <v>216573.7811828734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5.2077</v>
      </c>
      <c r="E10" t="n">
        <v>19.2</v>
      </c>
      <c r="F10" t="n">
        <v>13.18</v>
      </c>
      <c r="G10" t="n">
        <v>13.88</v>
      </c>
      <c r="H10" t="n">
        <v>0.18</v>
      </c>
      <c r="I10" t="n">
        <v>57</v>
      </c>
      <c r="J10" t="n">
        <v>289.21</v>
      </c>
      <c r="K10" t="n">
        <v>61.2</v>
      </c>
      <c r="L10" t="n">
        <v>3</v>
      </c>
      <c r="M10" t="n">
        <v>55</v>
      </c>
      <c r="N10" t="n">
        <v>80.02</v>
      </c>
      <c r="O10" t="n">
        <v>35903.99</v>
      </c>
      <c r="P10" t="n">
        <v>232.36</v>
      </c>
      <c r="Q10" t="n">
        <v>460.75</v>
      </c>
      <c r="R10" t="n">
        <v>93.92</v>
      </c>
      <c r="S10" t="n">
        <v>32.19</v>
      </c>
      <c r="T10" t="n">
        <v>26717.96</v>
      </c>
      <c r="U10" t="n">
        <v>0.34</v>
      </c>
      <c r="V10" t="n">
        <v>0.68</v>
      </c>
      <c r="W10" t="n">
        <v>1.55</v>
      </c>
      <c r="X10" t="n">
        <v>1.65</v>
      </c>
      <c r="Y10" t="n">
        <v>1</v>
      </c>
      <c r="Z10" t="n">
        <v>10</v>
      </c>
      <c r="AA10" t="n">
        <v>170.7194036178502</v>
      </c>
      <c r="AB10" t="n">
        <v>233.5858196383701</v>
      </c>
      <c r="AC10" t="n">
        <v>211.2927168519084</v>
      </c>
      <c r="AD10" t="n">
        <v>170719.4036178502</v>
      </c>
      <c r="AE10" t="n">
        <v>233585.8196383701</v>
      </c>
      <c r="AF10" t="n">
        <v>3.751789679684158e-06</v>
      </c>
      <c r="AG10" t="n">
        <v>6</v>
      </c>
      <c r="AH10" t="n">
        <v>211292.7168519084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5.3276</v>
      </c>
      <c r="E11" t="n">
        <v>18.77</v>
      </c>
      <c r="F11" t="n">
        <v>13.02</v>
      </c>
      <c r="G11" t="n">
        <v>15.02</v>
      </c>
      <c r="H11" t="n">
        <v>0.2</v>
      </c>
      <c r="I11" t="n">
        <v>52</v>
      </c>
      <c r="J11" t="n">
        <v>289.72</v>
      </c>
      <c r="K11" t="n">
        <v>61.2</v>
      </c>
      <c r="L11" t="n">
        <v>3.25</v>
      </c>
      <c r="M11" t="n">
        <v>50</v>
      </c>
      <c r="N11" t="n">
        <v>80.27</v>
      </c>
      <c r="O11" t="n">
        <v>35966.59</v>
      </c>
      <c r="P11" t="n">
        <v>229.22</v>
      </c>
      <c r="Q11" t="n">
        <v>460.75</v>
      </c>
      <c r="R11" t="n">
        <v>88.68000000000001</v>
      </c>
      <c r="S11" t="n">
        <v>32.19</v>
      </c>
      <c r="T11" t="n">
        <v>24123.34</v>
      </c>
      <c r="U11" t="n">
        <v>0.36</v>
      </c>
      <c r="V11" t="n">
        <v>0.6899999999999999</v>
      </c>
      <c r="W11" t="n">
        <v>1.54</v>
      </c>
      <c r="X11" t="n">
        <v>1.48</v>
      </c>
      <c r="Y11" t="n">
        <v>1</v>
      </c>
      <c r="Z11" t="n">
        <v>10</v>
      </c>
      <c r="AA11" t="n">
        <v>166.5653642485327</v>
      </c>
      <c r="AB11" t="n">
        <v>227.9020797099898</v>
      </c>
      <c r="AC11" t="n">
        <v>206.1514250851118</v>
      </c>
      <c r="AD11" t="n">
        <v>166565.3642485327</v>
      </c>
      <c r="AE11" t="n">
        <v>227902.0797099898</v>
      </c>
      <c r="AF11" t="n">
        <v>3.838169383314193e-06</v>
      </c>
      <c r="AG11" t="n">
        <v>6</v>
      </c>
      <c r="AH11" t="n">
        <v>206151.4250851118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5.422</v>
      </c>
      <c r="E12" t="n">
        <v>18.44</v>
      </c>
      <c r="F12" t="n">
        <v>12.91</v>
      </c>
      <c r="G12" t="n">
        <v>16.13</v>
      </c>
      <c r="H12" t="n">
        <v>0.21</v>
      </c>
      <c r="I12" t="n">
        <v>48</v>
      </c>
      <c r="J12" t="n">
        <v>290.23</v>
      </c>
      <c r="K12" t="n">
        <v>61.2</v>
      </c>
      <c r="L12" t="n">
        <v>3.5</v>
      </c>
      <c r="M12" t="n">
        <v>46</v>
      </c>
      <c r="N12" t="n">
        <v>80.53</v>
      </c>
      <c r="O12" t="n">
        <v>36029.29</v>
      </c>
      <c r="P12" t="n">
        <v>227.21</v>
      </c>
      <c r="Q12" t="n">
        <v>460.74</v>
      </c>
      <c r="R12" t="n">
        <v>84.93000000000001</v>
      </c>
      <c r="S12" t="n">
        <v>32.19</v>
      </c>
      <c r="T12" t="n">
        <v>22268.18</v>
      </c>
      <c r="U12" t="n">
        <v>0.38</v>
      </c>
      <c r="V12" t="n">
        <v>0.6899999999999999</v>
      </c>
      <c r="W12" t="n">
        <v>1.53</v>
      </c>
      <c r="X12" t="n">
        <v>1.37</v>
      </c>
      <c r="Y12" t="n">
        <v>1</v>
      </c>
      <c r="Z12" t="n">
        <v>10</v>
      </c>
      <c r="AA12" t="n">
        <v>163.6403890276729</v>
      </c>
      <c r="AB12" t="n">
        <v>223.8999995720119</v>
      </c>
      <c r="AC12" t="n">
        <v>202.5312978585465</v>
      </c>
      <c r="AD12" t="n">
        <v>163640.3890276729</v>
      </c>
      <c r="AE12" t="n">
        <v>223899.9995720119</v>
      </c>
      <c r="AF12" t="n">
        <v>3.906178090759356e-06</v>
      </c>
      <c r="AG12" t="n">
        <v>6</v>
      </c>
      <c r="AH12" t="n">
        <v>202531.2978585465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5.5271</v>
      </c>
      <c r="E13" t="n">
        <v>18.09</v>
      </c>
      <c r="F13" t="n">
        <v>12.77</v>
      </c>
      <c r="G13" t="n">
        <v>17.42</v>
      </c>
      <c r="H13" t="n">
        <v>0.23</v>
      </c>
      <c r="I13" t="n">
        <v>44</v>
      </c>
      <c r="J13" t="n">
        <v>290.74</v>
      </c>
      <c r="K13" t="n">
        <v>61.2</v>
      </c>
      <c r="L13" t="n">
        <v>3.75</v>
      </c>
      <c r="M13" t="n">
        <v>42</v>
      </c>
      <c r="N13" t="n">
        <v>80.79000000000001</v>
      </c>
      <c r="O13" t="n">
        <v>36092.1</v>
      </c>
      <c r="P13" t="n">
        <v>224.52</v>
      </c>
      <c r="Q13" t="n">
        <v>460.83</v>
      </c>
      <c r="R13" t="n">
        <v>80.84</v>
      </c>
      <c r="S13" t="n">
        <v>32.19</v>
      </c>
      <c r="T13" t="n">
        <v>20240.44</v>
      </c>
      <c r="U13" t="n">
        <v>0.4</v>
      </c>
      <c r="V13" t="n">
        <v>0.7</v>
      </c>
      <c r="W13" t="n">
        <v>1.52</v>
      </c>
      <c r="X13" t="n">
        <v>1.24</v>
      </c>
      <c r="Y13" t="n">
        <v>1</v>
      </c>
      <c r="Z13" t="n">
        <v>10</v>
      </c>
      <c r="AA13" t="n">
        <v>160.2926169965171</v>
      </c>
      <c r="AB13" t="n">
        <v>219.3194301857085</v>
      </c>
      <c r="AC13" t="n">
        <v>198.387891585601</v>
      </c>
      <c r="AD13" t="n">
        <v>160292.6169965171</v>
      </c>
      <c r="AE13" t="n">
        <v>219319.4301857085</v>
      </c>
      <c r="AF13" t="n">
        <v>3.981895412289937e-06</v>
      </c>
      <c r="AG13" t="n">
        <v>6</v>
      </c>
      <c r="AH13" t="n">
        <v>198387.8915856009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5.6083</v>
      </c>
      <c r="E14" t="n">
        <v>17.83</v>
      </c>
      <c r="F14" t="n">
        <v>12.67</v>
      </c>
      <c r="G14" t="n">
        <v>18.54</v>
      </c>
      <c r="H14" t="n">
        <v>0.24</v>
      </c>
      <c r="I14" t="n">
        <v>41</v>
      </c>
      <c r="J14" t="n">
        <v>291.25</v>
      </c>
      <c r="K14" t="n">
        <v>61.2</v>
      </c>
      <c r="L14" t="n">
        <v>4</v>
      </c>
      <c r="M14" t="n">
        <v>39</v>
      </c>
      <c r="N14" t="n">
        <v>81.05</v>
      </c>
      <c r="O14" t="n">
        <v>36155.02</v>
      </c>
      <c r="P14" t="n">
        <v>222.49</v>
      </c>
      <c r="Q14" t="n">
        <v>460.7</v>
      </c>
      <c r="R14" t="n">
        <v>77.40000000000001</v>
      </c>
      <c r="S14" t="n">
        <v>32.19</v>
      </c>
      <c r="T14" t="n">
        <v>18536.02</v>
      </c>
      <c r="U14" t="n">
        <v>0.42</v>
      </c>
      <c r="V14" t="n">
        <v>0.71</v>
      </c>
      <c r="W14" t="n">
        <v>1.51</v>
      </c>
      <c r="X14" t="n">
        <v>1.14</v>
      </c>
      <c r="Y14" t="n">
        <v>1</v>
      </c>
      <c r="Z14" t="n">
        <v>10</v>
      </c>
      <c r="AA14" t="n">
        <v>157.8178973649604</v>
      </c>
      <c r="AB14" t="n">
        <v>215.9334096088895</v>
      </c>
      <c r="AC14" t="n">
        <v>195.3250280603227</v>
      </c>
      <c r="AD14" t="n">
        <v>157817.8973649604</v>
      </c>
      <c r="AE14" t="n">
        <v>215933.4096088895</v>
      </c>
      <c r="AF14" t="n">
        <v>4.040394427592346e-06</v>
      </c>
      <c r="AG14" t="n">
        <v>6</v>
      </c>
      <c r="AH14" t="n">
        <v>195325.0280603227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5.6538</v>
      </c>
      <c r="E15" t="n">
        <v>17.69</v>
      </c>
      <c r="F15" t="n">
        <v>12.64</v>
      </c>
      <c r="G15" t="n">
        <v>19.44</v>
      </c>
      <c r="H15" t="n">
        <v>0.26</v>
      </c>
      <c r="I15" t="n">
        <v>39</v>
      </c>
      <c r="J15" t="n">
        <v>291.76</v>
      </c>
      <c r="K15" t="n">
        <v>61.2</v>
      </c>
      <c r="L15" t="n">
        <v>4.25</v>
      </c>
      <c r="M15" t="n">
        <v>37</v>
      </c>
      <c r="N15" t="n">
        <v>81.31</v>
      </c>
      <c r="O15" t="n">
        <v>36218.04</v>
      </c>
      <c r="P15" t="n">
        <v>221.78</v>
      </c>
      <c r="Q15" t="n">
        <v>460.71</v>
      </c>
      <c r="R15" t="n">
        <v>76.27</v>
      </c>
      <c r="S15" t="n">
        <v>32.19</v>
      </c>
      <c r="T15" t="n">
        <v>17981.13</v>
      </c>
      <c r="U15" t="n">
        <v>0.42</v>
      </c>
      <c r="V15" t="n">
        <v>0.71</v>
      </c>
      <c r="W15" t="n">
        <v>1.51</v>
      </c>
      <c r="X15" t="n">
        <v>1.1</v>
      </c>
      <c r="Y15" t="n">
        <v>1</v>
      </c>
      <c r="Z15" t="n">
        <v>10</v>
      </c>
      <c r="AA15" t="n">
        <v>156.6610279958971</v>
      </c>
      <c r="AB15" t="n">
        <v>214.3505299006634</v>
      </c>
      <c r="AC15" t="n">
        <v>193.8932161698636</v>
      </c>
      <c r="AD15" t="n">
        <v>156661.0279958971</v>
      </c>
      <c r="AE15" t="n">
        <v>214350.5299006634</v>
      </c>
      <c r="AF15" t="n">
        <v>4.073174048235938e-06</v>
      </c>
      <c r="AG15" t="n">
        <v>6</v>
      </c>
      <c r="AH15" t="n">
        <v>193893.2161698636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5.7388</v>
      </c>
      <c r="E16" t="n">
        <v>17.43</v>
      </c>
      <c r="F16" t="n">
        <v>12.54</v>
      </c>
      <c r="G16" t="n">
        <v>20.89</v>
      </c>
      <c r="H16" t="n">
        <v>0.27</v>
      </c>
      <c r="I16" t="n">
        <v>36</v>
      </c>
      <c r="J16" t="n">
        <v>292.27</v>
      </c>
      <c r="K16" t="n">
        <v>61.2</v>
      </c>
      <c r="L16" t="n">
        <v>4.5</v>
      </c>
      <c r="M16" t="n">
        <v>34</v>
      </c>
      <c r="N16" t="n">
        <v>81.56999999999999</v>
      </c>
      <c r="O16" t="n">
        <v>36281.16</v>
      </c>
      <c r="P16" t="n">
        <v>219.62</v>
      </c>
      <c r="Q16" t="n">
        <v>460.72</v>
      </c>
      <c r="R16" t="n">
        <v>73.2</v>
      </c>
      <c r="S16" t="n">
        <v>32.19</v>
      </c>
      <c r="T16" t="n">
        <v>16463.26</v>
      </c>
      <c r="U16" t="n">
        <v>0.44</v>
      </c>
      <c r="V16" t="n">
        <v>0.71</v>
      </c>
      <c r="W16" t="n">
        <v>1.51</v>
      </c>
      <c r="X16" t="n">
        <v>1</v>
      </c>
      <c r="Y16" t="n">
        <v>1</v>
      </c>
      <c r="Z16" t="n">
        <v>10</v>
      </c>
      <c r="AA16" t="n">
        <v>154.171253652526</v>
      </c>
      <c r="AB16" t="n">
        <v>210.9439108029729</v>
      </c>
      <c r="AC16" t="n">
        <v>190.8117200176357</v>
      </c>
      <c r="AD16" t="n">
        <v>154171.253652526</v>
      </c>
      <c r="AE16" t="n">
        <v>210943.9108029729</v>
      </c>
      <c r="AF16" t="n">
        <v>4.134410702185503e-06</v>
      </c>
      <c r="AG16" t="n">
        <v>6</v>
      </c>
      <c r="AH16" t="n">
        <v>190811.7200176357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5.7927</v>
      </c>
      <c r="E17" t="n">
        <v>17.26</v>
      </c>
      <c r="F17" t="n">
        <v>12.48</v>
      </c>
      <c r="G17" t="n">
        <v>22.03</v>
      </c>
      <c r="H17" t="n">
        <v>0.29</v>
      </c>
      <c r="I17" t="n">
        <v>34</v>
      </c>
      <c r="J17" t="n">
        <v>292.79</v>
      </c>
      <c r="K17" t="n">
        <v>61.2</v>
      </c>
      <c r="L17" t="n">
        <v>4.75</v>
      </c>
      <c r="M17" t="n">
        <v>32</v>
      </c>
      <c r="N17" t="n">
        <v>81.84</v>
      </c>
      <c r="O17" t="n">
        <v>36344.4</v>
      </c>
      <c r="P17" t="n">
        <v>218.58</v>
      </c>
      <c r="Q17" t="n">
        <v>460.71</v>
      </c>
      <c r="R17" t="n">
        <v>71.23999999999999</v>
      </c>
      <c r="S17" t="n">
        <v>32.19</v>
      </c>
      <c r="T17" t="n">
        <v>15490.77</v>
      </c>
      <c r="U17" t="n">
        <v>0.45</v>
      </c>
      <c r="V17" t="n">
        <v>0.72</v>
      </c>
      <c r="W17" t="n">
        <v>1.51</v>
      </c>
      <c r="X17" t="n">
        <v>0.95</v>
      </c>
      <c r="Y17" t="n">
        <v>1</v>
      </c>
      <c r="Z17" t="n">
        <v>10</v>
      </c>
      <c r="AA17" t="n">
        <v>144.0003480118319</v>
      </c>
      <c r="AB17" t="n">
        <v>197.0276289966936</v>
      </c>
      <c r="AC17" t="n">
        <v>178.223588615319</v>
      </c>
      <c r="AD17" t="n">
        <v>144000.3480118319</v>
      </c>
      <c r="AE17" t="n">
        <v>197027.6289966936</v>
      </c>
      <c r="AF17" t="n">
        <v>4.173241945101758e-06</v>
      </c>
      <c r="AG17" t="n">
        <v>5</v>
      </c>
      <c r="AH17" t="n">
        <v>178223.5886153191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5.8239</v>
      </c>
      <c r="E18" t="n">
        <v>17.17</v>
      </c>
      <c r="F18" t="n">
        <v>12.44</v>
      </c>
      <c r="G18" t="n">
        <v>22.62</v>
      </c>
      <c r="H18" t="n">
        <v>0.3</v>
      </c>
      <c r="I18" t="n">
        <v>33</v>
      </c>
      <c r="J18" t="n">
        <v>293.3</v>
      </c>
      <c r="K18" t="n">
        <v>61.2</v>
      </c>
      <c r="L18" t="n">
        <v>5</v>
      </c>
      <c r="M18" t="n">
        <v>31</v>
      </c>
      <c r="N18" t="n">
        <v>82.09999999999999</v>
      </c>
      <c r="O18" t="n">
        <v>36407.75</v>
      </c>
      <c r="P18" t="n">
        <v>217.85</v>
      </c>
      <c r="Q18" t="n">
        <v>460.73</v>
      </c>
      <c r="R18" t="n">
        <v>70.15000000000001</v>
      </c>
      <c r="S18" t="n">
        <v>32.19</v>
      </c>
      <c r="T18" t="n">
        <v>14953.17</v>
      </c>
      <c r="U18" t="n">
        <v>0.46</v>
      </c>
      <c r="V18" t="n">
        <v>0.72</v>
      </c>
      <c r="W18" t="n">
        <v>1.5</v>
      </c>
      <c r="X18" t="n">
        <v>0.91</v>
      </c>
      <c r="Y18" t="n">
        <v>1</v>
      </c>
      <c r="Z18" t="n">
        <v>10</v>
      </c>
      <c r="AA18" t="n">
        <v>143.1448043296305</v>
      </c>
      <c r="AB18" t="n">
        <v>195.8570363867828</v>
      </c>
      <c r="AC18" t="n">
        <v>177.1647157211607</v>
      </c>
      <c r="AD18" t="n">
        <v>143144.8043296305</v>
      </c>
      <c r="AE18" t="n">
        <v>195857.0363867828</v>
      </c>
      <c r="AF18" t="n">
        <v>4.195719399257363e-06</v>
      </c>
      <c r="AG18" t="n">
        <v>5</v>
      </c>
      <c r="AH18" t="n">
        <v>177164.7157211607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5.8753</v>
      </c>
      <c r="E19" t="n">
        <v>17.02</v>
      </c>
      <c r="F19" t="n">
        <v>12.4</v>
      </c>
      <c r="G19" t="n">
        <v>24</v>
      </c>
      <c r="H19" t="n">
        <v>0.32</v>
      </c>
      <c r="I19" t="n">
        <v>31</v>
      </c>
      <c r="J19" t="n">
        <v>293.81</v>
      </c>
      <c r="K19" t="n">
        <v>61.2</v>
      </c>
      <c r="L19" t="n">
        <v>5.25</v>
      </c>
      <c r="M19" t="n">
        <v>29</v>
      </c>
      <c r="N19" t="n">
        <v>82.36</v>
      </c>
      <c r="O19" t="n">
        <v>36471.2</v>
      </c>
      <c r="P19" t="n">
        <v>216.8</v>
      </c>
      <c r="Q19" t="n">
        <v>460.69</v>
      </c>
      <c r="R19" t="n">
        <v>68.65000000000001</v>
      </c>
      <c r="S19" t="n">
        <v>32.19</v>
      </c>
      <c r="T19" t="n">
        <v>14213.28</v>
      </c>
      <c r="U19" t="n">
        <v>0.47</v>
      </c>
      <c r="V19" t="n">
        <v>0.72</v>
      </c>
      <c r="W19" t="n">
        <v>1.5</v>
      </c>
      <c r="X19" t="n">
        <v>0.87</v>
      </c>
      <c r="Y19" t="n">
        <v>1</v>
      </c>
      <c r="Z19" t="n">
        <v>10</v>
      </c>
      <c r="AA19" t="n">
        <v>141.8331896455955</v>
      </c>
      <c r="AB19" t="n">
        <v>194.062427311731</v>
      </c>
      <c r="AC19" t="n">
        <v>175.5413816174816</v>
      </c>
      <c r="AD19" t="n">
        <v>141833.1896455955</v>
      </c>
      <c r="AE19" t="n">
        <v>194062.427311731</v>
      </c>
      <c r="AF19" t="n">
        <v>4.232749564116277e-06</v>
      </c>
      <c r="AG19" t="n">
        <v>5</v>
      </c>
      <c r="AH19" t="n">
        <v>175541.3816174816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5.9089</v>
      </c>
      <c r="E20" t="n">
        <v>16.92</v>
      </c>
      <c r="F20" t="n">
        <v>12.36</v>
      </c>
      <c r="G20" t="n">
        <v>24.72</v>
      </c>
      <c r="H20" t="n">
        <v>0.33</v>
      </c>
      <c r="I20" t="n">
        <v>30</v>
      </c>
      <c r="J20" t="n">
        <v>294.33</v>
      </c>
      <c r="K20" t="n">
        <v>61.2</v>
      </c>
      <c r="L20" t="n">
        <v>5.5</v>
      </c>
      <c r="M20" t="n">
        <v>28</v>
      </c>
      <c r="N20" t="n">
        <v>82.63</v>
      </c>
      <c r="O20" t="n">
        <v>36534.76</v>
      </c>
      <c r="P20" t="n">
        <v>215.81</v>
      </c>
      <c r="Q20" t="n">
        <v>460.7</v>
      </c>
      <c r="R20" t="n">
        <v>67.40000000000001</v>
      </c>
      <c r="S20" t="n">
        <v>32.19</v>
      </c>
      <c r="T20" t="n">
        <v>13592.49</v>
      </c>
      <c r="U20" t="n">
        <v>0.48</v>
      </c>
      <c r="V20" t="n">
        <v>0.72</v>
      </c>
      <c r="W20" t="n">
        <v>1.49</v>
      </c>
      <c r="X20" t="n">
        <v>0.82</v>
      </c>
      <c r="Y20" t="n">
        <v>1</v>
      </c>
      <c r="Z20" t="n">
        <v>10</v>
      </c>
      <c r="AA20" t="n">
        <v>140.8557676743468</v>
      </c>
      <c r="AB20" t="n">
        <v>192.7250754498552</v>
      </c>
      <c r="AC20" t="n">
        <v>174.3316647403177</v>
      </c>
      <c r="AD20" t="n">
        <v>140855.7676743468</v>
      </c>
      <c r="AE20" t="n">
        <v>192725.0754498552</v>
      </c>
      <c r="AF20" t="n">
        <v>4.256956053206928e-06</v>
      </c>
      <c r="AG20" t="n">
        <v>5</v>
      </c>
      <c r="AH20" t="n">
        <v>174331.6647403177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5.9668</v>
      </c>
      <c r="E21" t="n">
        <v>16.76</v>
      </c>
      <c r="F21" t="n">
        <v>12.3</v>
      </c>
      <c r="G21" t="n">
        <v>26.36</v>
      </c>
      <c r="H21" t="n">
        <v>0.35</v>
      </c>
      <c r="I21" t="n">
        <v>28</v>
      </c>
      <c r="J21" t="n">
        <v>294.84</v>
      </c>
      <c r="K21" t="n">
        <v>61.2</v>
      </c>
      <c r="L21" t="n">
        <v>5.75</v>
      </c>
      <c r="M21" t="n">
        <v>26</v>
      </c>
      <c r="N21" t="n">
        <v>82.90000000000001</v>
      </c>
      <c r="O21" t="n">
        <v>36598.44</v>
      </c>
      <c r="P21" t="n">
        <v>214.8</v>
      </c>
      <c r="Q21" t="n">
        <v>460.71</v>
      </c>
      <c r="R21" t="n">
        <v>65.58</v>
      </c>
      <c r="S21" t="n">
        <v>32.19</v>
      </c>
      <c r="T21" t="n">
        <v>12694.89</v>
      </c>
      <c r="U21" t="n">
        <v>0.49</v>
      </c>
      <c r="V21" t="n">
        <v>0.73</v>
      </c>
      <c r="W21" t="n">
        <v>1.49</v>
      </c>
      <c r="X21" t="n">
        <v>0.77</v>
      </c>
      <c r="Y21" t="n">
        <v>1</v>
      </c>
      <c r="Z21" t="n">
        <v>10</v>
      </c>
      <c r="AA21" t="n">
        <v>139.4845631597289</v>
      </c>
      <c r="AB21" t="n">
        <v>190.8489329396822</v>
      </c>
      <c r="AC21" t="n">
        <v>172.6345786381325</v>
      </c>
      <c r="AD21" t="n">
        <v>139484.5631597289</v>
      </c>
      <c r="AE21" t="n">
        <v>190848.9329396822</v>
      </c>
      <c r="AF21" t="n">
        <v>4.298669021014927e-06</v>
      </c>
      <c r="AG21" t="n">
        <v>5</v>
      </c>
      <c r="AH21" t="n">
        <v>172634.5786381325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5.9928</v>
      </c>
      <c r="E22" t="n">
        <v>16.69</v>
      </c>
      <c r="F22" t="n">
        <v>12.28</v>
      </c>
      <c r="G22" t="n">
        <v>27.29</v>
      </c>
      <c r="H22" t="n">
        <v>0.36</v>
      </c>
      <c r="I22" t="n">
        <v>27</v>
      </c>
      <c r="J22" t="n">
        <v>295.36</v>
      </c>
      <c r="K22" t="n">
        <v>61.2</v>
      </c>
      <c r="L22" t="n">
        <v>6</v>
      </c>
      <c r="M22" t="n">
        <v>25</v>
      </c>
      <c r="N22" t="n">
        <v>83.16</v>
      </c>
      <c r="O22" t="n">
        <v>36662.22</v>
      </c>
      <c r="P22" t="n">
        <v>214.5</v>
      </c>
      <c r="Q22" t="n">
        <v>460.69</v>
      </c>
      <c r="R22" t="n">
        <v>65.04000000000001</v>
      </c>
      <c r="S22" t="n">
        <v>32.19</v>
      </c>
      <c r="T22" t="n">
        <v>12426.57</v>
      </c>
      <c r="U22" t="n">
        <v>0.49</v>
      </c>
      <c r="V22" t="n">
        <v>0.73</v>
      </c>
      <c r="W22" t="n">
        <v>1.49</v>
      </c>
      <c r="X22" t="n">
        <v>0.75</v>
      </c>
      <c r="Y22" t="n">
        <v>1</v>
      </c>
      <c r="Z22" t="n">
        <v>10</v>
      </c>
      <c r="AA22" t="n">
        <v>138.9434049260688</v>
      </c>
      <c r="AB22" t="n">
        <v>190.1084963701724</v>
      </c>
      <c r="AC22" t="n">
        <v>171.9648082956072</v>
      </c>
      <c r="AD22" t="n">
        <v>138943.4049260688</v>
      </c>
      <c r="AE22" t="n">
        <v>190108.4963701724</v>
      </c>
      <c r="AF22" t="n">
        <v>4.317400232811264e-06</v>
      </c>
      <c r="AG22" t="n">
        <v>5</v>
      </c>
      <c r="AH22" t="n">
        <v>171964.8082956072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6.027</v>
      </c>
      <c r="E23" t="n">
        <v>16.59</v>
      </c>
      <c r="F23" t="n">
        <v>12.24</v>
      </c>
      <c r="G23" t="n">
        <v>28.25</v>
      </c>
      <c r="H23" t="n">
        <v>0.38</v>
      </c>
      <c r="I23" t="n">
        <v>26</v>
      </c>
      <c r="J23" t="n">
        <v>295.88</v>
      </c>
      <c r="K23" t="n">
        <v>61.2</v>
      </c>
      <c r="L23" t="n">
        <v>6.25</v>
      </c>
      <c r="M23" t="n">
        <v>24</v>
      </c>
      <c r="N23" t="n">
        <v>83.43000000000001</v>
      </c>
      <c r="O23" t="n">
        <v>36726.12</v>
      </c>
      <c r="P23" t="n">
        <v>213.33</v>
      </c>
      <c r="Q23" t="n">
        <v>460.7</v>
      </c>
      <c r="R23" t="n">
        <v>63.52</v>
      </c>
      <c r="S23" t="n">
        <v>32.19</v>
      </c>
      <c r="T23" t="n">
        <v>11671.18</v>
      </c>
      <c r="U23" t="n">
        <v>0.51</v>
      </c>
      <c r="V23" t="n">
        <v>0.73</v>
      </c>
      <c r="W23" t="n">
        <v>1.49</v>
      </c>
      <c r="X23" t="n">
        <v>0.71</v>
      </c>
      <c r="Y23" t="n">
        <v>1</v>
      </c>
      <c r="Z23" t="n">
        <v>10</v>
      </c>
      <c r="AA23" t="n">
        <v>137.919690243553</v>
      </c>
      <c r="AB23" t="n">
        <v>188.7078047784507</v>
      </c>
      <c r="AC23" t="n">
        <v>170.697796743516</v>
      </c>
      <c r="AD23" t="n">
        <v>137919.690243553</v>
      </c>
      <c r="AE23" t="n">
        <v>188707.8047784507</v>
      </c>
      <c r="AF23" t="n">
        <v>4.342038980635678e-06</v>
      </c>
      <c r="AG23" t="n">
        <v>5</v>
      </c>
      <c r="AH23" t="n">
        <v>170697.796743516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6.0502</v>
      </c>
      <c r="E24" t="n">
        <v>16.53</v>
      </c>
      <c r="F24" t="n">
        <v>12.23</v>
      </c>
      <c r="G24" t="n">
        <v>29.36</v>
      </c>
      <c r="H24" t="n">
        <v>0.39</v>
      </c>
      <c r="I24" t="n">
        <v>25</v>
      </c>
      <c r="J24" t="n">
        <v>296.4</v>
      </c>
      <c r="K24" t="n">
        <v>61.2</v>
      </c>
      <c r="L24" t="n">
        <v>6.5</v>
      </c>
      <c r="M24" t="n">
        <v>23</v>
      </c>
      <c r="N24" t="n">
        <v>83.7</v>
      </c>
      <c r="O24" t="n">
        <v>36790.13</v>
      </c>
      <c r="P24" t="n">
        <v>212.91</v>
      </c>
      <c r="Q24" t="n">
        <v>460.69</v>
      </c>
      <c r="R24" t="n">
        <v>63.31</v>
      </c>
      <c r="S24" t="n">
        <v>32.19</v>
      </c>
      <c r="T24" t="n">
        <v>11570.45</v>
      </c>
      <c r="U24" t="n">
        <v>0.51</v>
      </c>
      <c r="V24" t="n">
        <v>0.73</v>
      </c>
      <c r="W24" t="n">
        <v>1.49</v>
      </c>
      <c r="X24" t="n">
        <v>0.7</v>
      </c>
      <c r="Y24" t="n">
        <v>1</v>
      </c>
      <c r="Z24" t="n">
        <v>10</v>
      </c>
      <c r="AA24" t="n">
        <v>137.3909750444148</v>
      </c>
      <c r="AB24" t="n">
        <v>187.9843933177218</v>
      </c>
      <c r="AC24" t="n">
        <v>170.0434266572844</v>
      </c>
      <c r="AD24" t="n">
        <v>137390.9750444148</v>
      </c>
      <c r="AE24" t="n">
        <v>187984.3933177218</v>
      </c>
      <c r="AF24" t="n">
        <v>4.358752985007794e-06</v>
      </c>
      <c r="AG24" t="n">
        <v>5</v>
      </c>
      <c r="AH24" t="n">
        <v>170043.4266572844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6.0847</v>
      </c>
      <c r="E25" t="n">
        <v>16.43</v>
      </c>
      <c r="F25" t="n">
        <v>12.19</v>
      </c>
      <c r="G25" t="n">
        <v>30.48</v>
      </c>
      <c r="H25" t="n">
        <v>0.4</v>
      </c>
      <c r="I25" t="n">
        <v>24</v>
      </c>
      <c r="J25" t="n">
        <v>296.92</v>
      </c>
      <c r="K25" t="n">
        <v>61.2</v>
      </c>
      <c r="L25" t="n">
        <v>6.75</v>
      </c>
      <c r="M25" t="n">
        <v>22</v>
      </c>
      <c r="N25" t="n">
        <v>83.97</v>
      </c>
      <c r="O25" t="n">
        <v>36854.25</v>
      </c>
      <c r="P25" t="n">
        <v>212.31</v>
      </c>
      <c r="Q25" t="n">
        <v>460.71</v>
      </c>
      <c r="R25" t="n">
        <v>61.93</v>
      </c>
      <c r="S25" t="n">
        <v>32.19</v>
      </c>
      <c r="T25" t="n">
        <v>10885.3</v>
      </c>
      <c r="U25" t="n">
        <v>0.52</v>
      </c>
      <c r="V25" t="n">
        <v>0.73</v>
      </c>
      <c r="W25" t="n">
        <v>1.48</v>
      </c>
      <c r="X25" t="n">
        <v>0.66</v>
      </c>
      <c r="Y25" t="n">
        <v>1</v>
      </c>
      <c r="Z25" t="n">
        <v>10</v>
      </c>
      <c r="AA25" t="n">
        <v>136.6077269055761</v>
      </c>
      <c r="AB25" t="n">
        <v>186.9127186596941</v>
      </c>
      <c r="AC25" t="n">
        <v>169.0740311245138</v>
      </c>
      <c r="AD25" t="n">
        <v>136607.7269055761</v>
      </c>
      <c r="AE25" t="n">
        <v>186912.7186596941</v>
      </c>
      <c r="AF25" t="n">
        <v>4.383607862199089e-06</v>
      </c>
      <c r="AG25" t="n">
        <v>5</v>
      </c>
      <c r="AH25" t="n">
        <v>169074.0311245138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6.1161</v>
      </c>
      <c r="E26" t="n">
        <v>16.35</v>
      </c>
      <c r="F26" t="n">
        <v>12.16</v>
      </c>
      <c r="G26" t="n">
        <v>31.73</v>
      </c>
      <c r="H26" t="n">
        <v>0.42</v>
      </c>
      <c r="I26" t="n">
        <v>23</v>
      </c>
      <c r="J26" t="n">
        <v>297.44</v>
      </c>
      <c r="K26" t="n">
        <v>61.2</v>
      </c>
      <c r="L26" t="n">
        <v>7</v>
      </c>
      <c r="M26" t="n">
        <v>21</v>
      </c>
      <c r="N26" t="n">
        <v>84.23999999999999</v>
      </c>
      <c r="O26" t="n">
        <v>36918.48</v>
      </c>
      <c r="P26" t="n">
        <v>211.29</v>
      </c>
      <c r="Q26" t="n">
        <v>460.71</v>
      </c>
      <c r="R26" t="n">
        <v>60.91</v>
      </c>
      <c r="S26" t="n">
        <v>32.19</v>
      </c>
      <c r="T26" t="n">
        <v>10384</v>
      </c>
      <c r="U26" t="n">
        <v>0.53</v>
      </c>
      <c r="V26" t="n">
        <v>0.73</v>
      </c>
      <c r="W26" t="n">
        <v>1.48</v>
      </c>
      <c r="X26" t="n">
        <v>0.63</v>
      </c>
      <c r="Y26" t="n">
        <v>1</v>
      </c>
      <c r="Z26" t="n">
        <v>10</v>
      </c>
      <c r="AA26" t="n">
        <v>135.7187366988265</v>
      </c>
      <c r="AB26" t="n">
        <v>185.69636303934</v>
      </c>
      <c r="AC26" t="n">
        <v>167.9737627774</v>
      </c>
      <c r="AD26" t="n">
        <v>135718.7366988265</v>
      </c>
      <c r="AE26" t="n">
        <v>185696.36303934</v>
      </c>
      <c r="AF26" t="n">
        <v>4.406229402599281e-06</v>
      </c>
      <c r="AG26" t="n">
        <v>5</v>
      </c>
      <c r="AH26" t="n">
        <v>167973.7627774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6.1431</v>
      </c>
      <c r="E27" t="n">
        <v>16.28</v>
      </c>
      <c r="F27" t="n">
        <v>12.14</v>
      </c>
      <c r="G27" t="n">
        <v>33.12</v>
      </c>
      <c r="H27" t="n">
        <v>0.43</v>
      </c>
      <c r="I27" t="n">
        <v>22</v>
      </c>
      <c r="J27" t="n">
        <v>297.96</v>
      </c>
      <c r="K27" t="n">
        <v>61.2</v>
      </c>
      <c r="L27" t="n">
        <v>7.25</v>
      </c>
      <c r="M27" t="n">
        <v>20</v>
      </c>
      <c r="N27" t="n">
        <v>84.51000000000001</v>
      </c>
      <c r="O27" t="n">
        <v>36982.83</v>
      </c>
      <c r="P27" t="n">
        <v>210.92</v>
      </c>
      <c r="Q27" t="n">
        <v>460.69</v>
      </c>
      <c r="R27" t="n">
        <v>60.25</v>
      </c>
      <c r="S27" t="n">
        <v>32.19</v>
      </c>
      <c r="T27" t="n">
        <v>10059.65</v>
      </c>
      <c r="U27" t="n">
        <v>0.53</v>
      </c>
      <c r="V27" t="n">
        <v>0.74</v>
      </c>
      <c r="W27" t="n">
        <v>1.49</v>
      </c>
      <c r="X27" t="n">
        <v>0.61</v>
      </c>
      <c r="Y27" t="n">
        <v>1</v>
      </c>
      <c r="Z27" t="n">
        <v>10</v>
      </c>
      <c r="AA27" t="n">
        <v>135.1644798476996</v>
      </c>
      <c r="AB27" t="n">
        <v>184.9380043635419</v>
      </c>
      <c r="AC27" t="n">
        <v>167.2877807892568</v>
      </c>
      <c r="AD27" t="n">
        <v>135164.4798476996</v>
      </c>
      <c r="AE27" t="n">
        <v>184938.004363542</v>
      </c>
      <c r="AF27" t="n">
        <v>4.425681045618555e-06</v>
      </c>
      <c r="AG27" t="n">
        <v>5</v>
      </c>
      <c r="AH27" t="n">
        <v>167287.7807892568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6.145</v>
      </c>
      <c r="E28" t="n">
        <v>16.27</v>
      </c>
      <c r="F28" t="n">
        <v>12.14</v>
      </c>
      <c r="G28" t="n">
        <v>33.11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210.63</v>
      </c>
      <c r="Q28" t="n">
        <v>460.7</v>
      </c>
      <c r="R28" t="n">
        <v>60.16</v>
      </c>
      <c r="S28" t="n">
        <v>32.19</v>
      </c>
      <c r="T28" t="n">
        <v>10014.11</v>
      </c>
      <c r="U28" t="n">
        <v>0.53</v>
      </c>
      <c r="V28" t="n">
        <v>0.74</v>
      </c>
      <c r="W28" t="n">
        <v>1.48</v>
      </c>
      <c r="X28" t="n">
        <v>0.6</v>
      </c>
      <c r="Y28" t="n">
        <v>1</v>
      </c>
      <c r="Z28" t="n">
        <v>10</v>
      </c>
      <c r="AA28" t="n">
        <v>135.0225545924151</v>
      </c>
      <c r="AB28" t="n">
        <v>184.7438159679614</v>
      </c>
      <c r="AC28" t="n">
        <v>167.1121254616053</v>
      </c>
      <c r="AD28" t="n">
        <v>135022.5545924151</v>
      </c>
      <c r="AE28" t="n">
        <v>184743.8159679614</v>
      </c>
      <c r="AF28" t="n">
        <v>4.427049864942133e-06</v>
      </c>
      <c r="AG28" t="n">
        <v>5</v>
      </c>
      <c r="AH28" t="n">
        <v>167112.1254616053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6.1806</v>
      </c>
      <c r="E29" t="n">
        <v>16.18</v>
      </c>
      <c r="F29" t="n">
        <v>12.1</v>
      </c>
      <c r="G29" t="n">
        <v>34.57</v>
      </c>
      <c r="H29" t="n">
        <v>0.46</v>
      </c>
      <c r="I29" t="n">
        <v>21</v>
      </c>
      <c r="J29" t="n">
        <v>299.01</v>
      </c>
      <c r="K29" t="n">
        <v>61.2</v>
      </c>
      <c r="L29" t="n">
        <v>7.75</v>
      </c>
      <c r="M29" t="n">
        <v>19</v>
      </c>
      <c r="N29" t="n">
        <v>85.06</v>
      </c>
      <c r="O29" t="n">
        <v>37111.87</v>
      </c>
      <c r="P29" t="n">
        <v>209.71</v>
      </c>
      <c r="Q29" t="n">
        <v>460.69</v>
      </c>
      <c r="R29" t="n">
        <v>58.9</v>
      </c>
      <c r="S29" t="n">
        <v>32.19</v>
      </c>
      <c r="T29" t="n">
        <v>9388.200000000001</v>
      </c>
      <c r="U29" t="n">
        <v>0.55</v>
      </c>
      <c r="V29" t="n">
        <v>0.74</v>
      </c>
      <c r="W29" t="n">
        <v>1.48</v>
      </c>
      <c r="X29" t="n">
        <v>0.5600000000000001</v>
      </c>
      <c r="Y29" t="n">
        <v>1</v>
      </c>
      <c r="Z29" t="n">
        <v>10</v>
      </c>
      <c r="AA29" t="n">
        <v>134.1234881221823</v>
      </c>
      <c r="AB29" t="n">
        <v>183.5136735593762</v>
      </c>
      <c r="AC29" t="n">
        <v>165.9993861179793</v>
      </c>
      <c r="AD29" t="n">
        <v>134123.4881221823</v>
      </c>
      <c r="AE29" t="n">
        <v>183513.6735593762</v>
      </c>
      <c r="AF29" t="n">
        <v>4.452697216478658e-06</v>
      </c>
      <c r="AG29" t="n">
        <v>5</v>
      </c>
      <c r="AH29" t="n">
        <v>165999.3861179793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6.2139</v>
      </c>
      <c r="E30" t="n">
        <v>16.09</v>
      </c>
      <c r="F30" t="n">
        <v>12.07</v>
      </c>
      <c r="G30" t="n">
        <v>36.2</v>
      </c>
      <c r="H30" t="n">
        <v>0.48</v>
      </c>
      <c r="I30" t="n">
        <v>20</v>
      </c>
      <c r="J30" t="n">
        <v>299.53</v>
      </c>
      <c r="K30" t="n">
        <v>61.2</v>
      </c>
      <c r="L30" t="n">
        <v>8</v>
      </c>
      <c r="M30" t="n">
        <v>18</v>
      </c>
      <c r="N30" t="n">
        <v>85.33</v>
      </c>
      <c r="O30" t="n">
        <v>37176.68</v>
      </c>
      <c r="P30" t="n">
        <v>209.22</v>
      </c>
      <c r="Q30" t="n">
        <v>460.71</v>
      </c>
      <c r="R30" t="n">
        <v>57.82</v>
      </c>
      <c r="S30" t="n">
        <v>32.19</v>
      </c>
      <c r="T30" t="n">
        <v>8854.73</v>
      </c>
      <c r="U30" t="n">
        <v>0.5600000000000001</v>
      </c>
      <c r="V30" t="n">
        <v>0.74</v>
      </c>
      <c r="W30" t="n">
        <v>1.48</v>
      </c>
      <c r="X30" t="n">
        <v>0.53</v>
      </c>
      <c r="Y30" t="n">
        <v>1</v>
      </c>
      <c r="Z30" t="n">
        <v>10</v>
      </c>
      <c r="AA30" t="n">
        <v>133.4401798699538</v>
      </c>
      <c r="AB30" t="n">
        <v>182.5787410632451</v>
      </c>
      <c r="AC30" t="n">
        <v>165.1536822670927</v>
      </c>
      <c r="AD30" t="n">
        <v>133440.1798699538</v>
      </c>
      <c r="AE30" t="n">
        <v>182578.7410632451</v>
      </c>
      <c r="AF30" t="n">
        <v>4.476687576202429e-06</v>
      </c>
      <c r="AG30" t="n">
        <v>5</v>
      </c>
      <c r="AH30" t="n">
        <v>165153.6822670927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6.207</v>
      </c>
      <c r="E31" t="n">
        <v>16.11</v>
      </c>
      <c r="F31" t="n">
        <v>12.08</v>
      </c>
      <c r="G31" t="n">
        <v>36.25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208.96</v>
      </c>
      <c r="Q31" t="n">
        <v>460.72</v>
      </c>
      <c r="R31" t="n">
        <v>58.41</v>
      </c>
      <c r="S31" t="n">
        <v>32.19</v>
      </c>
      <c r="T31" t="n">
        <v>9146.700000000001</v>
      </c>
      <c r="U31" t="n">
        <v>0.55</v>
      </c>
      <c r="V31" t="n">
        <v>0.74</v>
      </c>
      <c r="W31" t="n">
        <v>1.48</v>
      </c>
      <c r="X31" t="n">
        <v>0.55</v>
      </c>
      <c r="Y31" t="n">
        <v>1</v>
      </c>
      <c r="Z31" t="n">
        <v>10</v>
      </c>
      <c r="AA31" t="n">
        <v>133.4423890325104</v>
      </c>
      <c r="AB31" t="n">
        <v>182.5817637369165</v>
      </c>
      <c r="AC31" t="n">
        <v>165.1564164610312</v>
      </c>
      <c r="AD31" t="n">
        <v>133442.3890325104</v>
      </c>
      <c r="AE31" t="n">
        <v>182581.7637369164</v>
      </c>
      <c r="AF31" t="n">
        <v>4.471716600764169e-06</v>
      </c>
      <c r="AG31" t="n">
        <v>5</v>
      </c>
      <c r="AH31" t="n">
        <v>165156.4164610312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6.2484</v>
      </c>
      <c r="E32" t="n">
        <v>16</v>
      </c>
      <c r="F32" t="n">
        <v>12.03</v>
      </c>
      <c r="G32" t="n">
        <v>37.99</v>
      </c>
      <c r="H32" t="n">
        <v>0.5</v>
      </c>
      <c r="I32" t="n">
        <v>19</v>
      </c>
      <c r="J32" t="n">
        <v>300.59</v>
      </c>
      <c r="K32" t="n">
        <v>61.2</v>
      </c>
      <c r="L32" t="n">
        <v>8.5</v>
      </c>
      <c r="M32" t="n">
        <v>17</v>
      </c>
      <c r="N32" t="n">
        <v>85.89</v>
      </c>
      <c r="O32" t="n">
        <v>37306.42</v>
      </c>
      <c r="P32" t="n">
        <v>208.07</v>
      </c>
      <c r="Q32" t="n">
        <v>460.71</v>
      </c>
      <c r="R32" t="n">
        <v>56.84</v>
      </c>
      <c r="S32" t="n">
        <v>32.19</v>
      </c>
      <c r="T32" t="n">
        <v>8365.4</v>
      </c>
      <c r="U32" t="n">
        <v>0.57</v>
      </c>
      <c r="V32" t="n">
        <v>0.74</v>
      </c>
      <c r="W32" t="n">
        <v>1.47</v>
      </c>
      <c r="X32" t="n">
        <v>0.5</v>
      </c>
      <c r="Y32" t="n">
        <v>1</v>
      </c>
      <c r="Z32" t="n">
        <v>10</v>
      </c>
      <c r="AA32" t="n">
        <v>132.486370245816</v>
      </c>
      <c r="AB32" t="n">
        <v>181.2736966563896</v>
      </c>
      <c r="AC32" t="n">
        <v>163.9731894667858</v>
      </c>
      <c r="AD32" t="n">
        <v>132486.370245816</v>
      </c>
      <c r="AE32" t="n">
        <v>181273.6966563896</v>
      </c>
      <c r="AF32" t="n">
        <v>4.501542453393723e-06</v>
      </c>
      <c r="AG32" t="n">
        <v>5</v>
      </c>
      <c r="AH32" t="n">
        <v>163973.1894667858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6.2748</v>
      </c>
      <c r="E33" t="n">
        <v>15.94</v>
      </c>
      <c r="F33" t="n">
        <v>12.02</v>
      </c>
      <c r="G33" t="n">
        <v>40.06</v>
      </c>
      <c r="H33" t="n">
        <v>0.52</v>
      </c>
      <c r="I33" t="n">
        <v>18</v>
      </c>
      <c r="J33" t="n">
        <v>301.11</v>
      </c>
      <c r="K33" t="n">
        <v>61.2</v>
      </c>
      <c r="L33" t="n">
        <v>8.75</v>
      </c>
      <c r="M33" t="n">
        <v>16</v>
      </c>
      <c r="N33" t="n">
        <v>86.16</v>
      </c>
      <c r="O33" t="n">
        <v>37371.47</v>
      </c>
      <c r="P33" t="n">
        <v>207.59</v>
      </c>
      <c r="Q33" t="n">
        <v>460.69</v>
      </c>
      <c r="R33" t="n">
        <v>56.09</v>
      </c>
      <c r="S33" t="n">
        <v>32.19</v>
      </c>
      <c r="T33" t="n">
        <v>7997.72</v>
      </c>
      <c r="U33" t="n">
        <v>0.57</v>
      </c>
      <c r="V33" t="n">
        <v>0.74</v>
      </c>
      <c r="W33" t="n">
        <v>1.48</v>
      </c>
      <c r="X33" t="n">
        <v>0.48</v>
      </c>
      <c r="Y33" t="n">
        <v>1</v>
      </c>
      <c r="Z33" t="n">
        <v>10</v>
      </c>
      <c r="AA33" t="n">
        <v>131.9290837047653</v>
      </c>
      <c r="AB33" t="n">
        <v>180.5111926251775</v>
      </c>
      <c r="AC33" t="n">
        <v>163.2834577501311</v>
      </c>
      <c r="AD33" t="n">
        <v>131929.0837047653</v>
      </c>
      <c r="AE33" t="n">
        <v>180511.1926251775</v>
      </c>
      <c r="AF33" t="n">
        <v>4.520561837679236e-06</v>
      </c>
      <c r="AG33" t="n">
        <v>5</v>
      </c>
      <c r="AH33" t="n">
        <v>163283.4577501311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6.2723</v>
      </c>
      <c r="E34" t="n">
        <v>15.94</v>
      </c>
      <c r="F34" t="n">
        <v>12.02</v>
      </c>
      <c r="G34" t="n">
        <v>40.08</v>
      </c>
      <c r="H34" t="n">
        <v>0.53</v>
      </c>
      <c r="I34" t="n">
        <v>18</v>
      </c>
      <c r="J34" t="n">
        <v>301.64</v>
      </c>
      <c r="K34" t="n">
        <v>61.2</v>
      </c>
      <c r="L34" t="n">
        <v>9</v>
      </c>
      <c r="M34" t="n">
        <v>16</v>
      </c>
      <c r="N34" t="n">
        <v>86.44</v>
      </c>
      <c r="O34" t="n">
        <v>37436.63</v>
      </c>
      <c r="P34" t="n">
        <v>207.67</v>
      </c>
      <c r="Q34" t="n">
        <v>460.71</v>
      </c>
      <c r="R34" t="n">
        <v>56.52</v>
      </c>
      <c r="S34" t="n">
        <v>32.19</v>
      </c>
      <c r="T34" t="n">
        <v>8214.190000000001</v>
      </c>
      <c r="U34" t="n">
        <v>0.57</v>
      </c>
      <c r="V34" t="n">
        <v>0.74</v>
      </c>
      <c r="W34" t="n">
        <v>1.47</v>
      </c>
      <c r="X34" t="n">
        <v>0.49</v>
      </c>
      <c r="Y34" t="n">
        <v>1</v>
      </c>
      <c r="Z34" t="n">
        <v>10</v>
      </c>
      <c r="AA34" t="n">
        <v>131.9944566145805</v>
      </c>
      <c r="AB34" t="n">
        <v>180.6006387244357</v>
      </c>
      <c r="AC34" t="n">
        <v>163.3643672392146</v>
      </c>
      <c r="AD34" t="n">
        <v>131994.4566145805</v>
      </c>
      <c r="AE34" t="n">
        <v>180600.6387244357</v>
      </c>
      <c r="AF34" t="n">
        <v>4.518760759621895e-06</v>
      </c>
      <c r="AG34" t="n">
        <v>5</v>
      </c>
      <c r="AH34" t="n">
        <v>163364.3672392146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6.3074</v>
      </c>
      <c r="E35" t="n">
        <v>15.85</v>
      </c>
      <c r="F35" t="n">
        <v>11.99</v>
      </c>
      <c r="G35" t="n">
        <v>42.31</v>
      </c>
      <c r="H35" t="n">
        <v>0.55</v>
      </c>
      <c r="I35" t="n">
        <v>17</v>
      </c>
      <c r="J35" t="n">
        <v>302.17</v>
      </c>
      <c r="K35" t="n">
        <v>61.2</v>
      </c>
      <c r="L35" t="n">
        <v>9.25</v>
      </c>
      <c r="M35" t="n">
        <v>15</v>
      </c>
      <c r="N35" t="n">
        <v>86.72</v>
      </c>
      <c r="O35" t="n">
        <v>37501.91</v>
      </c>
      <c r="P35" t="n">
        <v>206.39</v>
      </c>
      <c r="Q35" t="n">
        <v>460.69</v>
      </c>
      <c r="R35" t="n">
        <v>55.43</v>
      </c>
      <c r="S35" t="n">
        <v>32.19</v>
      </c>
      <c r="T35" t="n">
        <v>7670.48</v>
      </c>
      <c r="U35" t="n">
        <v>0.58</v>
      </c>
      <c r="V35" t="n">
        <v>0.75</v>
      </c>
      <c r="W35" t="n">
        <v>1.47</v>
      </c>
      <c r="X35" t="n">
        <v>0.46</v>
      </c>
      <c r="Y35" t="n">
        <v>1</v>
      </c>
      <c r="Z35" t="n">
        <v>10</v>
      </c>
      <c r="AA35" t="n">
        <v>131.0048450833764</v>
      </c>
      <c r="AB35" t="n">
        <v>179.2466085688635</v>
      </c>
      <c r="AC35" t="n">
        <v>162.1395638212965</v>
      </c>
      <c r="AD35" t="n">
        <v>131004.8450833764</v>
      </c>
      <c r="AE35" t="n">
        <v>179246.6085688635</v>
      </c>
      <c r="AF35" t="n">
        <v>4.544047895546951e-06</v>
      </c>
      <c r="AG35" t="n">
        <v>5</v>
      </c>
      <c r="AH35" t="n">
        <v>162139.5638212965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6.3083</v>
      </c>
      <c r="E36" t="n">
        <v>15.85</v>
      </c>
      <c r="F36" t="n">
        <v>11.99</v>
      </c>
      <c r="G36" t="n">
        <v>42.31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206.46</v>
      </c>
      <c r="Q36" t="n">
        <v>460.75</v>
      </c>
      <c r="R36" t="n">
        <v>55.07</v>
      </c>
      <c r="S36" t="n">
        <v>32.19</v>
      </c>
      <c r="T36" t="n">
        <v>7492.98</v>
      </c>
      <c r="U36" t="n">
        <v>0.58</v>
      </c>
      <c r="V36" t="n">
        <v>0.75</v>
      </c>
      <c r="W36" t="n">
        <v>1.48</v>
      </c>
      <c r="X36" t="n">
        <v>0.45</v>
      </c>
      <c r="Y36" t="n">
        <v>1</v>
      </c>
      <c r="Z36" t="n">
        <v>10</v>
      </c>
      <c r="AA36" t="n">
        <v>131.0194576416332</v>
      </c>
      <c r="AB36" t="n">
        <v>179.266602115731</v>
      </c>
      <c r="AC36" t="n">
        <v>162.1576492121121</v>
      </c>
      <c r="AD36" t="n">
        <v>131019.4576416332</v>
      </c>
      <c r="AE36" t="n">
        <v>179266.602115731</v>
      </c>
      <c r="AF36" t="n">
        <v>4.544696283647594e-06</v>
      </c>
      <c r="AG36" t="n">
        <v>5</v>
      </c>
      <c r="AH36" t="n">
        <v>162157.6492121121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6.3004</v>
      </c>
      <c r="E37" t="n">
        <v>15.87</v>
      </c>
      <c r="F37" t="n">
        <v>12.01</v>
      </c>
      <c r="G37" t="n">
        <v>42.38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206.55</v>
      </c>
      <c r="Q37" t="n">
        <v>460.69</v>
      </c>
      <c r="R37" t="n">
        <v>55.99</v>
      </c>
      <c r="S37" t="n">
        <v>32.19</v>
      </c>
      <c r="T37" t="n">
        <v>7952.74</v>
      </c>
      <c r="U37" t="n">
        <v>0.57</v>
      </c>
      <c r="V37" t="n">
        <v>0.74</v>
      </c>
      <c r="W37" t="n">
        <v>1.47</v>
      </c>
      <c r="X37" t="n">
        <v>0.47</v>
      </c>
      <c r="Y37" t="n">
        <v>1</v>
      </c>
      <c r="Z37" t="n">
        <v>10</v>
      </c>
      <c r="AA37" t="n">
        <v>131.172417886921</v>
      </c>
      <c r="AB37" t="n">
        <v>179.4758890714633</v>
      </c>
      <c r="AC37" t="n">
        <v>162.3469621145255</v>
      </c>
      <c r="AD37" t="n">
        <v>131172.4178869209</v>
      </c>
      <c r="AE37" t="n">
        <v>179475.8890714633</v>
      </c>
      <c r="AF37" t="n">
        <v>4.539004876986398e-06</v>
      </c>
      <c r="AG37" t="n">
        <v>5</v>
      </c>
      <c r="AH37" t="n">
        <v>162346.9621145255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6.3385</v>
      </c>
      <c r="E38" t="n">
        <v>15.78</v>
      </c>
      <c r="F38" t="n">
        <v>11.97</v>
      </c>
      <c r="G38" t="n">
        <v>44.87</v>
      </c>
      <c r="H38" t="n">
        <v>0.59</v>
      </c>
      <c r="I38" t="n">
        <v>16</v>
      </c>
      <c r="J38" t="n">
        <v>303.76</v>
      </c>
      <c r="K38" t="n">
        <v>61.2</v>
      </c>
      <c r="L38" t="n">
        <v>10</v>
      </c>
      <c r="M38" t="n">
        <v>14</v>
      </c>
      <c r="N38" t="n">
        <v>87.56999999999999</v>
      </c>
      <c r="O38" t="n">
        <v>37698.48</v>
      </c>
      <c r="P38" t="n">
        <v>205.65</v>
      </c>
      <c r="Q38" t="n">
        <v>460.7</v>
      </c>
      <c r="R38" t="n">
        <v>54.57</v>
      </c>
      <c r="S38" t="n">
        <v>32.19</v>
      </c>
      <c r="T38" t="n">
        <v>7246.59</v>
      </c>
      <c r="U38" t="n">
        <v>0.59</v>
      </c>
      <c r="V38" t="n">
        <v>0.75</v>
      </c>
      <c r="W38" t="n">
        <v>1.47</v>
      </c>
      <c r="X38" t="n">
        <v>0.43</v>
      </c>
      <c r="Y38" t="n">
        <v>1</v>
      </c>
      <c r="Z38" t="n">
        <v>10</v>
      </c>
      <c r="AA38" t="n">
        <v>130.2911388190506</v>
      </c>
      <c r="AB38" t="n">
        <v>178.2700841715152</v>
      </c>
      <c r="AC38" t="n">
        <v>161.2562375418702</v>
      </c>
      <c r="AD38" t="n">
        <v>130291.1388190506</v>
      </c>
      <c r="AE38" t="n">
        <v>178270.0841715152</v>
      </c>
      <c r="AF38" t="n">
        <v>4.566453306580263e-06</v>
      </c>
      <c r="AG38" t="n">
        <v>5</v>
      </c>
      <c r="AH38" t="n">
        <v>161256.2375418702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6.3388</v>
      </c>
      <c r="E39" t="n">
        <v>15.78</v>
      </c>
      <c r="F39" t="n">
        <v>11.96</v>
      </c>
      <c r="G39" t="n">
        <v>44.87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205.53</v>
      </c>
      <c r="Q39" t="n">
        <v>460.7</v>
      </c>
      <c r="R39" t="n">
        <v>54.59</v>
      </c>
      <c r="S39" t="n">
        <v>32.19</v>
      </c>
      <c r="T39" t="n">
        <v>7255.83</v>
      </c>
      <c r="U39" t="n">
        <v>0.59</v>
      </c>
      <c r="V39" t="n">
        <v>0.75</v>
      </c>
      <c r="W39" t="n">
        <v>1.47</v>
      </c>
      <c r="X39" t="n">
        <v>0.43</v>
      </c>
      <c r="Y39" t="n">
        <v>1</v>
      </c>
      <c r="Z39" t="n">
        <v>10</v>
      </c>
      <c r="AA39" t="n">
        <v>130.2358921594844</v>
      </c>
      <c r="AB39" t="n">
        <v>178.1944932545862</v>
      </c>
      <c r="AC39" t="n">
        <v>161.1878609159604</v>
      </c>
      <c r="AD39" t="n">
        <v>130235.8921594844</v>
      </c>
      <c r="AE39" t="n">
        <v>178194.4932545862</v>
      </c>
      <c r="AF39" t="n">
        <v>4.566669435947144e-06</v>
      </c>
      <c r="AG39" t="n">
        <v>5</v>
      </c>
      <c r="AH39" t="n">
        <v>161187.8609159604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6.3713</v>
      </c>
      <c r="E40" t="n">
        <v>15.7</v>
      </c>
      <c r="F40" t="n">
        <v>11.94</v>
      </c>
      <c r="G40" t="n">
        <v>47.75</v>
      </c>
      <c r="H40" t="n">
        <v>0.61</v>
      </c>
      <c r="I40" t="n">
        <v>15</v>
      </c>
      <c r="J40" t="n">
        <v>304.83</v>
      </c>
      <c r="K40" t="n">
        <v>61.2</v>
      </c>
      <c r="L40" t="n">
        <v>10.5</v>
      </c>
      <c r="M40" t="n">
        <v>13</v>
      </c>
      <c r="N40" t="n">
        <v>88.13</v>
      </c>
      <c r="O40" t="n">
        <v>37830.13</v>
      </c>
      <c r="P40" t="n">
        <v>204.77</v>
      </c>
      <c r="Q40" t="n">
        <v>460.72</v>
      </c>
      <c r="R40" t="n">
        <v>53.43</v>
      </c>
      <c r="S40" t="n">
        <v>32.19</v>
      </c>
      <c r="T40" t="n">
        <v>6680.7</v>
      </c>
      <c r="U40" t="n">
        <v>0.6</v>
      </c>
      <c r="V40" t="n">
        <v>0.75</v>
      </c>
      <c r="W40" t="n">
        <v>1.48</v>
      </c>
      <c r="X40" t="n">
        <v>0.4</v>
      </c>
      <c r="Y40" t="n">
        <v>1</v>
      </c>
      <c r="Z40" t="n">
        <v>10</v>
      </c>
      <c r="AA40" t="n">
        <v>129.5033601272563</v>
      </c>
      <c r="AB40" t="n">
        <v>177.1922106110598</v>
      </c>
      <c r="AC40" t="n">
        <v>160.2812347212193</v>
      </c>
      <c r="AD40" t="n">
        <v>129503.3601272563</v>
      </c>
      <c r="AE40" t="n">
        <v>177192.2106110598</v>
      </c>
      <c r="AF40" t="n">
        <v>4.590083450692566e-06</v>
      </c>
      <c r="AG40" t="n">
        <v>5</v>
      </c>
      <c r="AH40" t="n">
        <v>160281.2347212193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6.3743</v>
      </c>
      <c r="E41" t="n">
        <v>15.69</v>
      </c>
      <c r="F41" t="n">
        <v>11.93</v>
      </c>
      <c r="G41" t="n">
        <v>47.72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204.57</v>
      </c>
      <c r="Q41" t="n">
        <v>460.69</v>
      </c>
      <c r="R41" t="n">
        <v>53.41</v>
      </c>
      <c r="S41" t="n">
        <v>32.19</v>
      </c>
      <c r="T41" t="n">
        <v>6671.02</v>
      </c>
      <c r="U41" t="n">
        <v>0.6</v>
      </c>
      <c r="V41" t="n">
        <v>0.75</v>
      </c>
      <c r="W41" t="n">
        <v>1.47</v>
      </c>
      <c r="X41" t="n">
        <v>0.4</v>
      </c>
      <c r="Y41" t="n">
        <v>1</v>
      </c>
      <c r="Z41" t="n">
        <v>10</v>
      </c>
      <c r="AA41" t="n">
        <v>129.3824411287794</v>
      </c>
      <c r="AB41" t="n">
        <v>177.0267639027741</v>
      </c>
      <c r="AC41" t="n">
        <v>160.1315780145665</v>
      </c>
      <c r="AD41" t="n">
        <v>129382.4411287795</v>
      </c>
      <c r="AE41" t="n">
        <v>177026.7639027741</v>
      </c>
      <c r="AF41" t="n">
        <v>4.592244744361373e-06</v>
      </c>
      <c r="AG41" t="n">
        <v>5</v>
      </c>
      <c r="AH41" t="n">
        <v>160131.5780145664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6.3776</v>
      </c>
      <c r="E42" t="n">
        <v>15.68</v>
      </c>
      <c r="F42" t="n">
        <v>11.92</v>
      </c>
      <c r="G42" t="n">
        <v>47.69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204.73</v>
      </c>
      <c r="Q42" t="n">
        <v>460.73</v>
      </c>
      <c r="R42" t="n">
        <v>53.09</v>
      </c>
      <c r="S42" t="n">
        <v>32.19</v>
      </c>
      <c r="T42" t="n">
        <v>6510.11</v>
      </c>
      <c r="U42" t="n">
        <v>0.61</v>
      </c>
      <c r="V42" t="n">
        <v>0.75</v>
      </c>
      <c r="W42" t="n">
        <v>1.47</v>
      </c>
      <c r="X42" t="n">
        <v>0.39</v>
      </c>
      <c r="Y42" t="n">
        <v>1</v>
      </c>
      <c r="Z42" t="n">
        <v>10</v>
      </c>
      <c r="AA42" t="n">
        <v>129.3942136688324</v>
      </c>
      <c r="AB42" t="n">
        <v>177.0428716114423</v>
      </c>
      <c r="AC42" t="n">
        <v>160.1461484261267</v>
      </c>
      <c r="AD42" t="n">
        <v>129394.2136688324</v>
      </c>
      <c r="AE42" t="n">
        <v>177042.8716114423</v>
      </c>
      <c r="AF42" t="n">
        <v>4.594622167397062e-06</v>
      </c>
      <c r="AG42" t="n">
        <v>5</v>
      </c>
      <c r="AH42" t="n">
        <v>160146.1484261267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6.4091</v>
      </c>
      <c r="E43" t="n">
        <v>15.6</v>
      </c>
      <c r="F43" t="n">
        <v>11.9</v>
      </c>
      <c r="G43" t="n">
        <v>51</v>
      </c>
      <c r="H43" t="n">
        <v>0.65</v>
      </c>
      <c r="I43" t="n">
        <v>14</v>
      </c>
      <c r="J43" t="n">
        <v>306.44</v>
      </c>
      <c r="K43" t="n">
        <v>61.2</v>
      </c>
      <c r="L43" t="n">
        <v>11.25</v>
      </c>
      <c r="M43" t="n">
        <v>12</v>
      </c>
      <c r="N43" t="n">
        <v>88.98999999999999</v>
      </c>
      <c r="O43" t="n">
        <v>38028.53</v>
      </c>
      <c r="P43" t="n">
        <v>203.86</v>
      </c>
      <c r="Q43" t="n">
        <v>460.77</v>
      </c>
      <c r="R43" t="n">
        <v>52.47</v>
      </c>
      <c r="S43" t="n">
        <v>32.19</v>
      </c>
      <c r="T43" t="n">
        <v>6208.24</v>
      </c>
      <c r="U43" t="n">
        <v>0.61</v>
      </c>
      <c r="V43" t="n">
        <v>0.75</v>
      </c>
      <c r="W43" t="n">
        <v>1.47</v>
      </c>
      <c r="X43" t="n">
        <v>0.36</v>
      </c>
      <c r="Y43" t="n">
        <v>1</v>
      </c>
      <c r="Z43" t="n">
        <v>10</v>
      </c>
      <c r="AA43" t="n">
        <v>128.6418780356058</v>
      </c>
      <c r="AB43" t="n">
        <v>176.0134928073566</v>
      </c>
      <c r="AC43" t="n">
        <v>159.2150120903603</v>
      </c>
      <c r="AD43" t="n">
        <v>128641.8780356058</v>
      </c>
      <c r="AE43" t="n">
        <v>176013.4928073566</v>
      </c>
      <c r="AF43" t="n">
        <v>4.617315750919549e-06</v>
      </c>
      <c r="AG43" t="n">
        <v>5</v>
      </c>
      <c r="AH43" t="n">
        <v>159215.0120903603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6.4098</v>
      </c>
      <c r="E44" t="n">
        <v>15.6</v>
      </c>
      <c r="F44" t="n">
        <v>11.9</v>
      </c>
      <c r="G44" t="n">
        <v>50.99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204.02</v>
      </c>
      <c r="Q44" t="n">
        <v>460.69</v>
      </c>
      <c r="R44" t="n">
        <v>52.42</v>
      </c>
      <c r="S44" t="n">
        <v>32.19</v>
      </c>
      <c r="T44" t="n">
        <v>6180.99</v>
      </c>
      <c r="U44" t="n">
        <v>0.61</v>
      </c>
      <c r="V44" t="n">
        <v>0.75</v>
      </c>
      <c r="W44" t="n">
        <v>1.47</v>
      </c>
      <c r="X44" t="n">
        <v>0.36</v>
      </c>
      <c r="Y44" t="n">
        <v>1</v>
      </c>
      <c r="Z44" t="n">
        <v>10</v>
      </c>
      <c r="AA44" t="n">
        <v>128.6931513521686</v>
      </c>
      <c r="AB44" t="n">
        <v>176.0836472210969</v>
      </c>
      <c r="AC44" t="n">
        <v>159.2784710653156</v>
      </c>
      <c r="AD44" t="n">
        <v>128693.1513521686</v>
      </c>
      <c r="AE44" t="n">
        <v>176083.6472210969</v>
      </c>
      <c r="AF44" t="n">
        <v>4.617820052775605e-06</v>
      </c>
      <c r="AG44" t="n">
        <v>5</v>
      </c>
      <c r="AH44" t="n">
        <v>159278.4710653157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6.4103</v>
      </c>
      <c r="E45" t="n">
        <v>15.6</v>
      </c>
      <c r="F45" t="n">
        <v>11.9</v>
      </c>
      <c r="G45" t="n">
        <v>50.98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203.6</v>
      </c>
      <c r="Q45" t="n">
        <v>460.69</v>
      </c>
      <c r="R45" t="n">
        <v>52.35</v>
      </c>
      <c r="S45" t="n">
        <v>32.19</v>
      </c>
      <c r="T45" t="n">
        <v>6147.17</v>
      </c>
      <c r="U45" t="n">
        <v>0.61</v>
      </c>
      <c r="V45" t="n">
        <v>0.75</v>
      </c>
      <c r="W45" t="n">
        <v>1.47</v>
      </c>
      <c r="X45" t="n">
        <v>0.36</v>
      </c>
      <c r="Y45" t="n">
        <v>1</v>
      </c>
      <c r="Z45" t="n">
        <v>10</v>
      </c>
      <c r="AA45" t="n">
        <v>128.528178788003</v>
      </c>
      <c r="AB45" t="n">
        <v>175.8579244807298</v>
      </c>
      <c r="AC45" t="n">
        <v>159.0742909864852</v>
      </c>
      <c r="AD45" t="n">
        <v>128528.178788003</v>
      </c>
      <c r="AE45" t="n">
        <v>175857.9244807298</v>
      </c>
      <c r="AF45" t="n">
        <v>4.618180268387072e-06</v>
      </c>
      <c r="AG45" t="n">
        <v>5</v>
      </c>
      <c r="AH45" t="n">
        <v>159074.2909864852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6.405</v>
      </c>
      <c r="E46" t="n">
        <v>15.61</v>
      </c>
      <c r="F46" t="n">
        <v>11.91</v>
      </c>
      <c r="G46" t="n">
        <v>51.04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203.34</v>
      </c>
      <c r="Q46" t="n">
        <v>460.74</v>
      </c>
      <c r="R46" t="n">
        <v>52.65</v>
      </c>
      <c r="S46" t="n">
        <v>32.19</v>
      </c>
      <c r="T46" t="n">
        <v>6295.08</v>
      </c>
      <c r="U46" t="n">
        <v>0.61</v>
      </c>
      <c r="V46" t="n">
        <v>0.75</v>
      </c>
      <c r="W46" t="n">
        <v>1.47</v>
      </c>
      <c r="X46" t="n">
        <v>0.38</v>
      </c>
      <c r="Y46" t="n">
        <v>1</v>
      </c>
      <c r="Z46" t="n">
        <v>10</v>
      </c>
      <c r="AA46" t="n">
        <v>128.5042398436568</v>
      </c>
      <c r="AB46" t="n">
        <v>175.8251701609636</v>
      </c>
      <c r="AC46" t="n">
        <v>159.0446626930265</v>
      </c>
      <c r="AD46" t="n">
        <v>128504.2398436568</v>
      </c>
      <c r="AE46" t="n">
        <v>175825.1701609635</v>
      </c>
      <c r="AF46" t="n">
        <v>4.614361982905512e-06</v>
      </c>
      <c r="AG46" t="n">
        <v>5</v>
      </c>
      <c r="AH46" t="n">
        <v>159044.6626930265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6.4359</v>
      </c>
      <c r="E47" t="n">
        <v>15.54</v>
      </c>
      <c r="F47" t="n">
        <v>11.89</v>
      </c>
      <c r="G47" t="n">
        <v>54.87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203.18</v>
      </c>
      <c r="Q47" t="n">
        <v>460.69</v>
      </c>
      <c r="R47" t="n">
        <v>52.03</v>
      </c>
      <c r="S47" t="n">
        <v>32.19</v>
      </c>
      <c r="T47" t="n">
        <v>5994.44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128.0339709481284</v>
      </c>
      <c r="AB47" t="n">
        <v>175.1817275113025</v>
      </c>
      <c r="AC47" t="n">
        <v>158.4626293067715</v>
      </c>
      <c r="AD47" t="n">
        <v>128033.9709481284</v>
      </c>
      <c r="AE47" t="n">
        <v>175181.7275113025</v>
      </c>
      <c r="AF47" t="n">
        <v>4.636623307694236e-06</v>
      </c>
      <c r="AG47" t="n">
        <v>5</v>
      </c>
      <c r="AH47" t="n">
        <v>158462.6293067715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6.4417</v>
      </c>
      <c r="E48" t="n">
        <v>15.52</v>
      </c>
      <c r="F48" t="n">
        <v>11.87</v>
      </c>
      <c r="G48" t="n">
        <v>54.8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203.02</v>
      </c>
      <c r="Q48" t="n">
        <v>460.7</v>
      </c>
      <c r="R48" t="n">
        <v>51.53</v>
      </c>
      <c r="S48" t="n">
        <v>32.19</v>
      </c>
      <c r="T48" t="n">
        <v>5740.72</v>
      </c>
      <c r="U48" t="n">
        <v>0.62</v>
      </c>
      <c r="V48" t="n">
        <v>0.75</v>
      </c>
      <c r="W48" t="n">
        <v>1.47</v>
      </c>
      <c r="X48" t="n">
        <v>0.34</v>
      </c>
      <c r="Y48" t="n">
        <v>1</v>
      </c>
      <c r="Z48" t="n">
        <v>10</v>
      </c>
      <c r="AA48" t="n">
        <v>127.8887125039883</v>
      </c>
      <c r="AB48" t="n">
        <v>174.9829784996799</v>
      </c>
      <c r="AC48" t="n">
        <v>158.282848621872</v>
      </c>
      <c r="AD48" t="n">
        <v>127888.7125039883</v>
      </c>
      <c r="AE48" t="n">
        <v>174982.9784996799</v>
      </c>
      <c r="AF48" t="n">
        <v>4.640801808787265e-06</v>
      </c>
      <c r="AG48" t="n">
        <v>5</v>
      </c>
      <c r="AH48" t="n">
        <v>158282.848621872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6.445</v>
      </c>
      <c r="E49" t="n">
        <v>15.52</v>
      </c>
      <c r="F49" t="n">
        <v>11.87</v>
      </c>
      <c r="G49" t="n">
        <v>54.77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202.79</v>
      </c>
      <c r="Q49" t="n">
        <v>460.69</v>
      </c>
      <c r="R49" t="n">
        <v>51.35</v>
      </c>
      <c r="S49" t="n">
        <v>32.19</v>
      </c>
      <c r="T49" t="n">
        <v>5651.01</v>
      </c>
      <c r="U49" t="n">
        <v>0.63</v>
      </c>
      <c r="V49" t="n">
        <v>0.75</v>
      </c>
      <c r="W49" t="n">
        <v>1.47</v>
      </c>
      <c r="X49" t="n">
        <v>0.33</v>
      </c>
      <c r="Y49" t="n">
        <v>1</v>
      </c>
      <c r="Z49" t="n">
        <v>10</v>
      </c>
      <c r="AA49" t="n">
        <v>127.7601170904069</v>
      </c>
      <c r="AB49" t="n">
        <v>174.8070285815886</v>
      </c>
      <c r="AC49" t="n">
        <v>158.1236911170161</v>
      </c>
      <c r="AD49" t="n">
        <v>127760.1170904069</v>
      </c>
      <c r="AE49" t="n">
        <v>174807.0285815886</v>
      </c>
      <c r="AF49" t="n">
        <v>4.643179231822954e-06</v>
      </c>
      <c r="AG49" t="n">
        <v>5</v>
      </c>
      <c r="AH49" t="n">
        <v>158123.6911170161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6.4364</v>
      </c>
      <c r="E50" t="n">
        <v>15.54</v>
      </c>
      <c r="F50" t="n">
        <v>11.89</v>
      </c>
      <c r="G50" t="n">
        <v>54.86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202.79</v>
      </c>
      <c r="Q50" t="n">
        <v>460.71</v>
      </c>
      <c r="R50" t="n">
        <v>51.85</v>
      </c>
      <c r="S50" t="n">
        <v>32.19</v>
      </c>
      <c r="T50" t="n">
        <v>5902.94</v>
      </c>
      <c r="U50" t="n">
        <v>0.62</v>
      </c>
      <c r="V50" t="n">
        <v>0.75</v>
      </c>
      <c r="W50" t="n">
        <v>1.47</v>
      </c>
      <c r="X50" t="n">
        <v>0.35</v>
      </c>
      <c r="Y50" t="n">
        <v>1</v>
      </c>
      <c r="Z50" t="n">
        <v>10</v>
      </c>
      <c r="AA50" t="n">
        <v>127.8809918619452</v>
      </c>
      <c r="AB50" t="n">
        <v>174.9724147766258</v>
      </c>
      <c r="AC50" t="n">
        <v>158.2732930857199</v>
      </c>
      <c r="AD50" t="n">
        <v>127880.9918619452</v>
      </c>
      <c r="AE50" t="n">
        <v>174972.4147766258</v>
      </c>
      <c r="AF50" t="n">
        <v>4.636983523305704e-06</v>
      </c>
      <c r="AG50" t="n">
        <v>5</v>
      </c>
      <c r="AH50" t="n">
        <v>158273.2930857199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6.4803</v>
      </c>
      <c r="E51" t="n">
        <v>15.43</v>
      </c>
      <c r="F51" t="n">
        <v>11.84</v>
      </c>
      <c r="G51" t="n">
        <v>59.18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201.35</v>
      </c>
      <c r="Q51" t="n">
        <v>460.72</v>
      </c>
      <c r="R51" t="n">
        <v>50.4</v>
      </c>
      <c r="S51" t="n">
        <v>32.19</v>
      </c>
      <c r="T51" t="n">
        <v>5184.03</v>
      </c>
      <c r="U51" t="n">
        <v>0.64</v>
      </c>
      <c r="V51" t="n">
        <v>0.75</v>
      </c>
      <c r="W51" t="n">
        <v>1.46</v>
      </c>
      <c r="X51" t="n">
        <v>0.3</v>
      </c>
      <c r="Y51" t="n">
        <v>1</v>
      </c>
      <c r="Z51" t="n">
        <v>10</v>
      </c>
      <c r="AA51" t="n">
        <v>126.7575826224072</v>
      </c>
      <c r="AB51" t="n">
        <v>173.435316693773</v>
      </c>
      <c r="AC51" t="n">
        <v>156.8828934865634</v>
      </c>
      <c r="AD51" t="n">
        <v>126757.5826224072</v>
      </c>
      <c r="AE51" t="n">
        <v>173435.316693773</v>
      </c>
      <c r="AF51" t="n">
        <v>4.668610453992597e-06</v>
      </c>
      <c r="AG51" t="n">
        <v>5</v>
      </c>
      <c r="AH51" t="n">
        <v>156882.8934865634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6.4761</v>
      </c>
      <c r="E52" t="n">
        <v>15.44</v>
      </c>
      <c r="F52" t="n">
        <v>11.85</v>
      </c>
      <c r="G52" t="n">
        <v>59.23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201.86</v>
      </c>
      <c r="Q52" t="n">
        <v>460.7</v>
      </c>
      <c r="R52" t="n">
        <v>50.69</v>
      </c>
      <c r="S52" t="n">
        <v>32.19</v>
      </c>
      <c r="T52" t="n">
        <v>5327.8</v>
      </c>
      <c r="U52" t="n">
        <v>0.63</v>
      </c>
      <c r="V52" t="n">
        <v>0.75</v>
      </c>
      <c r="W52" t="n">
        <v>1.47</v>
      </c>
      <c r="X52" t="n">
        <v>0.31</v>
      </c>
      <c r="Y52" t="n">
        <v>1</v>
      </c>
      <c r="Z52" t="n">
        <v>10</v>
      </c>
      <c r="AA52" t="n">
        <v>127.0061974036009</v>
      </c>
      <c r="AB52" t="n">
        <v>173.775482405512</v>
      </c>
      <c r="AC52" t="n">
        <v>157.1905942601997</v>
      </c>
      <c r="AD52" t="n">
        <v>127006.1974036009</v>
      </c>
      <c r="AE52" t="n">
        <v>173775.482405512</v>
      </c>
      <c r="AF52" t="n">
        <v>4.665584642856265e-06</v>
      </c>
      <c r="AG52" t="n">
        <v>5</v>
      </c>
      <c r="AH52" t="n">
        <v>157190.5942601997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6.4776</v>
      </c>
      <c r="E53" t="n">
        <v>15.44</v>
      </c>
      <c r="F53" t="n">
        <v>11.84</v>
      </c>
      <c r="G53" t="n">
        <v>59.21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201.72</v>
      </c>
      <c r="Q53" t="n">
        <v>460.69</v>
      </c>
      <c r="R53" t="n">
        <v>50.35</v>
      </c>
      <c r="S53" t="n">
        <v>32.19</v>
      </c>
      <c r="T53" t="n">
        <v>5156.79</v>
      </c>
      <c r="U53" t="n">
        <v>0.64</v>
      </c>
      <c r="V53" t="n">
        <v>0.75</v>
      </c>
      <c r="W53" t="n">
        <v>1.47</v>
      </c>
      <c r="X53" t="n">
        <v>0.31</v>
      </c>
      <c r="Y53" t="n">
        <v>1</v>
      </c>
      <c r="Z53" t="n">
        <v>10</v>
      </c>
      <c r="AA53" t="n">
        <v>126.9296845079438</v>
      </c>
      <c r="AB53" t="n">
        <v>173.6707940861634</v>
      </c>
      <c r="AC53" t="n">
        <v>157.0958972471187</v>
      </c>
      <c r="AD53" t="n">
        <v>126929.6845079438</v>
      </c>
      <c r="AE53" t="n">
        <v>173670.7940861634</v>
      </c>
      <c r="AF53" t="n">
        <v>4.666665289690669e-06</v>
      </c>
      <c r="AG53" t="n">
        <v>5</v>
      </c>
      <c r="AH53" t="n">
        <v>157095.8972471187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6.4792</v>
      </c>
      <c r="E54" t="n">
        <v>15.43</v>
      </c>
      <c r="F54" t="n">
        <v>11.84</v>
      </c>
      <c r="G54" t="n">
        <v>59.19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201.02</v>
      </c>
      <c r="Q54" t="n">
        <v>460.69</v>
      </c>
      <c r="R54" t="n">
        <v>50.43</v>
      </c>
      <c r="S54" t="n">
        <v>32.19</v>
      </c>
      <c r="T54" t="n">
        <v>5197.19</v>
      </c>
      <c r="U54" t="n">
        <v>0.64</v>
      </c>
      <c r="V54" t="n">
        <v>0.75</v>
      </c>
      <c r="W54" t="n">
        <v>1.47</v>
      </c>
      <c r="X54" t="n">
        <v>0.3</v>
      </c>
      <c r="Y54" t="n">
        <v>1</v>
      </c>
      <c r="Z54" t="n">
        <v>10</v>
      </c>
      <c r="AA54" t="n">
        <v>126.6482231255818</v>
      </c>
      <c r="AB54" t="n">
        <v>173.285686205616</v>
      </c>
      <c r="AC54" t="n">
        <v>156.7475435221883</v>
      </c>
      <c r="AD54" t="n">
        <v>126648.2231255818</v>
      </c>
      <c r="AE54" t="n">
        <v>173285.686205616</v>
      </c>
      <c r="AF54" t="n">
        <v>4.667817979647367e-06</v>
      </c>
      <c r="AG54" t="n">
        <v>5</v>
      </c>
      <c r="AH54" t="n">
        <v>156747.5435221883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6.474</v>
      </c>
      <c r="E55" t="n">
        <v>15.45</v>
      </c>
      <c r="F55" t="n">
        <v>11.85</v>
      </c>
      <c r="G55" t="n">
        <v>59.25</v>
      </c>
      <c r="H55" t="n">
        <v>0.8100000000000001</v>
      </c>
      <c r="I55" t="n">
        <v>12</v>
      </c>
      <c r="J55" t="n">
        <v>312.97</v>
      </c>
      <c r="K55" t="n">
        <v>61.2</v>
      </c>
      <c r="L55" t="n">
        <v>14.25</v>
      </c>
      <c r="M55" t="n">
        <v>10</v>
      </c>
      <c r="N55" t="n">
        <v>92.52</v>
      </c>
      <c r="O55" t="n">
        <v>38833.69</v>
      </c>
      <c r="P55" t="n">
        <v>200.72</v>
      </c>
      <c r="Q55" t="n">
        <v>460.69</v>
      </c>
      <c r="R55" t="n">
        <v>50.89</v>
      </c>
      <c r="S55" t="n">
        <v>32.19</v>
      </c>
      <c r="T55" t="n">
        <v>5429.66</v>
      </c>
      <c r="U55" t="n">
        <v>0.63</v>
      </c>
      <c r="V55" t="n">
        <v>0.75</v>
      </c>
      <c r="W55" t="n">
        <v>1.46</v>
      </c>
      <c r="X55" t="n">
        <v>0.32</v>
      </c>
      <c r="Y55" t="n">
        <v>1</v>
      </c>
      <c r="Z55" t="n">
        <v>10</v>
      </c>
      <c r="AA55" t="n">
        <v>126.60680013929</v>
      </c>
      <c r="AB55" t="n">
        <v>173.2290094483185</v>
      </c>
      <c r="AC55" t="n">
        <v>156.6962759150609</v>
      </c>
      <c r="AD55" t="n">
        <v>126606.80013929</v>
      </c>
      <c r="AE55" t="n">
        <v>173229.0094483185</v>
      </c>
      <c r="AF55" t="n">
        <v>4.6640717372881e-06</v>
      </c>
      <c r="AG55" t="n">
        <v>5</v>
      </c>
      <c r="AH55" t="n">
        <v>156696.2759150609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6.5121</v>
      </c>
      <c r="E56" t="n">
        <v>15.36</v>
      </c>
      <c r="F56" t="n">
        <v>11.81</v>
      </c>
      <c r="G56" t="n">
        <v>64.44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199.92</v>
      </c>
      <c r="Q56" t="n">
        <v>460.69</v>
      </c>
      <c r="R56" t="n">
        <v>49.57</v>
      </c>
      <c r="S56" t="n">
        <v>32.19</v>
      </c>
      <c r="T56" t="n">
        <v>4771.64</v>
      </c>
      <c r="U56" t="n">
        <v>0.65</v>
      </c>
      <c r="V56" t="n">
        <v>0.76</v>
      </c>
      <c r="W56" t="n">
        <v>1.47</v>
      </c>
      <c r="X56" t="n">
        <v>0.28</v>
      </c>
      <c r="Y56" t="n">
        <v>1</v>
      </c>
      <c r="Z56" t="n">
        <v>10</v>
      </c>
      <c r="AA56" t="n">
        <v>125.8128669210788</v>
      </c>
      <c r="AB56" t="n">
        <v>172.1427149933007</v>
      </c>
      <c r="AC56" t="n">
        <v>155.7136558782059</v>
      </c>
      <c r="AD56" t="n">
        <v>125812.8669210788</v>
      </c>
      <c r="AE56" t="n">
        <v>172142.7149933007</v>
      </c>
      <c r="AF56" t="n">
        <v>4.691520166881964e-06</v>
      </c>
      <c r="AG56" t="n">
        <v>5</v>
      </c>
      <c r="AH56" t="n">
        <v>155713.6558782059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6.5137</v>
      </c>
      <c r="E57" t="n">
        <v>15.35</v>
      </c>
      <c r="F57" t="n">
        <v>11.81</v>
      </c>
      <c r="G57" t="n">
        <v>64.42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199.87</v>
      </c>
      <c r="Q57" t="n">
        <v>460.7</v>
      </c>
      <c r="R57" t="n">
        <v>49.43</v>
      </c>
      <c r="S57" t="n">
        <v>32.19</v>
      </c>
      <c r="T57" t="n">
        <v>4702.19</v>
      </c>
      <c r="U57" t="n">
        <v>0.65</v>
      </c>
      <c r="V57" t="n">
        <v>0.76</v>
      </c>
      <c r="W57" t="n">
        <v>1.47</v>
      </c>
      <c r="X57" t="n">
        <v>0.28</v>
      </c>
      <c r="Y57" t="n">
        <v>1</v>
      </c>
      <c r="Z57" t="n">
        <v>10</v>
      </c>
      <c r="AA57" t="n">
        <v>125.7745267585485</v>
      </c>
      <c r="AB57" t="n">
        <v>172.0902562914783</v>
      </c>
      <c r="AC57" t="n">
        <v>155.6662037612591</v>
      </c>
      <c r="AD57" t="n">
        <v>125774.5267585485</v>
      </c>
      <c r="AE57" t="n">
        <v>172090.2562914783</v>
      </c>
      <c r="AF57" t="n">
        <v>4.692672856838661e-06</v>
      </c>
      <c r="AG57" t="n">
        <v>5</v>
      </c>
      <c r="AH57" t="n">
        <v>155666.2037612592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6.5111</v>
      </c>
      <c r="E58" t="n">
        <v>15.36</v>
      </c>
      <c r="F58" t="n">
        <v>11.82</v>
      </c>
      <c r="G58" t="n">
        <v>64.45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200.42</v>
      </c>
      <c r="Q58" t="n">
        <v>460.69</v>
      </c>
      <c r="R58" t="n">
        <v>49.7</v>
      </c>
      <c r="S58" t="n">
        <v>32.19</v>
      </c>
      <c r="T58" t="n">
        <v>4837.51</v>
      </c>
      <c r="U58" t="n">
        <v>0.65</v>
      </c>
      <c r="V58" t="n">
        <v>0.76</v>
      </c>
      <c r="W58" t="n">
        <v>1.46</v>
      </c>
      <c r="X58" t="n">
        <v>0.28</v>
      </c>
      <c r="Y58" t="n">
        <v>1</v>
      </c>
      <c r="Z58" t="n">
        <v>10</v>
      </c>
      <c r="AA58" t="n">
        <v>126.0162568379706</v>
      </c>
      <c r="AB58" t="n">
        <v>172.4210020505218</v>
      </c>
      <c r="AC58" t="n">
        <v>155.9653836092643</v>
      </c>
      <c r="AD58" t="n">
        <v>126016.2568379706</v>
      </c>
      <c r="AE58" t="n">
        <v>172421.0020505218</v>
      </c>
      <c r="AF58" t="n">
        <v>4.690799735659028e-06</v>
      </c>
      <c r="AG58" t="n">
        <v>5</v>
      </c>
      <c r="AH58" t="n">
        <v>155965.3836092643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6.515</v>
      </c>
      <c r="E59" t="n">
        <v>15.35</v>
      </c>
      <c r="F59" t="n">
        <v>11.81</v>
      </c>
      <c r="G59" t="n">
        <v>64.40000000000001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200.16</v>
      </c>
      <c r="Q59" t="n">
        <v>460.7</v>
      </c>
      <c r="R59" t="n">
        <v>49.31</v>
      </c>
      <c r="S59" t="n">
        <v>32.19</v>
      </c>
      <c r="T59" t="n">
        <v>4643.46</v>
      </c>
      <c r="U59" t="n">
        <v>0.65</v>
      </c>
      <c r="V59" t="n">
        <v>0.76</v>
      </c>
      <c r="W59" t="n">
        <v>1.47</v>
      </c>
      <c r="X59" t="n">
        <v>0.27</v>
      </c>
      <c r="Y59" t="n">
        <v>1</v>
      </c>
      <c r="Z59" t="n">
        <v>10</v>
      </c>
      <c r="AA59" t="n">
        <v>125.8661314651066</v>
      </c>
      <c r="AB59" t="n">
        <v>172.2155938923054</v>
      </c>
      <c r="AC59" t="n">
        <v>155.7795793173758</v>
      </c>
      <c r="AD59" t="n">
        <v>125866.1314651066</v>
      </c>
      <c r="AE59" t="n">
        <v>172215.5938923054</v>
      </c>
      <c r="AF59" t="n">
        <v>4.693609417428478e-06</v>
      </c>
      <c r="AG59" t="n">
        <v>5</v>
      </c>
      <c r="AH59" t="n">
        <v>155779.5793173758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6.5125</v>
      </c>
      <c r="E60" t="n">
        <v>15.36</v>
      </c>
      <c r="F60" t="n">
        <v>11.81</v>
      </c>
      <c r="G60" t="n">
        <v>64.43000000000001</v>
      </c>
      <c r="H60" t="n">
        <v>0.87</v>
      </c>
      <c r="I60" t="n">
        <v>11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199.92</v>
      </c>
      <c r="Q60" t="n">
        <v>460.7</v>
      </c>
      <c r="R60" t="n">
        <v>49.54</v>
      </c>
      <c r="S60" t="n">
        <v>32.19</v>
      </c>
      <c r="T60" t="n">
        <v>4755.24</v>
      </c>
      <c r="U60" t="n">
        <v>0.65</v>
      </c>
      <c r="V60" t="n">
        <v>0.76</v>
      </c>
      <c r="W60" t="n">
        <v>1.47</v>
      </c>
      <c r="X60" t="n">
        <v>0.28</v>
      </c>
      <c r="Y60" t="n">
        <v>1</v>
      </c>
      <c r="Z60" t="n">
        <v>10</v>
      </c>
      <c r="AA60" t="n">
        <v>125.8079224333984</v>
      </c>
      <c r="AB60" t="n">
        <v>172.135949727121</v>
      </c>
      <c r="AC60" t="n">
        <v>155.7075362795353</v>
      </c>
      <c r="AD60" t="n">
        <v>125807.9224333984</v>
      </c>
      <c r="AE60" t="n">
        <v>172135.949727121</v>
      </c>
      <c r="AF60" t="n">
        <v>4.691808339371139e-06</v>
      </c>
      <c r="AG60" t="n">
        <v>5</v>
      </c>
      <c r="AH60" t="n">
        <v>155707.5362795353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6.5147</v>
      </c>
      <c r="E61" t="n">
        <v>15.35</v>
      </c>
      <c r="F61" t="n">
        <v>11.81</v>
      </c>
      <c r="G61" t="n">
        <v>64.41</v>
      </c>
      <c r="H61" t="n">
        <v>0.89</v>
      </c>
      <c r="I61" t="n">
        <v>11</v>
      </c>
      <c r="J61" t="n">
        <v>316.29</v>
      </c>
      <c r="K61" t="n">
        <v>61.2</v>
      </c>
      <c r="L61" t="n">
        <v>15.75</v>
      </c>
      <c r="M61" t="n">
        <v>9</v>
      </c>
      <c r="N61" t="n">
        <v>94.34</v>
      </c>
      <c r="O61" t="n">
        <v>39243.37</v>
      </c>
      <c r="P61" t="n">
        <v>199.19</v>
      </c>
      <c r="Q61" t="n">
        <v>460.69</v>
      </c>
      <c r="R61" t="n">
        <v>49.45</v>
      </c>
      <c r="S61" t="n">
        <v>32.19</v>
      </c>
      <c r="T61" t="n">
        <v>4713.21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125.5097187226864</v>
      </c>
      <c r="AB61" t="n">
        <v>171.7279342543058</v>
      </c>
      <c r="AC61" t="n">
        <v>155.3384612307921</v>
      </c>
      <c r="AD61" t="n">
        <v>125509.7187226864</v>
      </c>
      <c r="AE61" t="n">
        <v>171727.9342543058</v>
      </c>
      <c r="AF61" t="n">
        <v>4.693393288061598e-06</v>
      </c>
      <c r="AG61" t="n">
        <v>5</v>
      </c>
      <c r="AH61" t="n">
        <v>155338.4612307921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6.5452</v>
      </c>
      <c r="E62" t="n">
        <v>15.28</v>
      </c>
      <c r="F62" t="n">
        <v>11.79</v>
      </c>
      <c r="G62" t="n">
        <v>70.73999999999999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199.1</v>
      </c>
      <c r="Q62" t="n">
        <v>460.7</v>
      </c>
      <c r="R62" t="n">
        <v>48.76</v>
      </c>
      <c r="S62" t="n">
        <v>32.19</v>
      </c>
      <c r="T62" t="n">
        <v>4372.78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125.0922085186108</v>
      </c>
      <c r="AB62" t="n">
        <v>171.1566783738397</v>
      </c>
      <c r="AC62" t="n">
        <v>154.8217252097949</v>
      </c>
      <c r="AD62" t="n">
        <v>125092.2085186108</v>
      </c>
      <c r="AE62" t="n">
        <v>171156.6783738397</v>
      </c>
      <c r="AF62" t="n">
        <v>4.715366440361149e-06</v>
      </c>
      <c r="AG62" t="n">
        <v>5</v>
      </c>
      <c r="AH62" t="n">
        <v>154821.7252097949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6.5476</v>
      </c>
      <c r="E63" t="n">
        <v>15.27</v>
      </c>
      <c r="F63" t="n">
        <v>11.78</v>
      </c>
      <c r="G63" t="n">
        <v>70.70999999999999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198.54</v>
      </c>
      <c r="Q63" t="n">
        <v>460.69</v>
      </c>
      <c r="R63" t="n">
        <v>48.58</v>
      </c>
      <c r="S63" t="n">
        <v>32.19</v>
      </c>
      <c r="T63" t="n">
        <v>4282.6</v>
      </c>
      <c r="U63" t="n">
        <v>0.66</v>
      </c>
      <c r="V63" t="n">
        <v>0.76</v>
      </c>
      <c r="W63" t="n">
        <v>1.47</v>
      </c>
      <c r="X63" t="n">
        <v>0.25</v>
      </c>
      <c r="Y63" t="n">
        <v>1</v>
      </c>
      <c r="Z63" t="n">
        <v>10</v>
      </c>
      <c r="AA63" t="n">
        <v>124.8508399531988</v>
      </c>
      <c r="AB63" t="n">
        <v>170.8264272542135</v>
      </c>
      <c r="AC63" t="n">
        <v>154.5229927935153</v>
      </c>
      <c r="AD63" t="n">
        <v>124850.8399531988</v>
      </c>
      <c r="AE63" t="n">
        <v>170826.4272542135</v>
      </c>
      <c r="AF63" t="n">
        <v>4.717095475296195e-06</v>
      </c>
      <c r="AG63" t="n">
        <v>5</v>
      </c>
      <c r="AH63" t="n">
        <v>154522.9927935153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6.544</v>
      </c>
      <c r="E64" t="n">
        <v>15.28</v>
      </c>
      <c r="F64" t="n">
        <v>11.79</v>
      </c>
      <c r="G64" t="n">
        <v>70.76000000000001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198.65</v>
      </c>
      <c r="Q64" t="n">
        <v>460.71</v>
      </c>
      <c r="R64" t="n">
        <v>49.08</v>
      </c>
      <c r="S64" t="n">
        <v>32.19</v>
      </c>
      <c r="T64" t="n">
        <v>4531.06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124.9405194025627</v>
      </c>
      <c r="AB64" t="n">
        <v>170.9491306332113</v>
      </c>
      <c r="AC64" t="n">
        <v>154.6339855342369</v>
      </c>
      <c r="AD64" t="n">
        <v>124940.5194025627</v>
      </c>
      <c r="AE64" t="n">
        <v>170949.1306332113</v>
      </c>
      <c r="AF64" t="n">
        <v>4.714501922893624e-06</v>
      </c>
      <c r="AG64" t="n">
        <v>5</v>
      </c>
      <c r="AH64" t="n">
        <v>154633.9855342369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6.5446</v>
      </c>
      <c r="E65" t="n">
        <v>15.28</v>
      </c>
      <c r="F65" t="n">
        <v>11.79</v>
      </c>
      <c r="G65" t="n">
        <v>70.75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198.79</v>
      </c>
      <c r="Q65" t="n">
        <v>460.7</v>
      </c>
      <c r="R65" t="n">
        <v>48.91</v>
      </c>
      <c r="S65" t="n">
        <v>32.19</v>
      </c>
      <c r="T65" t="n">
        <v>4449.58</v>
      </c>
      <c r="U65" t="n">
        <v>0.66</v>
      </c>
      <c r="V65" t="n">
        <v>0.76</v>
      </c>
      <c r="W65" t="n">
        <v>1.46</v>
      </c>
      <c r="X65" t="n">
        <v>0.26</v>
      </c>
      <c r="Y65" t="n">
        <v>1</v>
      </c>
      <c r="Z65" t="n">
        <v>10</v>
      </c>
      <c r="AA65" t="n">
        <v>124.9849579778401</v>
      </c>
      <c r="AB65" t="n">
        <v>171.0099334523974</v>
      </c>
      <c r="AC65" t="n">
        <v>154.6889854176972</v>
      </c>
      <c r="AD65" t="n">
        <v>124984.9579778401</v>
      </c>
      <c r="AE65" t="n">
        <v>171009.9334523974</v>
      </c>
      <c r="AF65" t="n">
        <v>4.714934181627386e-06</v>
      </c>
      <c r="AG65" t="n">
        <v>5</v>
      </c>
      <c r="AH65" t="n">
        <v>154688.9854176972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6.544</v>
      </c>
      <c r="E66" t="n">
        <v>15.28</v>
      </c>
      <c r="F66" t="n">
        <v>11.79</v>
      </c>
      <c r="G66" t="n">
        <v>70.76000000000001</v>
      </c>
      <c r="H66" t="n">
        <v>0.95</v>
      </c>
      <c r="I66" t="n">
        <v>10</v>
      </c>
      <c r="J66" t="n">
        <v>319.09</v>
      </c>
      <c r="K66" t="n">
        <v>61.2</v>
      </c>
      <c r="L66" t="n">
        <v>17</v>
      </c>
      <c r="M66" t="n">
        <v>8</v>
      </c>
      <c r="N66" t="n">
        <v>95.89</v>
      </c>
      <c r="O66" t="n">
        <v>39588.58</v>
      </c>
      <c r="P66" t="n">
        <v>198.4</v>
      </c>
      <c r="Q66" t="n">
        <v>460.7</v>
      </c>
      <c r="R66" t="n">
        <v>48.86</v>
      </c>
      <c r="S66" t="n">
        <v>32.19</v>
      </c>
      <c r="T66" t="n">
        <v>4423.64</v>
      </c>
      <c r="U66" t="n">
        <v>0.66</v>
      </c>
      <c r="V66" t="n">
        <v>0.76</v>
      </c>
      <c r="W66" t="n">
        <v>1.47</v>
      </c>
      <c r="X66" t="n">
        <v>0.26</v>
      </c>
      <c r="Y66" t="n">
        <v>1</v>
      </c>
      <c r="Z66" t="n">
        <v>10</v>
      </c>
      <c r="AA66" t="n">
        <v>124.8481199430585</v>
      </c>
      <c r="AB66" t="n">
        <v>170.8227056163413</v>
      </c>
      <c r="AC66" t="n">
        <v>154.5196263435382</v>
      </c>
      <c r="AD66" t="n">
        <v>124848.1199430585</v>
      </c>
      <c r="AE66" t="n">
        <v>170822.7056163413</v>
      </c>
      <c r="AF66" t="n">
        <v>4.714501922893624e-06</v>
      </c>
      <c r="AG66" t="n">
        <v>5</v>
      </c>
      <c r="AH66" t="n">
        <v>154519.6263435383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6.5433</v>
      </c>
      <c r="E67" t="n">
        <v>15.28</v>
      </c>
      <c r="F67" t="n">
        <v>11.79</v>
      </c>
      <c r="G67" t="n">
        <v>70.77</v>
      </c>
      <c r="H67" t="n">
        <v>0.96</v>
      </c>
      <c r="I67" t="n">
        <v>10</v>
      </c>
      <c r="J67" t="n">
        <v>319.65</v>
      </c>
      <c r="K67" t="n">
        <v>61.2</v>
      </c>
      <c r="L67" t="n">
        <v>17.25</v>
      </c>
      <c r="M67" t="n">
        <v>8</v>
      </c>
      <c r="N67" t="n">
        <v>96.2</v>
      </c>
      <c r="O67" t="n">
        <v>39658.05</v>
      </c>
      <c r="P67" t="n">
        <v>198.04</v>
      </c>
      <c r="Q67" t="n">
        <v>460.69</v>
      </c>
      <c r="R67" t="n">
        <v>48.97</v>
      </c>
      <c r="S67" t="n">
        <v>32.19</v>
      </c>
      <c r="T67" t="n">
        <v>4475.18</v>
      </c>
      <c r="U67" t="n">
        <v>0.66</v>
      </c>
      <c r="V67" t="n">
        <v>0.76</v>
      </c>
      <c r="W67" t="n">
        <v>1.46</v>
      </c>
      <c r="X67" t="n">
        <v>0.26</v>
      </c>
      <c r="Y67" t="n">
        <v>1</v>
      </c>
      <c r="Z67" t="n">
        <v>10</v>
      </c>
      <c r="AA67" t="n">
        <v>124.7235594024192</v>
      </c>
      <c r="AB67" t="n">
        <v>170.6522763894153</v>
      </c>
      <c r="AC67" t="n">
        <v>154.3654626428312</v>
      </c>
      <c r="AD67" t="n">
        <v>124723.5594024192</v>
      </c>
      <c r="AE67" t="n">
        <v>170652.2763894153</v>
      </c>
      <c r="AF67" t="n">
        <v>4.713997621037569e-06</v>
      </c>
      <c r="AG67" t="n">
        <v>5</v>
      </c>
      <c r="AH67" t="n">
        <v>154365.4626428312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6.5413</v>
      </c>
      <c r="E68" t="n">
        <v>15.29</v>
      </c>
      <c r="F68" t="n">
        <v>11.8</v>
      </c>
      <c r="G68" t="n">
        <v>70.8</v>
      </c>
      <c r="H68" t="n">
        <v>0.97</v>
      </c>
      <c r="I68" t="n">
        <v>10</v>
      </c>
      <c r="J68" t="n">
        <v>320.22</v>
      </c>
      <c r="K68" t="n">
        <v>61.2</v>
      </c>
      <c r="L68" t="n">
        <v>17.5</v>
      </c>
      <c r="M68" t="n">
        <v>8</v>
      </c>
      <c r="N68" t="n">
        <v>96.52</v>
      </c>
      <c r="O68" t="n">
        <v>39727.66</v>
      </c>
      <c r="P68" t="n">
        <v>197.49</v>
      </c>
      <c r="Q68" t="n">
        <v>460.71</v>
      </c>
      <c r="R68" t="n">
        <v>49.05</v>
      </c>
      <c r="S68" t="n">
        <v>32.19</v>
      </c>
      <c r="T68" t="n">
        <v>4517.54</v>
      </c>
      <c r="U68" t="n">
        <v>0.66</v>
      </c>
      <c r="V68" t="n">
        <v>0.76</v>
      </c>
      <c r="W68" t="n">
        <v>1.47</v>
      </c>
      <c r="X68" t="n">
        <v>0.27</v>
      </c>
      <c r="Y68" t="n">
        <v>1</v>
      </c>
      <c r="Z68" t="n">
        <v>10</v>
      </c>
      <c r="AA68" t="n">
        <v>124.5497461310974</v>
      </c>
      <c r="AB68" t="n">
        <v>170.4144574034927</v>
      </c>
      <c r="AC68" t="n">
        <v>154.1503407671438</v>
      </c>
      <c r="AD68" t="n">
        <v>124549.7461310973</v>
      </c>
      <c r="AE68" t="n">
        <v>170414.4574034926</v>
      </c>
      <c r="AF68" t="n">
        <v>4.712556758591697e-06</v>
      </c>
      <c r="AG68" t="n">
        <v>5</v>
      </c>
      <c r="AH68" t="n">
        <v>154150.3407671438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6.5842</v>
      </c>
      <c r="E69" t="n">
        <v>15.19</v>
      </c>
      <c r="F69" t="n">
        <v>11.75</v>
      </c>
      <c r="G69" t="n">
        <v>78.36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196.5</v>
      </c>
      <c r="Q69" t="n">
        <v>460.69</v>
      </c>
      <c r="R69" t="n">
        <v>47.64</v>
      </c>
      <c r="S69" t="n">
        <v>32.19</v>
      </c>
      <c r="T69" t="n">
        <v>3816.9</v>
      </c>
      <c r="U69" t="n">
        <v>0.68</v>
      </c>
      <c r="V69" t="n">
        <v>0.76</v>
      </c>
      <c r="W69" t="n">
        <v>1.46</v>
      </c>
      <c r="X69" t="n">
        <v>0.22</v>
      </c>
      <c r="Y69" t="n">
        <v>1</v>
      </c>
      <c r="Z69" t="n">
        <v>10</v>
      </c>
      <c r="AA69" t="n">
        <v>123.6436138485504</v>
      </c>
      <c r="AB69" t="n">
        <v>169.1746472387776</v>
      </c>
      <c r="AC69" t="n">
        <v>153.0288563444643</v>
      </c>
      <c r="AD69" t="n">
        <v>123643.6138485504</v>
      </c>
      <c r="AE69" t="n">
        <v>169174.6472387776</v>
      </c>
      <c r="AF69" t="n">
        <v>4.743463258055654e-06</v>
      </c>
      <c r="AG69" t="n">
        <v>5</v>
      </c>
      <c r="AH69" t="n">
        <v>153028.8563444643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6.5815</v>
      </c>
      <c r="E70" t="n">
        <v>15.19</v>
      </c>
      <c r="F70" t="n">
        <v>11.76</v>
      </c>
      <c r="G70" t="n">
        <v>78.40000000000001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196.83</v>
      </c>
      <c r="Q70" t="n">
        <v>460.71</v>
      </c>
      <c r="R70" t="n">
        <v>47.97</v>
      </c>
      <c r="S70" t="n">
        <v>32.19</v>
      </c>
      <c r="T70" t="n">
        <v>3983.53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123.802258390041</v>
      </c>
      <c r="AB70" t="n">
        <v>169.3917116993481</v>
      </c>
      <c r="AC70" t="n">
        <v>153.2252044775699</v>
      </c>
      <c r="AD70" t="n">
        <v>123802.258390041</v>
      </c>
      <c r="AE70" t="n">
        <v>169391.7116993481</v>
      </c>
      <c r="AF70" t="n">
        <v>4.741518093753727e-06</v>
      </c>
      <c r="AG70" t="n">
        <v>5</v>
      </c>
      <c r="AH70" t="n">
        <v>153225.2044775699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6.5882</v>
      </c>
      <c r="E71" t="n">
        <v>15.18</v>
      </c>
      <c r="F71" t="n">
        <v>11.74</v>
      </c>
      <c r="G71" t="n">
        <v>78.3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196.78</v>
      </c>
      <c r="Q71" t="n">
        <v>460.73</v>
      </c>
      <c r="R71" t="n">
        <v>47.4</v>
      </c>
      <c r="S71" t="n">
        <v>32.19</v>
      </c>
      <c r="T71" t="n">
        <v>3696.97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123.6936158583289</v>
      </c>
      <c r="AB71" t="n">
        <v>169.2430621944894</v>
      </c>
      <c r="AC71" t="n">
        <v>153.090741872824</v>
      </c>
      <c r="AD71" t="n">
        <v>123693.6158583289</v>
      </c>
      <c r="AE71" t="n">
        <v>169243.0621944894</v>
      </c>
      <c r="AF71" t="n">
        <v>4.746344982947398e-06</v>
      </c>
      <c r="AG71" t="n">
        <v>5</v>
      </c>
      <c r="AH71" t="n">
        <v>153090.741872824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6.5816</v>
      </c>
      <c r="E72" t="n">
        <v>15.19</v>
      </c>
      <c r="F72" t="n">
        <v>11.76</v>
      </c>
      <c r="G72" t="n">
        <v>78.40000000000001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7</v>
      </c>
      <c r="N72" t="n">
        <v>97.79000000000001</v>
      </c>
      <c r="O72" t="n">
        <v>40007.56</v>
      </c>
      <c r="P72" t="n">
        <v>197.15</v>
      </c>
      <c r="Q72" t="n">
        <v>460.69</v>
      </c>
      <c r="R72" t="n">
        <v>47.81</v>
      </c>
      <c r="S72" t="n">
        <v>32.19</v>
      </c>
      <c r="T72" t="n">
        <v>3903.04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123.9186614314721</v>
      </c>
      <c r="AB72" t="n">
        <v>169.5509794759738</v>
      </c>
      <c r="AC72" t="n">
        <v>153.3692719611282</v>
      </c>
      <c r="AD72" t="n">
        <v>123918.6614314721</v>
      </c>
      <c r="AE72" t="n">
        <v>169550.9794759738</v>
      </c>
      <c r="AF72" t="n">
        <v>4.74159013687602e-06</v>
      </c>
      <c r="AG72" t="n">
        <v>5</v>
      </c>
      <c r="AH72" t="n">
        <v>153369.2719611282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6.5793</v>
      </c>
      <c r="E73" t="n">
        <v>15.2</v>
      </c>
      <c r="F73" t="n">
        <v>11.77</v>
      </c>
      <c r="G73" t="n">
        <v>78.43000000000001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7</v>
      </c>
      <c r="N73" t="n">
        <v>98.11</v>
      </c>
      <c r="O73" t="n">
        <v>40077.9</v>
      </c>
      <c r="P73" t="n">
        <v>197.44</v>
      </c>
      <c r="Q73" t="n">
        <v>460.7</v>
      </c>
      <c r="R73" t="n">
        <v>48.06</v>
      </c>
      <c r="S73" t="n">
        <v>32.19</v>
      </c>
      <c r="T73" t="n">
        <v>4025.82</v>
      </c>
      <c r="U73" t="n">
        <v>0.67</v>
      </c>
      <c r="V73" t="n">
        <v>0.76</v>
      </c>
      <c r="W73" t="n">
        <v>1.46</v>
      </c>
      <c r="X73" t="n">
        <v>0.23</v>
      </c>
      <c r="Y73" t="n">
        <v>1</v>
      </c>
      <c r="Z73" t="n">
        <v>10</v>
      </c>
      <c r="AA73" t="n">
        <v>124.0579881766261</v>
      </c>
      <c r="AB73" t="n">
        <v>169.7416124753557</v>
      </c>
      <c r="AC73" t="n">
        <v>153.5417112146042</v>
      </c>
      <c r="AD73" t="n">
        <v>124057.9881766261</v>
      </c>
      <c r="AE73" t="n">
        <v>169741.6124753557</v>
      </c>
      <c r="AF73" t="n">
        <v>4.739933145063268e-06</v>
      </c>
      <c r="AG73" t="n">
        <v>5</v>
      </c>
      <c r="AH73" t="n">
        <v>153541.7112146042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6.5781</v>
      </c>
      <c r="E74" t="n">
        <v>15.2</v>
      </c>
      <c r="F74" t="n">
        <v>11.77</v>
      </c>
      <c r="G74" t="n">
        <v>78.45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197.2</v>
      </c>
      <c r="Q74" t="n">
        <v>460.69</v>
      </c>
      <c r="R74" t="n">
        <v>48.11</v>
      </c>
      <c r="S74" t="n">
        <v>32.19</v>
      </c>
      <c r="T74" t="n">
        <v>4050.26</v>
      </c>
      <c r="U74" t="n">
        <v>0.67</v>
      </c>
      <c r="V74" t="n">
        <v>0.76</v>
      </c>
      <c r="W74" t="n">
        <v>1.46</v>
      </c>
      <c r="X74" t="n">
        <v>0.23</v>
      </c>
      <c r="Y74" t="n">
        <v>1</v>
      </c>
      <c r="Z74" t="n">
        <v>10</v>
      </c>
      <c r="AA74" t="n">
        <v>123.9841099280569</v>
      </c>
      <c r="AB74" t="n">
        <v>169.640528996385</v>
      </c>
      <c r="AC74" t="n">
        <v>153.4502750009949</v>
      </c>
      <c r="AD74" t="n">
        <v>123984.1099280569</v>
      </c>
      <c r="AE74" t="n">
        <v>169640.528996385</v>
      </c>
      <c r="AF74" t="n">
        <v>4.739068627595744e-06</v>
      </c>
      <c r="AG74" t="n">
        <v>5</v>
      </c>
      <c r="AH74" t="n">
        <v>153450.2750009949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6.5792</v>
      </c>
      <c r="E75" t="n">
        <v>15.2</v>
      </c>
      <c r="F75" t="n">
        <v>11.77</v>
      </c>
      <c r="G75" t="n">
        <v>78.44</v>
      </c>
      <c r="H75" t="n">
        <v>1.06</v>
      </c>
      <c r="I75" t="n">
        <v>9</v>
      </c>
      <c r="J75" t="n">
        <v>324.2</v>
      </c>
      <c r="K75" t="n">
        <v>61.2</v>
      </c>
      <c r="L75" t="n">
        <v>19.25</v>
      </c>
      <c r="M75" t="n">
        <v>7</v>
      </c>
      <c r="N75" t="n">
        <v>98.75</v>
      </c>
      <c r="O75" t="n">
        <v>40219.17</v>
      </c>
      <c r="P75" t="n">
        <v>196.57</v>
      </c>
      <c r="Q75" t="n">
        <v>460.69</v>
      </c>
      <c r="R75" t="n">
        <v>47.99</v>
      </c>
      <c r="S75" t="n">
        <v>32.19</v>
      </c>
      <c r="T75" t="n">
        <v>3990.57</v>
      </c>
      <c r="U75" t="n">
        <v>0.67</v>
      </c>
      <c r="V75" t="n">
        <v>0.76</v>
      </c>
      <c r="W75" t="n">
        <v>1.46</v>
      </c>
      <c r="X75" t="n">
        <v>0.23</v>
      </c>
      <c r="Y75" t="n">
        <v>1</v>
      </c>
      <c r="Z75" t="n">
        <v>10</v>
      </c>
      <c r="AA75" t="n">
        <v>123.7393553302172</v>
      </c>
      <c r="AB75" t="n">
        <v>169.30564495781</v>
      </c>
      <c r="AC75" t="n">
        <v>153.1473518250488</v>
      </c>
      <c r="AD75" t="n">
        <v>123739.3553302172</v>
      </c>
      <c r="AE75" t="n">
        <v>169305.6449578101</v>
      </c>
      <c r="AF75" t="n">
        <v>4.739861101940974e-06</v>
      </c>
      <c r="AG75" t="n">
        <v>5</v>
      </c>
      <c r="AH75" t="n">
        <v>153147.3518250488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6.5787</v>
      </c>
      <c r="E76" t="n">
        <v>15.2</v>
      </c>
      <c r="F76" t="n">
        <v>11.77</v>
      </c>
      <c r="G76" t="n">
        <v>78.44</v>
      </c>
      <c r="H76" t="n">
        <v>1.07</v>
      </c>
      <c r="I76" t="n">
        <v>9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196.3</v>
      </c>
      <c r="Q76" t="n">
        <v>460.69</v>
      </c>
      <c r="R76" t="n">
        <v>48.1</v>
      </c>
      <c r="S76" t="n">
        <v>32.19</v>
      </c>
      <c r="T76" t="n">
        <v>4047.02</v>
      </c>
      <c r="U76" t="n">
        <v>0.67</v>
      </c>
      <c r="V76" t="n">
        <v>0.76</v>
      </c>
      <c r="W76" t="n">
        <v>1.46</v>
      </c>
      <c r="X76" t="n">
        <v>0.23</v>
      </c>
      <c r="Y76" t="n">
        <v>1</v>
      </c>
      <c r="Z76" t="n">
        <v>10</v>
      </c>
      <c r="AA76" t="n">
        <v>123.6460510962793</v>
      </c>
      <c r="AB76" t="n">
        <v>169.177981988644</v>
      </c>
      <c r="AC76" t="n">
        <v>153.0318728304838</v>
      </c>
      <c r="AD76" t="n">
        <v>123646.0510962793</v>
      </c>
      <c r="AE76" t="n">
        <v>169177.981988644</v>
      </c>
      <c r="AF76" t="n">
        <v>4.739500886329506e-06</v>
      </c>
      <c r="AG76" t="n">
        <v>5</v>
      </c>
      <c r="AH76" t="n">
        <v>153031.8728304838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6.5768</v>
      </c>
      <c r="E77" t="n">
        <v>15.2</v>
      </c>
      <c r="F77" t="n">
        <v>11.77</v>
      </c>
      <c r="G77" t="n">
        <v>78.47</v>
      </c>
      <c r="H77" t="n">
        <v>1.08</v>
      </c>
      <c r="I77" t="n">
        <v>9</v>
      </c>
      <c r="J77" t="n">
        <v>325.35</v>
      </c>
      <c r="K77" t="n">
        <v>61.2</v>
      </c>
      <c r="L77" t="n">
        <v>19.75</v>
      </c>
      <c r="M77" t="n">
        <v>7</v>
      </c>
      <c r="N77" t="n">
        <v>99.40000000000001</v>
      </c>
      <c r="O77" t="n">
        <v>40360.92</v>
      </c>
      <c r="P77" t="n">
        <v>196.35</v>
      </c>
      <c r="Q77" t="n">
        <v>460.74</v>
      </c>
      <c r="R77" t="n">
        <v>48.24</v>
      </c>
      <c r="S77" t="n">
        <v>32.19</v>
      </c>
      <c r="T77" t="n">
        <v>4118.21</v>
      </c>
      <c r="U77" t="n">
        <v>0.67</v>
      </c>
      <c r="V77" t="n">
        <v>0.76</v>
      </c>
      <c r="W77" t="n">
        <v>1.46</v>
      </c>
      <c r="X77" t="n">
        <v>0.24</v>
      </c>
      <c r="Y77" t="n">
        <v>1</v>
      </c>
      <c r="Z77" t="n">
        <v>10</v>
      </c>
      <c r="AA77" t="n">
        <v>123.6870695396895</v>
      </c>
      <c r="AB77" t="n">
        <v>169.2341052325238</v>
      </c>
      <c r="AC77" t="n">
        <v>153.0826397507372</v>
      </c>
      <c r="AD77" t="n">
        <v>123687.0695396895</v>
      </c>
      <c r="AE77" t="n">
        <v>169234.1052325238</v>
      </c>
      <c r="AF77" t="n">
        <v>4.738132067005928e-06</v>
      </c>
      <c r="AG77" t="n">
        <v>5</v>
      </c>
      <c r="AH77" t="n">
        <v>153082.6397507372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6.6211</v>
      </c>
      <c r="E78" t="n">
        <v>15.1</v>
      </c>
      <c r="F78" t="n">
        <v>11.72</v>
      </c>
      <c r="G78" t="n">
        <v>87.92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194.73</v>
      </c>
      <c r="Q78" t="n">
        <v>460.69</v>
      </c>
      <c r="R78" t="n">
        <v>46.64</v>
      </c>
      <c r="S78" t="n">
        <v>32.19</v>
      </c>
      <c r="T78" t="n">
        <v>3320.54</v>
      </c>
      <c r="U78" t="n">
        <v>0.6899999999999999</v>
      </c>
      <c r="V78" t="n">
        <v>0.76</v>
      </c>
      <c r="W78" t="n">
        <v>1.46</v>
      </c>
      <c r="X78" t="n">
        <v>0.19</v>
      </c>
      <c r="Y78" t="n">
        <v>1</v>
      </c>
      <c r="Z78" t="n">
        <v>10</v>
      </c>
      <c r="AA78" t="n">
        <v>122.5448691428591</v>
      </c>
      <c r="AB78" t="n">
        <v>167.6712962592562</v>
      </c>
      <c r="AC78" t="n">
        <v>151.6689830724615</v>
      </c>
      <c r="AD78" t="n">
        <v>122544.8691428591</v>
      </c>
      <c r="AE78" t="n">
        <v>167671.2962592562</v>
      </c>
      <c r="AF78" t="n">
        <v>4.770047170181995e-06</v>
      </c>
      <c r="AG78" t="n">
        <v>5</v>
      </c>
      <c r="AH78" t="n">
        <v>151668.9830724615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6.6157</v>
      </c>
      <c r="E79" t="n">
        <v>15.12</v>
      </c>
      <c r="F79" t="n">
        <v>11.74</v>
      </c>
      <c r="G79" t="n">
        <v>88.01000000000001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6</v>
      </c>
      <c r="N79" t="n">
        <v>100.06</v>
      </c>
      <c r="O79" t="n">
        <v>40503.29</v>
      </c>
      <c r="P79" t="n">
        <v>195.05</v>
      </c>
      <c r="Q79" t="n">
        <v>460.7</v>
      </c>
      <c r="R79" t="n">
        <v>47.13</v>
      </c>
      <c r="S79" t="n">
        <v>32.19</v>
      </c>
      <c r="T79" t="n">
        <v>3566.66</v>
      </c>
      <c r="U79" t="n">
        <v>0.68</v>
      </c>
      <c r="V79" t="n">
        <v>0.76</v>
      </c>
      <c r="W79" t="n">
        <v>1.46</v>
      </c>
      <c r="X79" t="n">
        <v>0.2</v>
      </c>
      <c r="Y79" t="n">
        <v>1</v>
      </c>
      <c r="Z79" t="n">
        <v>10</v>
      </c>
      <c r="AA79" t="n">
        <v>122.7353198090859</v>
      </c>
      <c r="AB79" t="n">
        <v>167.9318792628779</v>
      </c>
      <c r="AC79" t="n">
        <v>151.9046963999482</v>
      </c>
      <c r="AD79" t="n">
        <v>122735.3198090859</v>
      </c>
      <c r="AE79" t="n">
        <v>167931.8792628779</v>
      </c>
      <c r="AF79" t="n">
        <v>4.76615684157814e-06</v>
      </c>
      <c r="AG79" t="n">
        <v>5</v>
      </c>
      <c r="AH79" t="n">
        <v>151904.6963999482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6.6197</v>
      </c>
      <c r="E80" t="n">
        <v>15.11</v>
      </c>
      <c r="F80" t="n">
        <v>11.73</v>
      </c>
      <c r="G80" t="n">
        <v>87.95</v>
      </c>
      <c r="H80" t="n">
        <v>1.12</v>
      </c>
      <c r="I80" t="n">
        <v>8</v>
      </c>
      <c r="J80" t="n">
        <v>327.08</v>
      </c>
      <c r="K80" t="n">
        <v>61.2</v>
      </c>
      <c r="L80" t="n">
        <v>20.5</v>
      </c>
      <c r="M80" t="n">
        <v>6</v>
      </c>
      <c r="N80" t="n">
        <v>100.39</v>
      </c>
      <c r="O80" t="n">
        <v>40574.7</v>
      </c>
      <c r="P80" t="n">
        <v>194.9</v>
      </c>
      <c r="Q80" t="n">
        <v>460.69</v>
      </c>
      <c r="R80" t="n">
        <v>46.8</v>
      </c>
      <c r="S80" t="n">
        <v>32.19</v>
      </c>
      <c r="T80" t="n">
        <v>3403.69</v>
      </c>
      <c r="U80" t="n">
        <v>0.6899999999999999</v>
      </c>
      <c r="V80" t="n">
        <v>0.76</v>
      </c>
      <c r="W80" t="n">
        <v>1.46</v>
      </c>
      <c r="X80" t="n">
        <v>0.19</v>
      </c>
      <c r="Y80" t="n">
        <v>1</v>
      </c>
      <c r="Z80" t="n">
        <v>10</v>
      </c>
      <c r="AA80" t="n">
        <v>122.6285230763983</v>
      </c>
      <c r="AB80" t="n">
        <v>167.7857552616755</v>
      </c>
      <c r="AC80" t="n">
        <v>151.7725182683342</v>
      </c>
      <c r="AD80" t="n">
        <v>122628.5230763983</v>
      </c>
      <c r="AE80" t="n">
        <v>167785.7552616755</v>
      </c>
      <c r="AF80" t="n">
        <v>4.769038566469885e-06</v>
      </c>
      <c r="AG80" t="n">
        <v>5</v>
      </c>
      <c r="AH80" t="n">
        <v>151772.5182683342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6.6173</v>
      </c>
      <c r="E81" t="n">
        <v>15.11</v>
      </c>
      <c r="F81" t="n">
        <v>11.73</v>
      </c>
      <c r="G81" t="n">
        <v>87.98999999999999</v>
      </c>
      <c r="H81" t="n">
        <v>1.13</v>
      </c>
      <c r="I81" t="n">
        <v>8</v>
      </c>
      <c r="J81" t="n">
        <v>327.66</v>
      </c>
      <c r="K81" t="n">
        <v>61.2</v>
      </c>
      <c r="L81" t="n">
        <v>20.75</v>
      </c>
      <c r="M81" t="n">
        <v>6</v>
      </c>
      <c r="N81" t="n">
        <v>100.72</v>
      </c>
      <c r="O81" t="n">
        <v>40646.27</v>
      </c>
      <c r="P81" t="n">
        <v>195.28</v>
      </c>
      <c r="Q81" t="n">
        <v>460.69</v>
      </c>
      <c r="R81" t="n">
        <v>46.89</v>
      </c>
      <c r="S81" t="n">
        <v>32.19</v>
      </c>
      <c r="T81" t="n">
        <v>3446.16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122.7954566847638</v>
      </c>
      <c r="AB81" t="n">
        <v>168.0141611892321</v>
      </c>
      <c r="AC81" t="n">
        <v>151.9791254547346</v>
      </c>
      <c r="AD81" t="n">
        <v>122795.4566847638</v>
      </c>
      <c r="AE81" t="n">
        <v>168014.1611892321</v>
      </c>
      <c r="AF81" t="n">
        <v>4.767309531534839e-06</v>
      </c>
      <c r="AG81" t="n">
        <v>5</v>
      </c>
      <c r="AH81" t="n">
        <v>151979.1254547346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6.6223</v>
      </c>
      <c r="E82" t="n">
        <v>15.1</v>
      </c>
      <c r="F82" t="n">
        <v>11.72</v>
      </c>
      <c r="G82" t="n">
        <v>87.90000000000001</v>
      </c>
      <c r="H82" t="n">
        <v>1.14</v>
      </c>
      <c r="I82" t="n">
        <v>8</v>
      </c>
      <c r="J82" t="n">
        <v>328.25</v>
      </c>
      <c r="K82" t="n">
        <v>61.2</v>
      </c>
      <c r="L82" t="n">
        <v>21</v>
      </c>
      <c r="M82" t="n">
        <v>6</v>
      </c>
      <c r="N82" t="n">
        <v>101.05</v>
      </c>
      <c r="O82" t="n">
        <v>40718</v>
      </c>
      <c r="P82" t="n">
        <v>194.85</v>
      </c>
      <c r="Q82" t="n">
        <v>460.69</v>
      </c>
      <c r="R82" t="n">
        <v>46.53</v>
      </c>
      <c r="S82" t="n">
        <v>32.19</v>
      </c>
      <c r="T82" t="n">
        <v>3268.36</v>
      </c>
      <c r="U82" t="n">
        <v>0.6899999999999999</v>
      </c>
      <c r="V82" t="n">
        <v>0.76</v>
      </c>
      <c r="W82" t="n">
        <v>1.46</v>
      </c>
      <c r="X82" t="n">
        <v>0.19</v>
      </c>
      <c r="Y82" t="n">
        <v>1</v>
      </c>
      <c r="Z82" t="n">
        <v>10</v>
      </c>
      <c r="AA82" t="n">
        <v>122.5747011437525</v>
      </c>
      <c r="AB82" t="n">
        <v>167.7121137189734</v>
      </c>
      <c r="AC82" t="n">
        <v>151.7059049711111</v>
      </c>
      <c r="AD82" t="n">
        <v>122574.7011437525</v>
      </c>
      <c r="AE82" t="n">
        <v>167712.1137189734</v>
      </c>
      <c r="AF82" t="n">
        <v>4.770911687649518e-06</v>
      </c>
      <c r="AG82" t="n">
        <v>5</v>
      </c>
      <c r="AH82" t="n">
        <v>151705.9049711111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6.6181</v>
      </c>
      <c r="E83" t="n">
        <v>15.11</v>
      </c>
      <c r="F83" t="n">
        <v>11.73</v>
      </c>
      <c r="G83" t="n">
        <v>87.97</v>
      </c>
      <c r="H83" t="n">
        <v>1.15</v>
      </c>
      <c r="I83" t="n">
        <v>8</v>
      </c>
      <c r="J83" t="n">
        <v>328.83</v>
      </c>
      <c r="K83" t="n">
        <v>61.2</v>
      </c>
      <c r="L83" t="n">
        <v>21.25</v>
      </c>
      <c r="M83" t="n">
        <v>6</v>
      </c>
      <c r="N83" t="n">
        <v>101.38</v>
      </c>
      <c r="O83" t="n">
        <v>40789.89</v>
      </c>
      <c r="P83" t="n">
        <v>194.73</v>
      </c>
      <c r="Q83" t="n">
        <v>460.69</v>
      </c>
      <c r="R83" t="n">
        <v>46.81</v>
      </c>
      <c r="S83" t="n">
        <v>32.19</v>
      </c>
      <c r="T83" t="n">
        <v>3407.28</v>
      </c>
      <c r="U83" t="n">
        <v>0.6899999999999999</v>
      </c>
      <c r="V83" t="n">
        <v>0.76</v>
      </c>
      <c r="W83" t="n">
        <v>1.46</v>
      </c>
      <c r="X83" t="n">
        <v>0.2</v>
      </c>
      <c r="Y83" t="n">
        <v>1</v>
      </c>
      <c r="Z83" t="n">
        <v>10</v>
      </c>
      <c r="AA83" t="n">
        <v>122.5850874606001</v>
      </c>
      <c r="AB83" t="n">
        <v>167.7263247358963</v>
      </c>
      <c r="AC83" t="n">
        <v>151.7187597085241</v>
      </c>
      <c r="AD83" t="n">
        <v>122585.0874606001</v>
      </c>
      <c r="AE83" t="n">
        <v>167726.3247358963</v>
      </c>
      <c r="AF83" t="n">
        <v>4.767885876513187e-06</v>
      </c>
      <c r="AG83" t="n">
        <v>5</v>
      </c>
      <c r="AH83" t="n">
        <v>151718.7597085241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6.618</v>
      </c>
      <c r="E84" t="n">
        <v>15.11</v>
      </c>
      <c r="F84" t="n">
        <v>11.73</v>
      </c>
      <c r="G84" t="n">
        <v>87.97</v>
      </c>
      <c r="H84" t="n">
        <v>1.16</v>
      </c>
      <c r="I84" t="n">
        <v>8</v>
      </c>
      <c r="J84" t="n">
        <v>329.41</v>
      </c>
      <c r="K84" t="n">
        <v>61.2</v>
      </c>
      <c r="L84" t="n">
        <v>21.5</v>
      </c>
      <c r="M84" t="n">
        <v>6</v>
      </c>
      <c r="N84" t="n">
        <v>101.71</v>
      </c>
      <c r="O84" t="n">
        <v>40861.93</v>
      </c>
      <c r="P84" t="n">
        <v>194.9</v>
      </c>
      <c r="Q84" t="n">
        <v>460.69</v>
      </c>
      <c r="R84" t="n">
        <v>46.92</v>
      </c>
      <c r="S84" t="n">
        <v>32.19</v>
      </c>
      <c r="T84" t="n">
        <v>3461.51</v>
      </c>
      <c r="U84" t="n">
        <v>0.6899999999999999</v>
      </c>
      <c r="V84" t="n">
        <v>0.76</v>
      </c>
      <c r="W84" t="n">
        <v>1.46</v>
      </c>
      <c r="X84" t="n">
        <v>0.2</v>
      </c>
      <c r="Y84" t="n">
        <v>1</v>
      </c>
      <c r="Z84" t="n">
        <v>10</v>
      </c>
      <c r="AA84" t="n">
        <v>122.6483841769639</v>
      </c>
      <c r="AB84" t="n">
        <v>167.8129300956792</v>
      </c>
      <c r="AC84" t="n">
        <v>151.7970995743208</v>
      </c>
      <c r="AD84" t="n">
        <v>122648.3841769639</v>
      </c>
      <c r="AE84" t="n">
        <v>167812.9300956792</v>
      </c>
      <c r="AF84" t="n">
        <v>4.767813833390894e-06</v>
      </c>
      <c r="AG84" t="n">
        <v>5</v>
      </c>
      <c r="AH84" t="n">
        <v>151797.0995743207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6.619</v>
      </c>
      <c r="E85" t="n">
        <v>15.11</v>
      </c>
      <c r="F85" t="n">
        <v>11.73</v>
      </c>
      <c r="G85" t="n">
        <v>87.95999999999999</v>
      </c>
      <c r="H85" t="n">
        <v>1.17</v>
      </c>
      <c r="I85" t="n">
        <v>8</v>
      </c>
      <c r="J85" t="n">
        <v>330</v>
      </c>
      <c r="K85" t="n">
        <v>61.2</v>
      </c>
      <c r="L85" t="n">
        <v>21.75</v>
      </c>
      <c r="M85" t="n">
        <v>6</v>
      </c>
      <c r="N85" t="n">
        <v>102.05</v>
      </c>
      <c r="O85" t="n">
        <v>40934.14</v>
      </c>
      <c r="P85" t="n">
        <v>194.63</v>
      </c>
      <c r="Q85" t="n">
        <v>460.69</v>
      </c>
      <c r="R85" t="n">
        <v>46.88</v>
      </c>
      <c r="S85" t="n">
        <v>32.19</v>
      </c>
      <c r="T85" t="n">
        <v>3442.04</v>
      </c>
      <c r="U85" t="n">
        <v>0.6899999999999999</v>
      </c>
      <c r="V85" t="n">
        <v>0.76</v>
      </c>
      <c r="W85" t="n">
        <v>1.46</v>
      </c>
      <c r="X85" t="n">
        <v>0.19</v>
      </c>
      <c r="Y85" t="n">
        <v>1</v>
      </c>
      <c r="Z85" t="n">
        <v>10</v>
      </c>
      <c r="AA85" t="n">
        <v>122.5380392630286</v>
      </c>
      <c r="AB85" t="n">
        <v>167.6619513163591</v>
      </c>
      <c r="AC85" t="n">
        <v>151.6605299977988</v>
      </c>
      <c r="AD85" t="n">
        <v>122538.0392630286</v>
      </c>
      <c r="AE85" t="n">
        <v>167661.9513163591</v>
      </c>
      <c r="AF85" t="n">
        <v>4.768534264613829e-06</v>
      </c>
      <c r="AG85" t="n">
        <v>5</v>
      </c>
      <c r="AH85" t="n">
        <v>151660.5299977988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6.6181</v>
      </c>
      <c r="E86" t="n">
        <v>15.11</v>
      </c>
      <c r="F86" t="n">
        <v>11.73</v>
      </c>
      <c r="G86" t="n">
        <v>87.97</v>
      </c>
      <c r="H86" t="n">
        <v>1.19</v>
      </c>
      <c r="I86" t="n">
        <v>8</v>
      </c>
      <c r="J86" t="n">
        <v>330.59</v>
      </c>
      <c r="K86" t="n">
        <v>61.2</v>
      </c>
      <c r="L86" t="n">
        <v>22</v>
      </c>
      <c r="M86" t="n">
        <v>6</v>
      </c>
      <c r="N86" t="n">
        <v>102.39</v>
      </c>
      <c r="O86" t="n">
        <v>41006.51</v>
      </c>
      <c r="P86" t="n">
        <v>194.34</v>
      </c>
      <c r="Q86" t="n">
        <v>460.69</v>
      </c>
      <c r="R86" t="n">
        <v>46.91</v>
      </c>
      <c r="S86" t="n">
        <v>32.19</v>
      </c>
      <c r="T86" t="n">
        <v>3459.16</v>
      </c>
      <c r="U86" t="n">
        <v>0.6899999999999999</v>
      </c>
      <c r="V86" t="n">
        <v>0.76</v>
      </c>
      <c r="W86" t="n">
        <v>1.46</v>
      </c>
      <c r="X86" t="n">
        <v>0.2</v>
      </c>
      <c r="Y86" t="n">
        <v>1</v>
      </c>
      <c r="Z86" t="n">
        <v>10</v>
      </c>
      <c r="AA86" t="n">
        <v>122.4425582122852</v>
      </c>
      <c r="AB86" t="n">
        <v>167.5313099304053</v>
      </c>
      <c r="AC86" t="n">
        <v>151.5423568423641</v>
      </c>
      <c r="AD86" t="n">
        <v>122442.5582122852</v>
      </c>
      <c r="AE86" t="n">
        <v>167531.3099304053</v>
      </c>
      <c r="AF86" t="n">
        <v>4.767885876513187e-06</v>
      </c>
      <c r="AG86" t="n">
        <v>5</v>
      </c>
      <c r="AH86" t="n">
        <v>151542.3568423641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6.6196</v>
      </c>
      <c r="E87" t="n">
        <v>15.11</v>
      </c>
      <c r="F87" t="n">
        <v>11.73</v>
      </c>
      <c r="G87" t="n">
        <v>87.95</v>
      </c>
      <c r="H87" t="n">
        <v>1.2</v>
      </c>
      <c r="I87" t="n">
        <v>8</v>
      </c>
      <c r="J87" t="n">
        <v>331.17</v>
      </c>
      <c r="K87" t="n">
        <v>61.2</v>
      </c>
      <c r="L87" t="n">
        <v>22.25</v>
      </c>
      <c r="M87" t="n">
        <v>6</v>
      </c>
      <c r="N87" t="n">
        <v>102.72</v>
      </c>
      <c r="O87" t="n">
        <v>41079.04</v>
      </c>
      <c r="P87" t="n">
        <v>193.99</v>
      </c>
      <c r="Q87" t="n">
        <v>460.69</v>
      </c>
      <c r="R87" t="n">
        <v>46.81</v>
      </c>
      <c r="S87" t="n">
        <v>32.19</v>
      </c>
      <c r="T87" t="n">
        <v>3409.2</v>
      </c>
      <c r="U87" t="n">
        <v>0.6899999999999999</v>
      </c>
      <c r="V87" t="n">
        <v>0.76</v>
      </c>
      <c r="W87" t="n">
        <v>1.46</v>
      </c>
      <c r="X87" t="n">
        <v>0.19</v>
      </c>
      <c r="Y87" t="n">
        <v>1</v>
      </c>
      <c r="Z87" t="n">
        <v>10</v>
      </c>
      <c r="AA87" t="n">
        <v>122.2971982078741</v>
      </c>
      <c r="AB87" t="n">
        <v>167.3324219595393</v>
      </c>
      <c r="AC87" t="n">
        <v>151.3624504602965</v>
      </c>
      <c r="AD87" t="n">
        <v>122297.1982078741</v>
      </c>
      <c r="AE87" t="n">
        <v>167332.4219595393</v>
      </c>
      <c r="AF87" t="n">
        <v>4.768966523347591e-06</v>
      </c>
      <c r="AG87" t="n">
        <v>5</v>
      </c>
      <c r="AH87" t="n">
        <v>151362.4504602965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6.6167</v>
      </c>
      <c r="E88" t="n">
        <v>15.11</v>
      </c>
      <c r="F88" t="n">
        <v>11.73</v>
      </c>
      <c r="G88" t="n">
        <v>88</v>
      </c>
      <c r="H88" t="n">
        <v>1.21</v>
      </c>
      <c r="I88" t="n">
        <v>8</v>
      </c>
      <c r="J88" t="n">
        <v>331.76</v>
      </c>
      <c r="K88" t="n">
        <v>61.2</v>
      </c>
      <c r="L88" t="n">
        <v>22.5</v>
      </c>
      <c r="M88" t="n">
        <v>6</v>
      </c>
      <c r="N88" t="n">
        <v>103.06</v>
      </c>
      <c r="O88" t="n">
        <v>41151.74</v>
      </c>
      <c r="P88" t="n">
        <v>193.58</v>
      </c>
      <c r="Q88" t="n">
        <v>460.73</v>
      </c>
      <c r="R88" t="n">
        <v>46.95</v>
      </c>
      <c r="S88" t="n">
        <v>32.19</v>
      </c>
      <c r="T88" t="n">
        <v>3478.41</v>
      </c>
      <c r="U88" t="n">
        <v>0.6899999999999999</v>
      </c>
      <c r="V88" t="n">
        <v>0.76</v>
      </c>
      <c r="W88" t="n">
        <v>1.46</v>
      </c>
      <c r="X88" t="n">
        <v>0.2</v>
      </c>
      <c r="Y88" t="n">
        <v>1</v>
      </c>
      <c r="Z88" t="n">
        <v>10</v>
      </c>
      <c r="AA88" t="n">
        <v>122.1810702065371</v>
      </c>
      <c r="AB88" t="n">
        <v>167.1735305049043</v>
      </c>
      <c r="AC88" t="n">
        <v>151.2187233830862</v>
      </c>
      <c r="AD88" t="n">
        <v>122181.0702065371</v>
      </c>
      <c r="AE88" t="n">
        <v>167173.5305049043</v>
      </c>
      <c r="AF88" t="n">
        <v>4.766877272801077e-06</v>
      </c>
      <c r="AG88" t="n">
        <v>5</v>
      </c>
      <c r="AH88" t="n">
        <v>151218.7233830862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6.613</v>
      </c>
      <c r="E89" t="n">
        <v>15.12</v>
      </c>
      <c r="F89" t="n">
        <v>11.74</v>
      </c>
      <c r="G89" t="n">
        <v>88.06</v>
      </c>
      <c r="H89" t="n">
        <v>1.22</v>
      </c>
      <c r="I89" t="n">
        <v>8</v>
      </c>
      <c r="J89" t="n">
        <v>332.35</v>
      </c>
      <c r="K89" t="n">
        <v>61.2</v>
      </c>
      <c r="L89" t="n">
        <v>22.75</v>
      </c>
      <c r="M89" t="n">
        <v>6</v>
      </c>
      <c r="N89" t="n">
        <v>103.41</v>
      </c>
      <c r="O89" t="n">
        <v>41224.6</v>
      </c>
      <c r="P89" t="n">
        <v>193.14</v>
      </c>
      <c r="Q89" t="n">
        <v>460.69</v>
      </c>
      <c r="R89" t="n">
        <v>47.19</v>
      </c>
      <c r="S89" t="n">
        <v>32.19</v>
      </c>
      <c r="T89" t="n">
        <v>3599.76</v>
      </c>
      <c r="U89" t="n">
        <v>0.68</v>
      </c>
      <c r="V89" t="n">
        <v>0.76</v>
      </c>
      <c r="W89" t="n">
        <v>1.46</v>
      </c>
      <c r="X89" t="n">
        <v>0.21</v>
      </c>
      <c r="Y89" t="n">
        <v>1</v>
      </c>
      <c r="Z89" t="n">
        <v>10</v>
      </c>
      <c r="AA89" t="n">
        <v>122.0683651817818</v>
      </c>
      <c r="AB89" t="n">
        <v>167.0193225178394</v>
      </c>
      <c r="AC89" t="n">
        <v>151.0792327898744</v>
      </c>
      <c r="AD89" t="n">
        <v>122068.3651817818</v>
      </c>
      <c r="AE89" t="n">
        <v>167019.3225178393</v>
      </c>
      <c r="AF89" t="n">
        <v>4.764211677276213e-06</v>
      </c>
      <c r="AG89" t="n">
        <v>5</v>
      </c>
      <c r="AH89" t="n">
        <v>151079.2327898744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6.6481</v>
      </c>
      <c r="E90" t="n">
        <v>15.04</v>
      </c>
      <c r="F90" t="n">
        <v>11.72</v>
      </c>
      <c r="G90" t="n">
        <v>100.42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192.49</v>
      </c>
      <c r="Q90" t="n">
        <v>460.7</v>
      </c>
      <c r="R90" t="n">
        <v>46.5</v>
      </c>
      <c r="S90" t="n">
        <v>32.19</v>
      </c>
      <c r="T90" t="n">
        <v>3257.92</v>
      </c>
      <c r="U90" t="n">
        <v>0.6899999999999999</v>
      </c>
      <c r="V90" t="n">
        <v>0.76</v>
      </c>
      <c r="W90" t="n">
        <v>1.46</v>
      </c>
      <c r="X90" t="n">
        <v>0.18</v>
      </c>
      <c r="Y90" t="n">
        <v>1</v>
      </c>
      <c r="Z90" t="n">
        <v>10</v>
      </c>
      <c r="AA90" t="n">
        <v>121.4162606643949</v>
      </c>
      <c r="AB90" t="n">
        <v>166.1270843483302</v>
      </c>
      <c r="AC90" t="n">
        <v>150.2721485789988</v>
      </c>
      <c r="AD90" t="n">
        <v>121416.2606643949</v>
      </c>
      <c r="AE90" t="n">
        <v>166127.0843483302</v>
      </c>
      <c r="AF90" t="n">
        <v>4.789498813201269e-06</v>
      </c>
      <c r="AG90" t="n">
        <v>5</v>
      </c>
      <c r="AH90" t="n">
        <v>150272.1485789988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6.646</v>
      </c>
      <c r="E91" t="n">
        <v>15.05</v>
      </c>
      <c r="F91" t="n">
        <v>11.72</v>
      </c>
      <c r="G91" t="n">
        <v>100.46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193.12</v>
      </c>
      <c r="Q91" t="n">
        <v>460.69</v>
      </c>
      <c r="R91" t="n">
        <v>46.62</v>
      </c>
      <c r="S91" t="n">
        <v>32.19</v>
      </c>
      <c r="T91" t="n">
        <v>3316.97</v>
      </c>
      <c r="U91" t="n">
        <v>0.6899999999999999</v>
      </c>
      <c r="V91" t="n">
        <v>0.76</v>
      </c>
      <c r="W91" t="n">
        <v>1.46</v>
      </c>
      <c r="X91" t="n">
        <v>0.19</v>
      </c>
      <c r="Y91" t="n">
        <v>1</v>
      </c>
      <c r="Z91" t="n">
        <v>10</v>
      </c>
      <c r="AA91" t="n">
        <v>121.6695815566168</v>
      </c>
      <c r="AB91" t="n">
        <v>166.473689168797</v>
      </c>
      <c r="AC91" t="n">
        <v>150.5856739218632</v>
      </c>
      <c r="AD91" t="n">
        <v>121669.5815566168</v>
      </c>
      <c r="AE91" t="n">
        <v>166473.689168797</v>
      </c>
      <c r="AF91" t="n">
        <v>4.787985907633103e-06</v>
      </c>
      <c r="AG91" t="n">
        <v>5</v>
      </c>
      <c r="AH91" t="n">
        <v>150585.6739218633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6.6492</v>
      </c>
      <c r="E92" t="n">
        <v>15.04</v>
      </c>
      <c r="F92" t="n">
        <v>11.71</v>
      </c>
      <c r="G92" t="n">
        <v>100.4</v>
      </c>
      <c r="H92" t="n">
        <v>1.25</v>
      </c>
      <c r="I92" t="n">
        <v>7</v>
      </c>
      <c r="J92" t="n">
        <v>334.14</v>
      </c>
      <c r="K92" t="n">
        <v>61.2</v>
      </c>
      <c r="L92" t="n">
        <v>23.5</v>
      </c>
      <c r="M92" t="n">
        <v>5</v>
      </c>
      <c r="N92" t="n">
        <v>104.44</v>
      </c>
      <c r="O92" t="n">
        <v>41444.3</v>
      </c>
      <c r="P92" t="n">
        <v>192.97</v>
      </c>
      <c r="Q92" t="n">
        <v>460.69</v>
      </c>
      <c r="R92" t="n">
        <v>46.27</v>
      </c>
      <c r="S92" t="n">
        <v>32.19</v>
      </c>
      <c r="T92" t="n">
        <v>3141.72</v>
      </c>
      <c r="U92" t="n">
        <v>0.7</v>
      </c>
      <c r="V92" t="n">
        <v>0.76</v>
      </c>
      <c r="W92" t="n">
        <v>1.46</v>
      </c>
      <c r="X92" t="n">
        <v>0.18</v>
      </c>
      <c r="Y92" t="n">
        <v>1</v>
      </c>
      <c r="Z92" t="n">
        <v>10</v>
      </c>
      <c r="AA92" t="n">
        <v>121.5730869325091</v>
      </c>
      <c r="AB92" t="n">
        <v>166.3416609670506</v>
      </c>
      <c r="AC92" t="n">
        <v>150.4662463063888</v>
      </c>
      <c r="AD92" t="n">
        <v>121573.0869325091</v>
      </c>
      <c r="AE92" t="n">
        <v>166341.6609670506</v>
      </c>
      <c r="AF92" t="n">
        <v>4.7902912875465e-06</v>
      </c>
      <c r="AG92" t="n">
        <v>5</v>
      </c>
      <c r="AH92" t="n">
        <v>150466.2463063888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6.6515</v>
      </c>
      <c r="E93" t="n">
        <v>15.03</v>
      </c>
      <c r="F93" t="n">
        <v>11.71</v>
      </c>
      <c r="G93" t="n">
        <v>100.35</v>
      </c>
      <c r="H93" t="n">
        <v>1.26</v>
      </c>
      <c r="I93" t="n">
        <v>7</v>
      </c>
      <c r="J93" t="n">
        <v>334.73</v>
      </c>
      <c r="K93" t="n">
        <v>61.2</v>
      </c>
      <c r="L93" t="n">
        <v>23.75</v>
      </c>
      <c r="M93" t="n">
        <v>5</v>
      </c>
      <c r="N93" t="n">
        <v>104.78</v>
      </c>
      <c r="O93" t="n">
        <v>41517.84</v>
      </c>
      <c r="P93" t="n">
        <v>192.97</v>
      </c>
      <c r="Q93" t="n">
        <v>460.69</v>
      </c>
      <c r="R93" t="n">
        <v>46.07</v>
      </c>
      <c r="S93" t="n">
        <v>32.19</v>
      </c>
      <c r="T93" t="n">
        <v>3041.34</v>
      </c>
      <c r="U93" t="n">
        <v>0.7</v>
      </c>
      <c r="V93" t="n">
        <v>0.76</v>
      </c>
      <c r="W93" t="n">
        <v>1.46</v>
      </c>
      <c r="X93" t="n">
        <v>0.17</v>
      </c>
      <c r="Y93" t="n">
        <v>1</v>
      </c>
      <c r="Z93" t="n">
        <v>10</v>
      </c>
      <c r="AA93" t="n">
        <v>121.5467163216495</v>
      </c>
      <c r="AB93" t="n">
        <v>166.3055795338832</v>
      </c>
      <c r="AC93" t="n">
        <v>150.4336084345623</v>
      </c>
      <c r="AD93" t="n">
        <v>121546.7163216495</v>
      </c>
      <c r="AE93" t="n">
        <v>166305.5795338832</v>
      </c>
      <c r="AF93" t="n">
        <v>4.791948279359252e-06</v>
      </c>
      <c r="AG93" t="n">
        <v>5</v>
      </c>
      <c r="AH93" t="n">
        <v>150433.6084345623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6.6493</v>
      </c>
      <c r="E94" t="n">
        <v>15.04</v>
      </c>
      <c r="F94" t="n">
        <v>11.71</v>
      </c>
      <c r="G94" t="n">
        <v>100.4</v>
      </c>
      <c r="H94" t="n">
        <v>1.28</v>
      </c>
      <c r="I94" t="n">
        <v>7</v>
      </c>
      <c r="J94" t="n">
        <v>335.33</v>
      </c>
      <c r="K94" t="n">
        <v>61.2</v>
      </c>
      <c r="L94" t="n">
        <v>24</v>
      </c>
      <c r="M94" t="n">
        <v>5</v>
      </c>
      <c r="N94" t="n">
        <v>105.13</v>
      </c>
      <c r="O94" t="n">
        <v>41591.55</v>
      </c>
      <c r="P94" t="n">
        <v>193.37</v>
      </c>
      <c r="Q94" t="n">
        <v>460.69</v>
      </c>
      <c r="R94" t="n">
        <v>46.34</v>
      </c>
      <c r="S94" t="n">
        <v>32.19</v>
      </c>
      <c r="T94" t="n">
        <v>3177.08</v>
      </c>
      <c r="U94" t="n">
        <v>0.6899999999999999</v>
      </c>
      <c r="V94" t="n">
        <v>0.76</v>
      </c>
      <c r="W94" t="n">
        <v>1.46</v>
      </c>
      <c r="X94" t="n">
        <v>0.18</v>
      </c>
      <c r="Y94" t="n">
        <v>1</v>
      </c>
      <c r="Z94" t="n">
        <v>10</v>
      </c>
      <c r="AA94" t="n">
        <v>121.7174379220549</v>
      </c>
      <c r="AB94" t="n">
        <v>166.5391683592633</v>
      </c>
      <c r="AC94" t="n">
        <v>150.6449038702922</v>
      </c>
      <c r="AD94" t="n">
        <v>121717.4379220549</v>
      </c>
      <c r="AE94" t="n">
        <v>166539.1683592633</v>
      </c>
      <c r="AF94" t="n">
        <v>4.790363330668792e-06</v>
      </c>
      <c r="AG94" t="n">
        <v>5</v>
      </c>
      <c r="AH94" t="n">
        <v>150644.9038702922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6.6553</v>
      </c>
      <c r="E95" t="n">
        <v>15.03</v>
      </c>
      <c r="F95" t="n">
        <v>11.7</v>
      </c>
      <c r="G95" t="n">
        <v>100.28</v>
      </c>
      <c r="H95" t="n">
        <v>1.29</v>
      </c>
      <c r="I95" t="n">
        <v>7</v>
      </c>
      <c r="J95" t="n">
        <v>335.93</v>
      </c>
      <c r="K95" t="n">
        <v>61.2</v>
      </c>
      <c r="L95" t="n">
        <v>24.25</v>
      </c>
      <c r="M95" t="n">
        <v>5</v>
      </c>
      <c r="N95" t="n">
        <v>105.48</v>
      </c>
      <c r="O95" t="n">
        <v>41665.42</v>
      </c>
      <c r="P95" t="n">
        <v>193.4</v>
      </c>
      <c r="Q95" t="n">
        <v>460.69</v>
      </c>
      <c r="R95" t="n">
        <v>45.88</v>
      </c>
      <c r="S95" t="n">
        <v>32.19</v>
      </c>
      <c r="T95" t="n">
        <v>2945.37</v>
      </c>
      <c r="U95" t="n">
        <v>0.7</v>
      </c>
      <c r="V95" t="n">
        <v>0.76</v>
      </c>
      <c r="W95" t="n">
        <v>1.46</v>
      </c>
      <c r="X95" t="n">
        <v>0.17</v>
      </c>
      <c r="Y95" t="n">
        <v>1</v>
      </c>
      <c r="Z95" t="n">
        <v>10</v>
      </c>
      <c r="AA95" t="n">
        <v>121.6542780133263</v>
      </c>
      <c r="AB95" t="n">
        <v>166.4527501857223</v>
      </c>
      <c r="AC95" t="n">
        <v>150.5667333259452</v>
      </c>
      <c r="AD95" t="n">
        <v>121654.2780133263</v>
      </c>
      <c r="AE95" t="n">
        <v>166452.7501857223</v>
      </c>
      <c r="AF95" t="n">
        <v>4.794685918006409e-06</v>
      </c>
      <c r="AG95" t="n">
        <v>5</v>
      </c>
      <c r="AH95" t="n">
        <v>150566.7333259452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6.654</v>
      </c>
      <c r="E96" t="n">
        <v>15.03</v>
      </c>
      <c r="F96" t="n">
        <v>11.7</v>
      </c>
      <c r="G96" t="n">
        <v>100.3</v>
      </c>
      <c r="H96" t="n">
        <v>1.3</v>
      </c>
      <c r="I96" t="n">
        <v>7</v>
      </c>
      <c r="J96" t="n">
        <v>336.53</v>
      </c>
      <c r="K96" t="n">
        <v>61.2</v>
      </c>
      <c r="L96" t="n">
        <v>24.5</v>
      </c>
      <c r="M96" t="n">
        <v>5</v>
      </c>
      <c r="N96" t="n">
        <v>105.83</v>
      </c>
      <c r="O96" t="n">
        <v>41739.48</v>
      </c>
      <c r="P96" t="n">
        <v>193.39</v>
      </c>
      <c r="Q96" t="n">
        <v>460.72</v>
      </c>
      <c r="R96" t="n">
        <v>45.98</v>
      </c>
      <c r="S96" t="n">
        <v>32.19</v>
      </c>
      <c r="T96" t="n">
        <v>2999.13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121.6655585248923</v>
      </c>
      <c r="AB96" t="n">
        <v>166.468184679308</v>
      </c>
      <c r="AC96" t="n">
        <v>150.5806947731255</v>
      </c>
      <c r="AD96" t="n">
        <v>121665.5585248923</v>
      </c>
      <c r="AE96" t="n">
        <v>166468.184679308</v>
      </c>
      <c r="AF96" t="n">
        <v>4.793749357416592e-06</v>
      </c>
      <c r="AG96" t="n">
        <v>5</v>
      </c>
      <c r="AH96" t="n">
        <v>150580.6947731255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6.6535</v>
      </c>
      <c r="E97" t="n">
        <v>15.03</v>
      </c>
      <c r="F97" t="n">
        <v>11.7</v>
      </c>
      <c r="G97" t="n">
        <v>100.31</v>
      </c>
      <c r="H97" t="n">
        <v>1.31</v>
      </c>
      <c r="I97" t="n">
        <v>7</v>
      </c>
      <c r="J97" t="n">
        <v>337.13</v>
      </c>
      <c r="K97" t="n">
        <v>61.2</v>
      </c>
      <c r="L97" t="n">
        <v>24.75</v>
      </c>
      <c r="M97" t="n">
        <v>5</v>
      </c>
      <c r="N97" t="n">
        <v>106.18</v>
      </c>
      <c r="O97" t="n">
        <v>41813.7</v>
      </c>
      <c r="P97" t="n">
        <v>193.07</v>
      </c>
      <c r="Q97" t="n">
        <v>460.72</v>
      </c>
      <c r="R97" t="n">
        <v>45.96</v>
      </c>
      <c r="S97" t="n">
        <v>32.19</v>
      </c>
      <c r="T97" t="n">
        <v>2987.13</v>
      </c>
      <c r="U97" t="n">
        <v>0.7</v>
      </c>
      <c r="V97" t="n">
        <v>0.76</v>
      </c>
      <c r="W97" t="n">
        <v>1.46</v>
      </c>
      <c r="X97" t="n">
        <v>0.17</v>
      </c>
      <c r="Y97" t="n">
        <v>1</v>
      </c>
      <c r="Z97" t="n">
        <v>10</v>
      </c>
      <c r="AA97" t="n">
        <v>121.5549716345626</v>
      </c>
      <c r="AB97" t="n">
        <v>166.3168748172097</v>
      </c>
      <c r="AC97" t="n">
        <v>150.4438257119011</v>
      </c>
      <c r="AD97" t="n">
        <v>121554.9716345626</v>
      </c>
      <c r="AE97" t="n">
        <v>166316.8748172096</v>
      </c>
      <c r="AF97" t="n">
        <v>4.793389141805124e-06</v>
      </c>
      <c r="AG97" t="n">
        <v>5</v>
      </c>
      <c r="AH97" t="n">
        <v>150443.8257119011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6.6553</v>
      </c>
      <c r="E98" t="n">
        <v>15.03</v>
      </c>
      <c r="F98" t="n">
        <v>11.7</v>
      </c>
      <c r="G98" t="n">
        <v>100.28</v>
      </c>
      <c r="H98" t="n">
        <v>1.32</v>
      </c>
      <c r="I98" t="n">
        <v>7</v>
      </c>
      <c r="J98" t="n">
        <v>337.73</v>
      </c>
      <c r="K98" t="n">
        <v>61.2</v>
      </c>
      <c r="L98" t="n">
        <v>25</v>
      </c>
      <c r="M98" t="n">
        <v>5</v>
      </c>
      <c r="N98" t="n">
        <v>106.53</v>
      </c>
      <c r="O98" t="n">
        <v>41888.1</v>
      </c>
      <c r="P98" t="n">
        <v>192.85</v>
      </c>
      <c r="Q98" t="n">
        <v>460.69</v>
      </c>
      <c r="R98" t="n">
        <v>45.93</v>
      </c>
      <c r="S98" t="n">
        <v>32.19</v>
      </c>
      <c r="T98" t="n">
        <v>2974.23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121.4543987383741</v>
      </c>
      <c r="AB98" t="n">
        <v>166.1792665436815</v>
      </c>
      <c r="AC98" t="n">
        <v>150.319350578864</v>
      </c>
      <c r="AD98" t="n">
        <v>121454.398738374</v>
      </c>
      <c r="AE98" t="n">
        <v>166179.2665436815</v>
      </c>
      <c r="AF98" t="n">
        <v>4.794685918006409e-06</v>
      </c>
      <c r="AG98" t="n">
        <v>5</v>
      </c>
      <c r="AH98" t="n">
        <v>150319.350578864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6.6539</v>
      </c>
      <c r="E99" t="n">
        <v>15.03</v>
      </c>
      <c r="F99" t="n">
        <v>11.7</v>
      </c>
      <c r="G99" t="n">
        <v>100.31</v>
      </c>
      <c r="H99" t="n">
        <v>1.33</v>
      </c>
      <c r="I99" t="n">
        <v>7</v>
      </c>
      <c r="J99" t="n">
        <v>338.34</v>
      </c>
      <c r="K99" t="n">
        <v>61.2</v>
      </c>
      <c r="L99" t="n">
        <v>25.25</v>
      </c>
      <c r="M99" t="n">
        <v>5</v>
      </c>
      <c r="N99" t="n">
        <v>106.89</v>
      </c>
      <c r="O99" t="n">
        <v>41962.68</v>
      </c>
      <c r="P99" t="n">
        <v>192.52</v>
      </c>
      <c r="Q99" t="n">
        <v>460.69</v>
      </c>
      <c r="R99" t="n">
        <v>45.93</v>
      </c>
      <c r="S99" t="n">
        <v>32.19</v>
      </c>
      <c r="T99" t="n">
        <v>2971.97</v>
      </c>
      <c r="U99" t="n">
        <v>0.7</v>
      </c>
      <c r="V99" t="n">
        <v>0.76</v>
      </c>
      <c r="W99" t="n">
        <v>1.46</v>
      </c>
      <c r="X99" t="n">
        <v>0.17</v>
      </c>
      <c r="Y99" t="n">
        <v>1</v>
      </c>
      <c r="Z99" t="n">
        <v>10</v>
      </c>
      <c r="AA99" t="n">
        <v>121.3504668544346</v>
      </c>
      <c r="AB99" t="n">
        <v>166.0370623549245</v>
      </c>
      <c r="AC99" t="n">
        <v>150.1907181582971</v>
      </c>
      <c r="AD99" t="n">
        <v>121350.4668544346</v>
      </c>
      <c r="AE99" t="n">
        <v>166037.0623549245</v>
      </c>
      <c r="AF99" t="n">
        <v>4.793677314294299e-06</v>
      </c>
      <c r="AG99" t="n">
        <v>5</v>
      </c>
      <c r="AH99" t="n">
        <v>150190.7181582971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6.6534</v>
      </c>
      <c r="E100" t="n">
        <v>15.03</v>
      </c>
      <c r="F100" t="n">
        <v>11.7</v>
      </c>
      <c r="G100" t="n">
        <v>100.32</v>
      </c>
      <c r="H100" t="n">
        <v>1.34</v>
      </c>
      <c r="I100" t="n">
        <v>7</v>
      </c>
      <c r="J100" t="n">
        <v>338.94</v>
      </c>
      <c r="K100" t="n">
        <v>61.2</v>
      </c>
      <c r="L100" t="n">
        <v>25.5</v>
      </c>
      <c r="M100" t="n">
        <v>5</v>
      </c>
      <c r="N100" t="n">
        <v>107.25</v>
      </c>
      <c r="O100" t="n">
        <v>42037.44</v>
      </c>
      <c r="P100" t="n">
        <v>192.65</v>
      </c>
      <c r="Q100" t="n">
        <v>460.69</v>
      </c>
      <c r="R100" t="n">
        <v>46.01</v>
      </c>
      <c r="S100" t="n">
        <v>32.19</v>
      </c>
      <c r="T100" t="n">
        <v>3013.19</v>
      </c>
      <c r="U100" t="n">
        <v>0.7</v>
      </c>
      <c r="V100" t="n">
        <v>0.76</v>
      </c>
      <c r="W100" t="n">
        <v>1.46</v>
      </c>
      <c r="X100" t="n">
        <v>0.17</v>
      </c>
      <c r="Y100" t="n">
        <v>1</v>
      </c>
      <c r="Z100" t="n">
        <v>10</v>
      </c>
      <c r="AA100" t="n">
        <v>121.4034389127427</v>
      </c>
      <c r="AB100" t="n">
        <v>166.1095410620639</v>
      </c>
      <c r="AC100" t="n">
        <v>150.2562795993516</v>
      </c>
      <c r="AD100" t="n">
        <v>121403.4389127427</v>
      </c>
      <c r="AE100" t="n">
        <v>166109.5410620639</v>
      </c>
      <c r="AF100" t="n">
        <v>4.793317098682831e-06</v>
      </c>
      <c r="AG100" t="n">
        <v>5</v>
      </c>
      <c r="AH100" t="n">
        <v>150256.2795993516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6.6547</v>
      </c>
      <c r="E101" t="n">
        <v>15.03</v>
      </c>
      <c r="F101" t="n">
        <v>11.7</v>
      </c>
      <c r="G101" t="n">
        <v>100.29</v>
      </c>
      <c r="H101" t="n">
        <v>1.35</v>
      </c>
      <c r="I101" t="n">
        <v>7</v>
      </c>
      <c r="J101" t="n">
        <v>339.55</v>
      </c>
      <c r="K101" t="n">
        <v>61.2</v>
      </c>
      <c r="L101" t="n">
        <v>25.75</v>
      </c>
      <c r="M101" t="n">
        <v>5</v>
      </c>
      <c r="N101" t="n">
        <v>107.6</v>
      </c>
      <c r="O101" t="n">
        <v>42112.37</v>
      </c>
      <c r="P101" t="n">
        <v>192.17</v>
      </c>
      <c r="Q101" t="n">
        <v>460.69</v>
      </c>
      <c r="R101" t="n">
        <v>45.93</v>
      </c>
      <c r="S101" t="n">
        <v>32.19</v>
      </c>
      <c r="T101" t="n">
        <v>2972.98</v>
      </c>
      <c r="U101" t="n">
        <v>0.7</v>
      </c>
      <c r="V101" t="n">
        <v>0.76</v>
      </c>
      <c r="W101" t="n">
        <v>1.46</v>
      </c>
      <c r="X101" t="n">
        <v>0.17</v>
      </c>
      <c r="Y101" t="n">
        <v>1</v>
      </c>
      <c r="Z101" t="n">
        <v>10</v>
      </c>
      <c r="AA101" t="n">
        <v>121.2141182707002</v>
      </c>
      <c r="AB101" t="n">
        <v>165.8505042073841</v>
      </c>
      <c r="AC101" t="n">
        <v>150.0219648585219</v>
      </c>
      <c r="AD101" t="n">
        <v>121214.1182707002</v>
      </c>
      <c r="AE101" t="n">
        <v>165850.5042073842</v>
      </c>
      <c r="AF101" t="n">
        <v>4.794253659272647e-06</v>
      </c>
      <c r="AG101" t="n">
        <v>5</v>
      </c>
      <c r="AH101" t="n">
        <v>150021.9648585219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6.6575</v>
      </c>
      <c r="E102" t="n">
        <v>15.02</v>
      </c>
      <c r="F102" t="n">
        <v>11.69</v>
      </c>
      <c r="G102" t="n">
        <v>100.24</v>
      </c>
      <c r="H102" t="n">
        <v>1.36</v>
      </c>
      <c r="I102" t="n">
        <v>7</v>
      </c>
      <c r="J102" t="n">
        <v>340.16</v>
      </c>
      <c r="K102" t="n">
        <v>61.2</v>
      </c>
      <c r="L102" t="n">
        <v>26</v>
      </c>
      <c r="M102" t="n">
        <v>5</v>
      </c>
      <c r="N102" t="n">
        <v>107.96</v>
      </c>
      <c r="O102" t="n">
        <v>42187.49</v>
      </c>
      <c r="P102" t="n">
        <v>191.77</v>
      </c>
      <c r="Q102" t="n">
        <v>460.69</v>
      </c>
      <c r="R102" t="n">
        <v>45.71</v>
      </c>
      <c r="S102" t="n">
        <v>32.19</v>
      </c>
      <c r="T102" t="n">
        <v>2862.2</v>
      </c>
      <c r="U102" t="n">
        <v>0.7</v>
      </c>
      <c r="V102" t="n">
        <v>0.76</v>
      </c>
      <c r="W102" t="n">
        <v>1.46</v>
      </c>
      <c r="X102" t="n">
        <v>0.16</v>
      </c>
      <c r="Y102" t="n">
        <v>1</v>
      </c>
      <c r="Z102" t="n">
        <v>10</v>
      </c>
      <c r="AA102" t="n">
        <v>121.0316991706569</v>
      </c>
      <c r="AB102" t="n">
        <v>165.6009103469424</v>
      </c>
      <c r="AC102" t="n">
        <v>149.7961918858134</v>
      </c>
      <c r="AD102" t="n">
        <v>121031.6991706569</v>
      </c>
      <c r="AE102" t="n">
        <v>165600.9103469423</v>
      </c>
      <c r="AF102" t="n">
        <v>4.796270866696868e-06</v>
      </c>
      <c r="AG102" t="n">
        <v>5</v>
      </c>
      <c r="AH102" t="n">
        <v>149796.1918858134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6.6541</v>
      </c>
      <c r="E103" t="n">
        <v>15.03</v>
      </c>
      <c r="F103" t="n">
        <v>11.7</v>
      </c>
      <c r="G103" t="n">
        <v>100.3</v>
      </c>
      <c r="H103" t="n">
        <v>1.37</v>
      </c>
      <c r="I103" t="n">
        <v>7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191.48</v>
      </c>
      <c r="Q103" t="n">
        <v>460.69</v>
      </c>
      <c r="R103" t="n">
        <v>45.92</v>
      </c>
      <c r="S103" t="n">
        <v>32.19</v>
      </c>
      <c r="T103" t="n">
        <v>2969.84</v>
      </c>
      <c r="U103" t="n">
        <v>0.7</v>
      </c>
      <c r="V103" t="n">
        <v>0.76</v>
      </c>
      <c r="W103" t="n">
        <v>1.46</v>
      </c>
      <c r="X103" t="n">
        <v>0.17</v>
      </c>
      <c r="Y103" t="n">
        <v>1</v>
      </c>
      <c r="Z103" t="n">
        <v>10</v>
      </c>
      <c r="AA103" t="n">
        <v>120.9701596468397</v>
      </c>
      <c r="AB103" t="n">
        <v>165.5167092555236</v>
      </c>
      <c r="AC103" t="n">
        <v>149.7200268283827</v>
      </c>
      <c r="AD103" t="n">
        <v>120970.1596468397</v>
      </c>
      <c r="AE103" t="n">
        <v>165516.7092555236</v>
      </c>
      <c r="AF103" t="n">
        <v>4.793821400538885e-06</v>
      </c>
      <c r="AG103" t="n">
        <v>5</v>
      </c>
      <c r="AH103" t="n">
        <v>149720.0268283827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6.6562</v>
      </c>
      <c r="E104" t="n">
        <v>15.02</v>
      </c>
      <c r="F104" t="n">
        <v>11.7</v>
      </c>
      <c r="G104" t="n">
        <v>100.26</v>
      </c>
      <c r="H104" t="n">
        <v>1.38</v>
      </c>
      <c r="I104" t="n">
        <v>7</v>
      </c>
      <c r="J104" t="n">
        <v>341.38</v>
      </c>
      <c r="K104" t="n">
        <v>61.2</v>
      </c>
      <c r="L104" t="n">
        <v>26.5</v>
      </c>
      <c r="M104" t="n">
        <v>5</v>
      </c>
      <c r="N104" t="n">
        <v>108.68</v>
      </c>
      <c r="O104" t="n">
        <v>42338.27</v>
      </c>
      <c r="P104" t="n">
        <v>191.05</v>
      </c>
      <c r="Q104" t="n">
        <v>460.69</v>
      </c>
      <c r="R104" t="n">
        <v>45.79</v>
      </c>
      <c r="S104" t="n">
        <v>32.19</v>
      </c>
      <c r="T104" t="n">
        <v>2902.72</v>
      </c>
      <c r="U104" t="n">
        <v>0.7</v>
      </c>
      <c r="V104" t="n">
        <v>0.76</v>
      </c>
      <c r="W104" t="n">
        <v>1.46</v>
      </c>
      <c r="X104" t="n">
        <v>0.16</v>
      </c>
      <c r="Y104" t="n">
        <v>1</v>
      </c>
      <c r="Z104" t="n">
        <v>10</v>
      </c>
      <c r="AA104" t="n">
        <v>120.7900412328538</v>
      </c>
      <c r="AB104" t="n">
        <v>165.2702632952445</v>
      </c>
      <c r="AC104" t="n">
        <v>149.4971013246635</v>
      </c>
      <c r="AD104" t="n">
        <v>120790.0412328538</v>
      </c>
      <c r="AE104" t="n">
        <v>165270.2632952445</v>
      </c>
      <c r="AF104" t="n">
        <v>4.795334306107052e-06</v>
      </c>
      <c r="AG104" t="n">
        <v>5</v>
      </c>
      <c r="AH104" t="n">
        <v>149497.1013246635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6.652</v>
      </c>
      <c r="E105" t="n">
        <v>15.03</v>
      </c>
      <c r="F105" t="n">
        <v>11.71</v>
      </c>
      <c r="G105" t="n">
        <v>100.34</v>
      </c>
      <c r="H105" t="n">
        <v>1.39</v>
      </c>
      <c r="I105" t="n">
        <v>7</v>
      </c>
      <c r="J105" t="n">
        <v>342</v>
      </c>
      <c r="K105" t="n">
        <v>61.2</v>
      </c>
      <c r="L105" t="n">
        <v>26.75</v>
      </c>
      <c r="M105" t="n">
        <v>5</v>
      </c>
      <c r="N105" t="n">
        <v>109.05</v>
      </c>
      <c r="O105" t="n">
        <v>42413.94</v>
      </c>
      <c r="P105" t="n">
        <v>190.93</v>
      </c>
      <c r="Q105" t="n">
        <v>460.69</v>
      </c>
      <c r="R105" t="n">
        <v>46.2</v>
      </c>
      <c r="S105" t="n">
        <v>32.19</v>
      </c>
      <c r="T105" t="n">
        <v>3108.83</v>
      </c>
      <c r="U105" t="n">
        <v>0.7</v>
      </c>
      <c r="V105" t="n">
        <v>0.76</v>
      </c>
      <c r="W105" t="n">
        <v>1.46</v>
      </c>
      <c r="X105" t="n">
        <v>0.17</v>
      </c>
      <c r="Y105" t="n">
        <v>1</v>
      </c>
      <c r="Z105" t="n">
        <v>10</v>
      </c>
      <c r="AA105" t="n">
        <v>120.799247804096</v>
      </c>
      <c r="AB105" t="n">
        <v>165.2828601321834</v>
      </c>
      <c r="AC105" t="n">
        <v>149.5084959371647</v>
      </c>
      <c r="AD105" t="n">
        <v>120799.247804096</v>
      </c>
      <c r="AE105" t="n">
        <v>165282.8601321834</v>
      </c>
      <c r="AF105" t="n">
        <v>4.79230849497072e-06</v>
      </c>
      <c r="AG105" t="n">
        <v>5</v>
      </c>
      <c r="AH105" t="n">
        <v>149508.4959371647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6.6527</v>
      </c>
      <c r="E106" t="n">
        <v>15.03</v>
      </c>
      <c r="F106" t="n">
        <v>11.71</v>
      </c>
      <c r="G106" t="n">
        <v>100.33</v>
      </c>
      <c r="H106" t="n">
        <v>1.4</v>
      </c>
      <c r="I106" t="n">
        <v>7</v>
      </c>
      <c r="J106" t="n">
        <v>342.61</v>
      </c>
      <c r="K106" t="n">
        <v>61.2</v>
      </c>
      <c r="L106" t="n">
        <v>27</v>
      </c>
      <c r="M106" t="n">
        <v>5</v>
      </c>
      <c r="N106" t="n">
        <v>109.41</v>
      </c>
      <c r="O106" t="n">
        <v>42489.79</v>
      </c>
      <c r="P106" t="n">
        <v>190.38</v>
      </c>
      <c r="Q106" t="n">
        <v>460.7</v>
      </c>
      <c r="R106" t="n">
        <v>46.12</v>
      </c>
      <c r="S106" t="n">
        <v>32.19</v>
      </c>
      <c r="T106" t="n">
        <v>3069.24</v>
      </c>
      <c r="U106" t="n">
        <v>0.7</v>
      </c>
      <c r="V106" t="n">
        <v>0.76</v>
      </c>
      <c r="W106" t="n">
        <v>1.46</v>
      </c>
      <c r="X106" t="n">
        <v>0.17</v>
      </c>
      <c r="Y106" t="n">
        <v>1</v>
      </c>
      <c r="Z106" t="n">
        <v>10</v>
      </c>
      <c r="AA106" t="n">
        <v>120.5913474458595</v>
      </c>
      <c r="AB106" t="n">
        <v>164.9984016901278</v>
      </c>
      <c r="AC106" t="n">
        <v>149.2511858095789</v>
      </c>
      <c r="AD106" t="n">
        <v>120591.3474458595</v>
      </c>
      <c r="AE106" t="n">
        <v>164998.4016901278</v>
      </c>
      <c r="AF106" t="n">
        <v>4.792812796826776e-06</v>
      </c>
      <c r="AG106" t="n">
        <v>5</v>
      </c>
      <c r="AH106" t="n">
        <v>149251.1858095789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6.6926</v>
      </c>
      <c r="E107" t="n">
        <v>14.94</v>
      </c>
      <c r="F107" t="n">
        <v>11.67</v>
      </c>
      <c r="G107" t="n">
        <v>116.69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4</v>
      </c>
      <c r="N107" t="n">
        <v>109.78</v>
      </c>
      <c r="O107" t="n">
        <v>42565.83</v>
      </c>
      <c r="P107" t="n">
        <v>189.43</v>
      </c>
      <c r="Q107" t="n">
        <v>460.69</v>
      </c>
      <c r="R107" t="n">
        <v>44.94</v>
      </c>
      <c r="S107" t="n">
        <v>32.19</v>
      </c>
      <c r="T107" t="n">
        <v>2480.24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119.7786159726624</v>
      </c>
      <c r="AB107" t="n">
        <v>163.886386633318</v>
      </c>
      <c r="AC107" t="n">
        <v>148.2452999090677</v>
      </c>
      <c r="AD107" t="n">
        <v>119778.6159726623</v>
      </c>
      <c r="AE107" t="n">
        <v>163886.386633318</v>
      </c>
      <c r="AF107" t="n">
        <v>4.821558002621923e-06</v>
      </c>
      <c r="AG107" t="n">
        <v>5</v>
      </c>
      <c r="AH107" t="n">
        <v>148245.2999090677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6.6887</v>
      </c>
      <c r="E108" t="n">
        <v>14.95</v>
      </c>
      <c r="F108" t="n">
        <v>11.68</v>
      </c>
      <c r="G108" t="n">
        <v>116.78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4</v>
      </c>
      <c r="N108" t="n">
        <v>110.15</v>
      </c>
      <c r="O108" t="n">
        <v>42642.18</v>
      </c>
      <c r="P108" t="n">
        <v>189.59</v>
      </c>
      <c r="Q108" t="n">
        <v>460.69</v>
      </c>
      <c r="R108" t="n">
        <v>45.15</v>
      </c>
      <c r="S108" t="n">
        <v>32.19</v>
      </c>
      <c r="T108" t="n">
        <v>2585.21</v>
      </c>
      <c r="U108" t="n">
        <v>0.71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119.8850455000198</v>
      </c>
      <c r="AB108" t="n">
        <v>164.0320082079878</v>
      </c>
      <c r="AC108" t="n">
        <v>148.3770235650322</v>
      </c>
      <c r="AD108" t="n">
        <v>119885.0455000198</v>
      </c>
      <c r="AE108" t="n">
        <v>164032.0082079878</v>
      </c>
      <c r="AF108" t="n">
        <v>4.818748320852474e-06</v>
      </c>
      <c r="AG108" t="n">
        <v>5</v>
      </c>
      <c r="AH108" t="n">
        <v>148377.0235650322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6.6913</v>
      </c>
      <c r="E109" t="n">
        <v>14.94</v>
      </c>
      <c r="F109" t="n">
        <v>11.67</v>
      </c>
      <c r="G109" t="n">
        <v>116.72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4</v>
      </c>
      <c r="N109" t="n">
        <v>110.52</v>
      </c>
      <c r="O109" t="n">
        <v>42718.61</v>
      </c>
      <c r="P109" t="n">
        <v>189.6</v>
      </c>
      <c r="Q109" t="n">
        <v>460.69</v>
      </c>
      <c r="R109" t="n">
        <v>45</v>
      </c>
      <c r="S109" t="n">
        <v>32.19</v>
      </c>
      <c r="T109" t="n">
        <v>2513.21</v>
      </c>
      <c r="U109" t="n">
        <v>0.72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119.8545322891725</v>
      </c>
      <c r="AB109" t="n">
        <v>163.9902586867586</v>
      </c>
      <c r="AC109" t="n">
        <v>148.3392585595133</v>
      </c>
      <c r="AD109" t="n">
        <v>119854.5322891724</v>
      </c>
      <c r="AE109" t="n">
        <v>163990.2586867586</v>
      </c>
      <c r="AF109" t="n">
        <v>4.820621442032107e-06</v>
      </c>
      <c r="AG109" t="n">
        <v>5</v>
      </c>
      <c r="AH109" t="n">
        <v>148339.2585595133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6.6932</v>
      </c>
      <c r="E110" t="n">
        <v>14.94</v>
      </c>
      <c r="F110" t="n">
        <v>11.67</v>
      </c>
      <c r="G110" t="n">
        <v>116.68</v>
      </c>
      <c r="H110" t="n">
        <v>1.45</v>
      </c>
      <c r="I110" t="n">
        <v>6</v>
      </c>
      <c r="J110" t="n">
        <v>345.09</v>
      </c>
      <c r="K110" t="n">
        <v>61.2</v>
      </c>
      <c r="L110" t="n">
        <v>28</v>
      </c>
      <c r="M110" t="n">
        <v>4</v>
      </c>
      <c r="N110" t="n">
        <v>110.89</v>
      </c>
      <c r="O110" t="n">
        <v>42795.22</v>
      </c>
      <c r="P110" t="n">
        <v>189.6</v>
      </c>
      <c r="Q110" t="n">
        <v>460.69</v>
      </c>
      <c r="R110" t="n">
        <v>44.93</v>
      </c>
      <c r="S110" t="n">
        <v>32.19</v>
      </c>
      <c r="T110" t="n">
        <v>2478.45</v>
      </c>
      <c r="U110" t="n">
        <v>0.72</v>
      </c>
      <c r="V110" t="n">
        <v>0.77</v>
      </c>
      <c r="W110" t="n">
        <v>1.45</v>
      </c>
      <c r="X110" t="n">
        <v>0.13</v>
      </c>
      <c r="Y110" t="n">
        <v>1</v>
      </c>
      <c r="Z110" t="n">
        <v>10</v>
      </c>
      <c r="AA110" t="n">
        <v>119.8333714393118</v>
      </c>
      <c r="AB110" t="n">
        <v>163.9613054784284</v>
      </c>
      <c r="AC110" t="n">
        <v>148.3130686047501</v>
      </c>
      <c r="AD110" t="n">
        <v>119833.3714393118</v>
      </c>
      <c r="AE110" t="n">
        <v>163961.3054784284</v>
      </c>
      <c r="AF110" t="n">
        <v>4.821990261355686e-06</v>
      </c>
      <c r="AG110" t="n">
        <v>5</v>
      </c>
      <c r="AH110" t="n">
        <v>148313.0686047501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6.6908</v>
      </c>
      <c r="E111" t="n">
        <v>14.95</v>
      </c>
      <c r="F111" t="n">
        <v>11.67</v>
      </c>
      <c r="G111" t="n">
        <v>116.73</v>
      </c>
      <c r="H111" t="n">
        <v>1.46</v>
      </c>
      <c r="I111" t="n">
        <v>6</v>
      </c>
      <c r="J111" t="n">
        <v>345.71</v>
      </c>
      <c r="K111" t="n">
        <v>61.2</v>
      </c>
      <c r="L111" t="n">
        <v>28.25</v>
      </c>
      <c r="M111" t="n">
        <v>4</v>
      </c>
      <c r="N111" t="n">
        <v>111.26</v>
      </c>
      <c r="O111" t="n">
        <v>42872.03</v>
      </c>
      <c r="P111" t="n">
        <v>190.11</v>
      </c>
      <c r="Q111" t="n">
        <v>460.69</v>
      </c>
      <c r="R111" t="n">
        <v>45.04</v>
      </c>
      <c r="S111" t="n">
        <v>32.19</v>
      </c>
      <c r="T111" t="n">
        <v>2533.34</v>
      </c>
      <c r="U111" t="n">
        <v>0.71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120.0444621422868</v>
      </c>
      <c r="AB111" t="n">
        <v>164.2501290909034</v>
      </c>
      <c r="AC111" t="n">
        <v>148.5743272970169</v>
      </c>
      <c r="AD111" t="n">
        <v>120044.4621422869</v>
      </c>
      <c r="AE111" t="n">
        <v>164250.1290909034</v>
      </c>
      <c r="AF111" t="n">
        <v>4.82026122642064e-06</v>
      </c>
      <c r="AG111" t="n">
        <v>5</v>
      </c>
      <c r="AH111" t="n">
        <v>148574.3272970169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6.6924</v>
      </c>
      <c r="E112" t="n">
        <v>14.94</v>
      </c>
      <c r="F112" t="n">
        <v>11.67</v>
      </c>
      <c r="G112" t="n">
        <v>116.7</v>
      </c>
      <c r="H112" t="n">
        <v>1.47</v>
      </c>
      <c r="I112" t="n">
        <v>6</v>
      </c>
      <c r="J112" t="n">
        <v>346.34</v>
      </c>
      <c r="K112" t="n">
        <v>61.2</v>
      </c>
      <c r="L112" t="n">
        <v>28.5</v>
      </c>
      <c r="M112" t="n">
        <v>4</v>
      </c>
      <c r="N112" t="n">
        <v>111.64</v>
      </c>
      <c r="O112" t="n">
        <v>42949.03</v>
      </c>
      <c r="P112" t="n">
        <v>190.16</v>
      </c>
      <c r="Q112" t="n">
        <v>460.7</v>
      </c>
      <c r="R112" t="n">
        <v>44.95</v>
      </c>
      <c r="S112" t="n">
        <v>32.19</v>
      </c>
      <c r="T112" t="n">
        <v>2488.77</v>
      </c>
      <c r="U112" t="n">
        <v>0.72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120.0446650524792</v>
      </c>
      <c r="AB112" t="n">
        <v>164.2504067215802</v>
      </c>
      <c r="AC112" t="n">
        <v>148.5745784310117</v>
      </c>
      <c r="AD112" t="n">
        <v>120044.6650524792</v>
      </c>
      <c r="AE112" t="n">
        <v>164250.4067215802</v>
      </c>
      <c r="AF112" t="n">
        <v>4.821413916377336e-06</v>
      </c>
      <c r="AG112" t="n">
        <v>5</v>
      </c>
      <c r="AH112" t="n">
        <v>148574.5784310117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6.6923</v>
      </c>
      <c r="E113" t="n">
        <v>14.94</v>
      </c>
      <c r="F113" t="n">
        <v>11.67</v>
      </c>
      <c r="G113" t="n">
        <v>116.7</v>
      </c>
      <c r="H113" t="n">
        <v>1.48</v>
      </c>
      <c r="I113" t="n">
        <v>6</v>
      </c>
      <c r="J113" t="n">
        <v>346.96</v>
      </c>
      <c r="K113" t="n">
        <v>61.2</v>
      </c>
      <c r="L113" t="n">
        <v>28.75</v>
      </c>
      <c r="M113" t="n">
        <v>4</v>
      </c>
      <c r="N113" t="n">
        <v>112.01</v>
      </c>
      <c r="O113" t="n">
        <v>43026.23</v>
      </c>
      <c r="P113" t="n">
        <v>190.32</v>
      </c>
      <c r="Q113" t="n">
        <v>460.69</v>
      </c>
      <c r="R113" t="n">
        <v>44.83</v>
      </c>
      <c r="S113" t="n">
        <v>32.19</v>
      </c>
      <c r="T113" t="n">
        <v>2426.37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120.1036069923406</v>
      </c>
      <c r="AB113" t="n">
        <v>164.3310536840335</v>
      </c>
      <c r="AC113" t="n">
        <v>148.6475285605571</v>
      </c>
      <c r="AD113" t="n">
        <v>120103.6069923406</v>
      </c>
      <c r="AE113" t="n">
        <v>164331.0536840335</v>
      </c>
      <c r="AF113" t="n">
        <v>4.821341873255044e-06</v>
      </c>
      <c r="AG113" t="n">
        <v>5</v>
      </c>
      <c r="AH113" t="n">
        <v>148647.5285605571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6.6932</v>
      </c>
      <c r="E114" t="n">
        <v>14.94</v>
      </c>
      <c r="F114" t="n">
        <v>11.67</v>
      </c>
      <c r="G114" t="n">
        <v>116.68</v>
      </c>
      <c r="H114" t="n">
        <v>1.49</v>
      </c>
      <c r="I114" t="n">
        <v>6</v>
      </c>
      <c r="J114" t="n">
        <v>347.59</v>
      </c>
      <c r="K114" t="n">
        <v>61.2</v>
      </c>
      <c r="L114" t="n">
        <v>29</v>
      </c>
      <c r="M114" t="n">
        <v>4</v>
      </c>
      <c r="N114" t="n">
        <v>112.39</v>
      </c>
      <c r="O114" t="n">
        <v>43103.63</v>
      </c>
      <c r="P114" t="n">
        <v>190.1</v>
      </c>
      <c r="Q114" t="n">
        <v>460.69</v>
      </c>
      <c r="R114" t="n">
        <v>44.91</v>
      </c>
      <c r="S114" t="n">
        <v>32.19</v>
      </c>
      <c r="T114" t="n">
        <v>2469.33</v>
      </c>
      <c r="U114" t="n">
        <v>0.72</v>
      </c>
      <c r="V114" t="n">
        <v>0.77</v>
      </c>
      <c r="W114" t="n">
        <v>1.46</v>
      </c>
      <c r="X114" t="n">
        <v>0.13</v>
      </c>
      <c r="Y114" t="n">
        <v>1</v>
      </c>
      <c r="Z114" t="n">
        <v>10</v>
      </c>
      <c r="AA114" t="n">
        <v>120.014050953743</v>
      </c>
      <c r="AB114" t="n">
        <v>164.2085191610907</v>
      </c>
      <c r="AC114" t="n">
        <v>148.5366885605057</v>
      </c>
      <c r="AD114" t="n">
        <v>120014.050953743</v>
      </c>
      <c r="AE114" t="n">
        <v>164208.5191610907</v>
      </c>
      <c r="AF114" t="n">
        <v>4.821990261355686e-06</v>
      </c>
      <c r="AG114" t="n">
        <v>5</v>
      </c>
      <c r="AH114" t="n">
        <v>148536.6885605057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6.6906</v>
      </c>
      <c r="E115" t="n">
        <v>14.95</v>
      </c>
      <c r="F115" t="n">
        <v>11.67</v>
      </c>
      <c r="G115" t="n">
        <v>116.74</v>
      </c>
      <c r="H115" t="n">
        <v>1.5</v>
      </c>
      <c r="I115" t="n">
        <v>6</v>
      </c>
      <c r="J115" t="n">
        <v>348.22</v>
      </c>
      <c r="K115" t="n">
        <v>61.2</v>
      </c>
      <c r="L115" t="n">
        <v>29.25</v>
      </c>
      <c r="M115" t="n">
        <v>4</v>
      </c>
      <c r="N115" t="n">
        <v>112.77</v>
      </c>
      <c r="O115" t="n">
        <v>43181.22</v>
      </c>
      <c r="P115" t="n">
        <v>190.16</v>
      </c>
      <c r="Q115" t="n">
        <v>460.71</v>
      </c>
      <c r="R115" t="n">
        <v>45.04</v>
      </c>
      <c r="S115" t="n">
        <v>32.19</v>
      </c>
      <c r="T115" t="n">
        <v>2532.33</v>
      </c>
      <c r="U115" t="n">
        <v>0.71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120.064771116019</v>
      </c>
      <c r="AB115" t="n">
        <v>164.2779167247324</v>
      </c>
      <c r="AC115" t="n">
        <v>148.5994629180736</v>
      </c>
      <c r="AD115" t="n">
        <v>120064.7711160191</v>
      </c>
      <c r="AE115" t="n">
        <v>164277.9167247324</v>
      </c>
      <c r="AF115" t="n">
        <v>4.820117140176052e-06</v>
      </c>
      <c r="AG115" t="n">
        <v>5</v>
      </c>
      <c r="AH115" t="n">
        <v>148599.4629180736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6.6939</v>
      </c>
      <c r="E116" t="n">
        <v>14.94</v>
      </c>
      <c r="F116" t="n">
        <v>11.67</v>
      </c>
      <c r="G116" t="n">
        <v>116.66</v>
      </c>
      <c r="H116" t="n">
        <v>1.51</v>
      </c>
      <c r="I116" t="n">
        <v>6</v>
      </c>
      <c r="J116" t="n">
        <v>348.85</v>
      </c>
      <c r="K116" t="n">
        <v>61.2</v>
      </c>
      <c r="L116" t="n">
        <v>29.5</v>
      </c>
      <c r="M116" t="n">
        <v>4</v>
      </c>
      <c r="N116" t="n">
        <v>113.15</v>
      </c>
      <c r="O116" t="n">
        <v>43259.02</v>
      </c>
      <c r="P116" t="n">
        <v>189.97</v>
      </c>
      <c r="Q116" t="n">
        <v>460.69</v>
      </c>
      <c r="R116" t="n">
        <v>44.87</v>
      </c>
      <c r="S116" t="n">
        <v>32.19</v>
      </c>
      <c r="T116" t="n">
        <v>2448.19</v>
      </c>
      <c r="U116" t="n">
        <v>0.72</v>
      </c>
      <c r="V116" t="n">
        <v>0.77</v>
      </c>
      <c r="W116" t="n">
        <v>1.45</v>
      </c>
      <c r="X116" t="n">
        <v>0.13</v>
      </c>
      <c r="Y116" t="n">
        <v>1</v>
      </c>
      <c r="Z116" t="n">
        <v>10</v>
      </c>
      <c r="AA116" t="n">
        <v>119.9592672238377</v>
      </c>
      <c r="AB116" t="n">
        <v>164.1335616449467</v>
      </c>
      <c r="AC116" t="n">
        <v>148.4688848844989</v>
      </c>
      <c r="AD116" t="n">
        <v>119959.2672238377</v>
      </c>
      <c r="AE116" t="n">
        <v>164133.5616449467</v>
      </c>
      <c r="AF116" t="n">
        <v>4.822494563211741e-06</v>
      </c>
      <c r="AG116" t="n">
        <v>5</v>
      </c>
      <c r="AH116" t="n">
        <v>148468.884884499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6.6918</v>
      </c>
      <c r="E117" t="n">
        <v>14.94</v>
      </c>
      <c r="F117" t="n">
        <v>11.67</v>
      </c>
      <c r="G117" t="n">
        <v>116.71</v>
      </c>
      <c r="H117" t="n">
        <v>1.52</v>
      </c>
      <c r="I117" t="n">
        <v>6</v>
      </c>
      <c r="J117" t="n">
        <v>349.48</v>
      </c>
      <c r="K117" t="n">
        <v>61.2</v>
      </c>
      <c r="L117" t="n">
        <v>29.75</v>
      </c>
      <c r="M117" t="n">
        <v>4</v>
      </c>
      <c r="N117" t="n">
        <v>113.53</v>
      </c>
      <c r="O117" t="n">
        <v>43337.02</v>
      </c>
      <c r="P117" t="n">
        <v>189.94</v>
      </c>
      <c r="Q117" t="n">
        <v>460.69</v>
      </c>
      <c r="R117" t="n">
        <v>44.92</v>
      </c>
      <c r="S117" t="n">
        <v>32.19</v>
      </c>
      <c r="T117" t="n">
        <v>2474.32</v>
      </c>
      <c r="U117" t="n">
        <v>0.72</v>
      </c>
      <c r="V117" t="n">
        <v>0.77</v>
      </c>
      <c r="W117" t="n">
        <v>1.46</v>
      </c>
      <c r="X117" t="n">
        <v>0.14</v>
      </c>
      <c r="Y117" t="n">
        <v>1</v>
      </c>
      <c r="Z117" t="n">
        <v>10</v>
      </c>
      <c r="AA117" t="n">
        <v>119.9718502533923</v>
      </c>
      <c r="AB117" t="n">
        <v>164.1507783011075</v>
      </c>
      <c r="AC117" t="n">
        <v>148.4844584071594</v>
      </c>
      <c r="AD117" t="n">
        <v>119971.8502533923</v>
      </c>
      <c r="AE117" t="n">
        <v>164150.7783011075</v>
      </c>
      <c r="AF117" t="n">
        <v>4.820981657643576e-06</v>
      </c>
      <c r="AG117" t="n">
        <v>5</v>
      </c>
      <c r="AH117" t="n">
        <v>148484.4584071594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6.6902</v>
      </c>
      <c r="E118" t="n">
        <v>14.95</v>
      </c>
      <c r="F118" t="n">
        <v>11.67</v>
      </c>
      <c r="G118" t="n">
        <v>116.75</v>
      </c>
      <c r="H118" t="n">
        <v>1.53</v>
      </c>
      <c r="I118" t="n">
        <v>6</v>
      </c>
      <c r="J118" t="n">
        <v>350.12</v>
      </c>
      <c r="K118" t="n">
        <v>61.2</v>
      </c>
      <c r="L118" t="n">
        <v>30</v>
      </c>
      <c r="M118" t="n">
        <v>4</v>
      </c>
      <c r="N118" t="n">
        <v>113.92</v>
      </c>
      <c r="O118" t="n">
        <v>43415.22</v>
      </c>
      <c r="P118" t="n">
        <v>190.15</v>
      </c>
      <c r="Q118" t="n">
        <v>460.69</v>
      </c>
      <c r="R118" t="n">
        <v>45.04</v>
      </c>
      <c r="S118" t="n">
        <v>32.19</v>
      </c>
      <c r="T118" t="n">
        <v>2530.25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120.0656253887129</v>
      </c>
      <c r="AB118" t="n">
        <v>164.27908557832</v>
      </c>
      <c r="AC118" t="n">
        <v>148.6005202179153</v>
      </c>
      <c r="AD118" t="n">
        <v>120065.6253887129</v>
      </c>
      <c r="AE118" t="n">
        <v>164279.08557832</v>
      </c>
      <c r="AF118" t="n">
        <v>4.819828967686877e-06</v>
      </c>
      <c r="AG118" t="n">
        <v>5</v>
      </c>
      <c r="AH118" t="n">
        <v>148600.5202179153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6.6913</v>
      </c>
      <c r="E119" t="n">
        <v>14.94</v>
      </c>
      <c r="F119" t="n">
        <v>11.67</v>
      </c>
      <c r="G119" t="n">
        <v>116.72</v>
      </c>
      <c r="H119" t="n">
        <v>1.54</v>
      </c>
      <c r="I119" t="n">
        <v>6</v>
      </c>
      <c r="J119" t="n">
        <v>350.75</v>
      </c>
      <c r="K119" t="n">
        <v>61.2</v>
      </c>
      <c r="L119" t="n">
        <v>30.25</v>
      </c>
      <c r="M119" t="n">
        <v>4</v>
      </c>
      <c r="N119" t="n">
        <v>114.3</v>
      </c>
      <c r="O119" t="n">
        <v>43493.63</v>
      </c>
      <c r="P119" t="n">
        <v>189.68</v>
      </c>
      <c r="Q119" t="n">
        <v>460.72</v>
      </c>
      <c r="R119" t="n">
        <v>44.94</v>
      </c>
      <c r="S119" t="n">
        <v>32.19</v>
      </c>
      <c r="T119" t="n">
        <v>2481.65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119.8834492201363</v>
      </c>
      <c r="AB119" t="n">
        <v>164.0298241074283</v>
      </c>
      <c r="AC119" t="n">
        <v>148.3750479119647</v>
      </c>
      <c r="AD119" t="n">
        <v>119883.4492201363</v>
      </c>
      <c r="AE119" t="n">
        <v>164029.8241074283</v>
      </c>
      <c r="AF119" t="n">
        <v>4.820621442032107e-06</v>
      </c>
      <c r="AG119" t="n">
        <v>5</v>
      </c>
      <c r="AH119" t="n">
        <v>148375.0479119647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6.6947</v>
      </c>
      <c r="E120" t="n">
        <v>14.94</v>
      </c>
      <c r="F120" t="n">
        <v>11.66</v>
      </c>
      <c r="G120" t="n">
        <v>116.65</v>
      </c>
      <c r="H120" t="n">
        <v>1.55</v>
      </c>
      <c r="I120" t="n">
        <v>6</v>
      </c>
      <c r="J120" t="n">
        <v>351.39</v>
      </c>
      <c r="K120" t="n">
        <v>61.2</v>
      </c>
      <c r="L120" t="n">
        <v>30.5</v>
      </c>
      <c r="M120" t="n">
        <v>4</v>
      </c>
      <c r="N120" t="n">
        <v>114.69</v>
      </c>
      <c r="O120" t="n">
        <v>43572.25</v>
      </c>
      <c r="P120" t="n">
        <v>189.13</v>
      </c>
      <c r="Q120" t="n">
        <v>460.69</v>
      </c>
      <c r="R120" t="n">
        <v>44.74</v>
      </c>
      <c r="S120" t="n">
        <v>32.19</v>
      </c>
      <c r="T120" t="n">
        <v>2382.47</v>
      </c>
      <c r="U120" t="n">
        <v>0.72</v>
      </c>
      <c r="V120" t="n">
        <v>0.77</v>
      </c>
      <c r="W120" t="n">
        <v>1.46</v>
      </c>
      <c r="X120" t="n">
        <v>0.13</v>
      </c>
      <c r="Y120" t="n">
        <v>1</v>
      </c>
      <c r="Z120" t="n">
        <v>10</v>
      </c>
      <c r="AA120" t="n">
        <v>119.6417251195192</v>
      </c>
      <c r="AB120" t="n">
        <v>163.6990865288494</v>
      </c>
      <c r="AC120" t="n">
        <v>148.0758754636922</v>
      </c>
      <c r="AD120" t="n">
        <v>119641.7251195192</v>
      </c>
      <c r="AE120" t="n">
        <v>163699.0865288494</v>
      </c>
      <c r="AF120" t="n">
        <v>4.823070908190091e-06</v>
      </c>
      <c r="AG120" t="n">
        <v>5</v>
      </c>
      <c r="AH120" t="n">
        <v>148075.8754636922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6.6901</v>
      </c>
      <c r="E121" t="n">
        <v>14.95</v>
      </c>
      <c r="F121" t="n">
        <v>11.68</v>
      </c>
      <c r="G121" t="n">
        <v>116.75</v>
      </c>
      <c r="H121" t="n">
        <v>1.56</v>
      </c>
      <c r="I121" t="n">
        <v>6</v>
      </c>
      <c r="J121" t="n">
        <v>352.03</v>
      </c>
      <c r="K121" t="n">
        <v>61.2</v>
      </c>
      <c r="L121" t="n">
        <v>30.75</v>
      </c>
      <c r="M121" t="n">
        <v>4</v>
      </c>
      <c r="N121" t="n">
        <v>115.08</v>
      </c>
      <c r="O121" t="n">
        <v>43651.07</v>
      </c>
      <c r="P121" t="n">
        <v>188.36</v>
      </c>
      <c r="Q121" t="n">
        <v>460.69</v>
      </c>
      <c r="R121" t="n">
        <v>45.08</v>
      </c>
      <c r="S121" t="n">
        <v>32.19</v>
      </c>
      <c r="T121" t="n">
        <v>2554.7</v>
      </c>
      <c r="U121" t="n">
        <v>0.71</v>
      </c>
      <c r="V121" t="n">
        <v>0.77</v>
      </c>
      <c r="W121" t="n">
        <v>1.46</v>
      </c>
      <c r="X121" t="n">
        <v>0.14</v>
      </c>
      <c r="Y121" t="n">
        <v>1</v>
      </c>
      <c r="Z121" t="n">
        <v>10</v>
      </c>
      <c r="AA121" t="n">
        <v>119.4247621236858</v>
      </c>
      <c r="AB121" t="n">
        <v>163.4022281862185</v>
      </c>
      <c r="AC121" t="n">
        <v>147.8073488646385</v>
      </c>
      <c r="AD121" t="n">
        <v>119424.7621236858</v>
      </c>
      <c r="AE121" t="n">
        <v>163402.2281862184</v>
      </c>
      <c r="AF121" t="n">
        <v>4.819756924564584e-06</v>
      </c>
      <c r="AG121" t="n">
        <v>5</v>
      </c>
      <c r="AH121" t="n">
        <v>147807.3488646385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6.6876</v>
      </c>
      <c r="E122" t="n">
        <v>14.95</v>
      </c>
      <c r="F122" t="n">
        <v>11.68</v>
      </c>
      <c r="G122" t="n">
        <v>116.81</v>
      </c>
      <c r="H122" t="n">
        <v>1.57</v>
      </c>
      <c r="I122" t="n">
        <v>6</v>
      </c>
      <c r="J122" t="n">
        <v>352.67</v>
      </c>
      <c r="K122" t="n">
        <v>61.2</v>
      </c>
      <c r="L122" t="n">
        <v>31</v>
      </c>
      <c r="M122" t="n">
        <v>4</v>
      </c>
      <c r="N122" t="n">
        <v>115.47</v>
      </c>
      <c r="O122" t="n">
        <v>43730.1</v>
      </c>
      <c r="P122" t="n">
        <v>188.69</v>
      </c>
      <c r="Q122" t="n">
        <v>460.72</v>
      </c>
      <c r="R122" t="n">
        <v>45.24</v>
      </c>
      <c r="S122" t="n">
        <v>32.19</v>
      </c>
      <c r="T122" t="n">
        <v>2631.49</v>
      </c>
      <c r="U122" t="n">
        <v>0.71</v>
      </c>
      <c r="V122" t="n">
        <v>0.77</v>
      </c>
      <c r="W122" t="n">
        <v>1.46</v>
      </c>
      <c r="X122" t="n">
        <v>0.15</v>
      </c>
      <c r="Y122" t="n">
        <v>1</v>
      </c>
      <c r="Z122" t="n">
        <v>10</v>
      </c>
      <c r="AA122" t="n">
        <v>119.5718163376454</v>
      </c>
      <c r="AB122" t="n">
        <v>163.6034342493319</v>
      </c>
      <c r="AC122" t="n">
        <v>147.989352103483</v>
      </c>
      <c r="AD122" t="n">
        <v>119571.8163376454</v>
      </c>
      <c r="AE122" t="n">
        <v>163603.4342493319</v>
      </c>
      <c r="AF122" t="n">
        <v>4.817955846507244e-06</v>
      </c>
      <c r="AG122" t="n">
        <v>5</v>
      </c>
      <c r="AH122" t="n">
        <v>147989.352103483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6.6893</v>
      </c>
      <c r="E123" t="n">
        <v>14.95</v>
      </c>
      <c r="F123" t="n">
        <v>11.68</v>
      </c>
      <c r="G123" t="n">
        <v>116.77</v>
      </c>
      <c r="H123" t="n">
        <v>1.58</v>
      </c>
      <c r="I123" t="n">
        <v>6</v>
      </c>
      <c r="J123" t="n">
        <v>353.31</v>
      </c>
      <c r="K123" t="n">
        <v>61.2</v>
      </c>
      <c r="L123" t="n">
        <v>31.25</v>
      </c>
      <c r="M123" t="n">
        <v>4</v>
      </c>
      <c r="N123" t="n">
        <v>115.86</v>
      </c>
      <c r="O123" t="n">
        <v>43809.48</v>
      </c>
      <c r="P123" t="n">
        <v>188.66</v>
      </c>
      <c r="Q123" t="n">
        <v>460.69</v>
      </c>
      <c r="R123" t="n">
        <v>45.15</v>
      </c>
      <c r="S123" t="n">
        <v>32.19</v>
      </c>
      <c r="T123" t="n">
        <v>2585.21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119.5420966644888</v>
      </c>
      <c r="AB123" t="n">
        <v>163.5627704813797</v>
      </c>
      <c r="AC123" t="n">
        <v>147.9525692284721</v>
      </c>
      <c r="AD123" t="n">
        <v>119542.0966644888</v>
      </c>
      <c r="AE123" t="n">
        <v>163562.7704813796</v>
      </c>
      <c r="AF123" t="n">
        <v>4.819180579586235e-06</v>
      </c>
      <c r="AG123" t="n">
        <v>5</v>
      </c>
      <c r="AH123" t="n">
        <v>147952.5692284721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6.6882</v>
      </c>
      <c r="E124" t="n">
        <v>14.95</v>
      </c>
      <c r="F124" t="n">
        <v>11.68</v>
      </c>
      <c r="G124" t="n">
        <v>116.79</v>
      </c>
      <c r="H124" t="n">
        <v>1.59</v>
      </c>
      <c r="I124" t="n">
        <v>6</v>
      </c>
      <c r="J124" t="n">
        <v>353.96</v>
      </c>
      <c r="K124" t="n">
        <v>61.2</v>
      </c>
      <c r="L124" t="n">
        <v>31.5</v>
      </c>
      <c r="M124" t="n">
        <v>4</v>
      </c>
      <c r="N124" t="n">
        <v>116.26</v>
      </c>
      <c r="O124" t="n">
        <v>43888.94</v>
      </c>
      <c r="P124" t="n">
        <v>188.36</v>
      </c>
      <c r="Q124" t="n">
        <v>460.7</v>
      </c>
      <c r="R124" t="n">
        <v>45.18</v>
      </c>
      <c r="S124" t="n">
        <v>32.19</v>
      </c>
      <c r="T124" t="n">
        <v>2599.99</v>
      </c>
      <c r="U124" t="n">
        <v>0.71</v>
      </c>
      <c r="V124" t="n">
        <v>0.77</v>
      </c>
      <c r="W124" t="n">
        <v>1.46</v>
      </c>
      <c r="X124" t="n">
        <v>0.15</v>
      </c>
      <c r="Y124" t="n">
        <v>1</v>
      </c>
      <c r="Z124" t="n">
        <v>10</v>
      </c>
      <c r="AA124" t="n">
        <v>119.4458167029407</v>
      </c>
      <c r="AB124" t="n">
        <v>163.4310359904176</v>
      </c>
      <c r="AC124" t="n">
        <v>147.8334072924369</v>
      </c>
      <c r="AD124" t="n">
        <v>119445.8167029407</v>
      </c>
      <c r="AE124" t="n">
        <v>163431.0359904176</v>
      </c>
      <c r="AF124" t="n">
        <v>4.818388105241005e-06</v>
      </c>
      <c r="AG124" t="n">
        <v>5</v>
      </c>
      <c r="AH124" t="n">
        <v>147833.4072924369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6.6886</v>
      </c>
      <c r="E125" t="n">
        <v>14.95</v>
      </c>
      <c r="F125" t="n">
        <v>11.68</v>
      </c>
      <c r="G125" t="n">
        <v>116.78</v>
      </c>
      <c r="H125" t="n">
        <v>1.6</v>
      </c>
      <c r="I125" t="n">
        <v>6</v>
      </c>
      <c r="J125" t="n">
        <v>354.6</v>
      </c>
      <c r="K125" t="n">
        <v>61.2</v>
      </c>
      <c r="L125" t="n">
        <v>31.75</v>
      </c>
      <c r="M125" t="n">
        <v>4</v>
      </c>
      <c r="N125" t="n">
        <v>116.65</v>
      </c>
      <c r="O125" t="n">
        <v>43968.62</v>
      </c>
      <c r="P125" t="n">
        <v>187.4</v>
      </c>
      <c r="Q125" t="n">
        <v>460.69</v>
      </c>
      <c r="R125" t="n">
        <v>45.21</v>
      </c>
      <c r="S125" t="n">
        <v>32.19</v>
      </c>
      <c r="T125" t="n">
        <v>2615.73</v>
      </c>
      <c r="U125" t="n">
        <v>0.71</v>
      </c>
      <c r="V125" t="n">
        <v>0.77</v>
      </c>
      <c r="W125" t="n">
        <v>1.46</v>
      </c>
      <c r="X125" t="n">
        <v>0.14</v>
      </c>
      <c r="Y125" t="n">
        <v>1</v>
      </c>
      <c r="Z125" t="n">
        <v>10</v>
      </c>
      <c r="AA125" t="n">
        <v>119.0942399188852</v>
      </c>
      <c r="AB125" t="n">
        <v>162.949993124</v>
      </c>
      <c r="AC125" t="n">
        <v>147.3982744820422</v>
      </c>
      <c r="AD125" t="n">
        <v>119094.2399188852</v>
      </c>
      <c r="AE125" t="n">
        <v>162949.993124</v>
      </c>
      <c r="AF125" t="n">
        <v>4.81867627773018e-06</v>
      </c>
      <c r="AG125" t="n">
        <v>5</v>
      </c>
      <c r="AH125" t="n">
        <v>147398.2744820422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6.69</v>
      </c>
      <c r="E126" t="n">
        <v>14.95</v>
      </c>
      <c r="F126" t="n">
        <v>11.68</v>
      </c>
      <c r="G126" t="n">
        <v>116.75</v>
      </c>
      <c r="H126" t="n">
        <v>1.61</v>
      </c>
      <c r="I126" t="n">
        <v>6</v>
      </c>
      <c r="J126" t="n">
        <v>355.25</v>
      </c>
      <c r="K126" t="n">
        <v>61.2</v>
      </c>
      <c r="L126" t="n">
        <v>32</v>
      </c>
      <c r="M126" t="n">
        <v>4</v>
      </c>
      <c r="N126" t="n">
        <v>117.05</v>
      </c>
      <c r="O126" t="n">
        <v>44048.52</v>
      </c>
      <c r="P126" t="n">
        <v>186.96</v>
      </c>
      <c r="Q126" t="n">
        <v>460.69</v>
      </c>
      <c r="R126" t="n">
        <v>45.1</v>
      </c>
      <c r="S126" t="n">
        <v>32.19</v>
      </c>
      <c r="T126" t="n">
        <v>2563.27</v>
      </c>
      <c r="U126" t="n">
        <v>0.71</v>
      </c>
      <c r="V126" t="n">
        <v>0.77</v>
      </c>
      <c r="W126" t="n">
        <v>1.46</v>
      </c>
      <c r="X126" t="n">
        <v>0.14</v>
      </c>
      <c r="Y126" t="n">
        <v>1</v>
      </c>
      <c r="Z126" t="n">
        <v>10</v>
      </c>
      <c r="AA126" t="n">
        <v>118.9197253345603</v>
      </c>
      <c r="AB126" t="n">
        <v>162.7112145706867</v>
      </c>
      <c r="AC126" t="n">
        <v>147.1822846187291</v>
      </c>
      <c r="AD126" t="n">
        <v>118919.7253345603</v>
      </c>
      <c r="AE126" t="n">
        <v>162711.2145706867</v>
      </c>
      <c r="AF126" t="n">
        <v>4.81968488144229e-06</v>
      </c>
      <c r="AG126" t="n">
        <v>5</v>
      </c>
      <c r="AH126" t="n">
        <v>147182.2846187291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6.6906</v>
      </c>
      <c r="E127" t="n">
        <v>14.95</v>
      </c>
      <c r="F127" t="n">
        <v>11.67</v>
      </c>
      <c r="G127" t="n">
        <v>116.74</v>
      </c>
      <c r="H127" t="n">
        <v>1.62</v>
      </c>
      <c r="I127" t="n">
        <v>6</v>
      </c>
      <c r="J127" t="n">
        <v>355.9</v>
      </c>
      <c r="K127" t="n">
        <v>61.2</v>
      </c>
      <c r="L127" t="n">
        <v>32.25</v>
      </c>
      <c r="M127" t="n">
        <v>4</v>
      </c>
      <c r="N127" t="n">
        <v>117.45</v>
      </c>
      <c r="O127" t="n">
        <v>44128.64</v>
      </c>
      <c r="P127" t="n">
        <v>186.56</v>
      </c>
      <c r="Q127" t="n">
        <v>460.69</v>
      </c>
      <c r="R127" t="n">
        <v>45.09</v>
      </c>
      <c r="S127" t="n">
        <v>32.19</v>
      </c>
      <c r="T127" t="n">
        <v>2556.62</v>
      </c>
      <c r="U127" t="n">
        <v>0.71</v>
      </c>
      <c r="V127" t="n">
        <v>0.77</v>
      </c>
      <c r="W127" t="n">
        <v>1.46</v>
      </c>
      <c r="X127" t="n">
        <v>0.14</v>
      </c>
      <c r="Y127" t="n">
        <v>1</v>
      </c>
      <c r="Z127" t="n">
        <v>10</v>
      </c>
      <c r="AA127" t="n">
        <v>118.7633730789023</v>
      </c>
      <c r="AB127" t="n">
        <v>162.4972865167208</v>
      </c>
      <c r="AC127" t="n">
        <v>146.9887735579838</v>
      </c>
      <c r="AD127" t="n">
        <v>118763.3730789023</v>
      </c>
      <c r="AE127" t="n">
        <v>162497.2865167208</v>
      </c>
      <c r="AF127" t="n">
        <v>4.820117140176052e-06</v>
      </c>
      <c r="AG127" t="n">
        <v>5</v>
      </c>
      <c r="AH127" t="n">
        <v>146988.7735579838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6.6895</v>
      </c>
      <c r="E128" t="n">
        <v>14.95</v>
      </c>
      <c r="F128" t="n">
        <v>11.68</v>
      </c>
      <c r="G128" t="n">
        <v>116.76</v>
      </c>
      <c r="H128" t="n">
        <v>1.63</v>
      </c>
      <c r="I128" t="n">
        <v>6</v>
      </c>
      <c r="J128" t="n">
        <v>356.55</v>
      </c>
      <c r="K128" t="n">
        <v>61.2</v>
      </c>
      <c r="L128" t="n">
        <v>32.5</v>
      </c>
      <c r="M128" t="n">
        <v>4</v>
      </c>
      <c r="N128" t="n">
        <v>117.85</v>
      </c>
      <c r="O128" t="n">
        <v>44208.97</v>
      </c>
      <c r="P128" t="n">
        <v>185.93</v>
      </c>
      <c r="Q128" t="n">
        <v>460.69</v>
      </c>
      <c r="R128" t="n">
        <v>45.2</v>
      </c>
      <c r="S128" t="n">
        <v>32.19</v>
      </c>
      <c r="T128" t="n">
        <v>2612.83</v>
      </c>
      <c r="U128" t="n">
        <v>0.71</v>
      </c>
      <c r="V128" t="n">
        <v>0.77</v>
      </c>
      <c r="W128" t="n">
        <v>1.46</v>
      </c>
      <c r="X128" t="n">
        <v>0.14</v>
      </c>
      <c r="Y128" t="n">
        <v>1</v>
      </c>
      <c r="Z128" t="n">
        <v>10</v>
      </c>
      <c r="AA128" t="n">
        <v>118.5528215225697</v>
      </c>
      <c r="AB128" t="n">
        <v>162.2092005884676</v>
      </c>
      <c r="AC128" t="n">
        <v>146.7281821463919</v>
      </c>
      <c r="AD128" t="n">
        <v>118552.8215225697</v>
      </c>
      <c r="AE128" t="n">
        <v>162209.2005884676</v>
      </c>
      <c r="AF128" t="n">
        <v>4.819324665830822e-06</v>
      </c>
      <c r="AG128" t="n">
        <v>5</v>
      </c>
      <c r="AH128" t="n">
        <v>146728.1821463919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6.6908</v>
      </c>
      <c r="E129" t="n">
        <v>14.95</v>
      </c>
      <c r="F129" t="n">
        <v>11.67</v>
      </c>
      <c r="G129" t="n">
        <v>116.73</v>
      </c>
      <c r="H129" t="n">
        <v>1.63</v>
      </c>
      <c r="I129" t="n">
        <v>6</v>
      </c>
      <c r="J129" t="n">
        <v>357.2</v>
      </c>
      <c r="K129" t="n">
        <v>61.2</v>
      </c>
      <c r="L129" t="n">
        <v>32.75</v>
      </c>
      <c r="M129" t="n">
        <v>4</v>
      </c>
      <c r="N129" t="n">
        <v>118.26</v>
      </c>
      <c r="O129" t="n">
        <v>44289.53</v>
      </c>
      <c r="P129" t="n">
        <v>185.23</v>
      </c>
      <c r="Q129" t="n">
        <v>460.79</v>
      </c>
      <c r="R129" t="n">
        <v>45.06</v>
      </c>
      <c r="S129" t="n">
        <v>32.19</v>
      </c>
      <c r="T129" t="n">
        <v>2544.1</v>
      </c>
      <c r="U129" t="n">
        <v>0.71</v>
      </c>
      <c r="V129" t="n">
        <v>0.77</v>
      </c>
      <c r="W129" t="n">
        <v>1.46</v>
      </c>
      <c r="X129" t="n">
        <v>0.14</v>
      </c>
      <c r="Y129" t="n">
        <v>1</v>
      </c>
      <c r="Z129" t="n">
        <v>10</v>
      </c>
      <c r="AA129" t="n">
        <v>118.2803975357121</v>
      </c>
      <c r="AB129" t="n">
        <v>161.8364580711512</v>
      </c>
      <c r="AC129" t="n">
        <v>146.3910136517806</v>
      </c>
      <c r="AD129" t="n">
        <v>118280.3975357121</v>
      </c>
      <c r="AE129" t="n">
        <v>161836.4580711512</v>
      </c>
      <c r="AF129" t="n">
        <v>4.82026122642064e-06</v>
      </c>
      <c r="AG129" t="n">
        <v>5</v>
      </c>
      <c r="AH129" t="n">
        <v>146391.0136517806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6.6924</v>
      </c>
      <c r="E130" t="n">
        <v>14.94</v>
      </c>
      <c r="F130" t="n">
        <v>11.67</v>
      </c>
      <c r="G130" t="n">
        <v>116.7</v>
      </c>
      <c r="H130" t="n">
        <v>1.64</v>
      </c>
      <c r="I130" t="n">
        <v>6</v>
      </c>
      <c r="J130" t="n">
        <v>357.86</v>
      </c>
      <c r="K130" t="n">
        <v>61.2</v>
      </c>
      <c r="L130" t="n">
        <v>33</v>
      </c>
      <c r="M130" t="n">
        <v>4</v>
      </c>
      <c r="N130" t="n">
        <v>118.66</v>
      </c>
      <c r="O130" t="n">
        <v>44370.32</v>
      </c>
      <c r="P130" t="n">
        <v>185.3</v>
      </c>
      <c r="Q130" t="n">
        <v>460.72</v>
      </c>
      <c r="R130" t="n">
        <v>44.95</v>
      </c>
      <c r="S130" t="n">
        <v>32.19</v>
      </c>
      <c r="T130" t="n">
        <v>2486.69</v>
      </c>
      <c r="U130" t="n">
        <v>0.72</v>
      </c>
      <c r="V130" t="n">
        <v>0.77</v>
      </c>
      <c r="W130" t="n">
        <v>1.46</v>
      </c>
      <c r="X130" t="n">
        <v>0.14</v>
      </c>
      <c r="Y130" t="n">
        <v>1</v>
      </c>
      <c r="Z130" t="n">
        <v>10</v>
      </c>
      <c r="AA130" t="n">
        <v>118.2882502379686</v>
      </c>
      <c r="AB130" t="n">
        <v>161.8472024848153</v>
      </c>
      <c r="AC130" t="n">
        <v>146.4007326336845</v>
      </c>
      <c r="AD130" t="n">
        <v>118288.2502379686</v>
      </c>
      <c r="AE130" t="n">
        <v>161847.2024848153</v>
      </c>
      <c r="AF130" t="n">
        <v>4.821413916377336e-06</v>
      </c>
      <c r="AG130" t="n">
        <v>5</v>
      </c>
      <c r="AH130" t="n">
        <v>146400.7326336845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6.7302</v>
      </c>
      <c r="E131" t="n">
        <v>14.86</v>
      </c>
      <c r="F131" t="n">
        <v>11.64</v>
      </c>
      <c r="G131" t="n">
        <v>139.68</v>
      </c>
      <c r="H131" t="n">
        <v>1.65</v>
      </c>
      <c r="I131" t="n">
        <v>5</v>
      </c>
      <c r="J131" t="n">
        <v>358.52</v>
      </c>
      <c r="K131" t="n">
        <v>61.2</v>
      </c>
      <c r="L131" t="n">
        <v>33.25</v>
      </c>
      <c r="M131" t="n">
        <v>3</v>
      </c>
      <c r="N131" t="n">
        <v>119.07</v>
      </c>
      <c r="O131" t="n">
        <v>44451.33</v>
      </c>
      <c r="P131" t="n">
        <v>184.97</v>
      </c>
      <c r="Q131" t="n">
        <v>460.69</v>
      </c>
      <c r="R131" t="n">
        <v>43.98</v>
      </c>
      <c r="S131" t="n">
        <v>32.19</v>
      </c>
      <c r="T131" t="n">
        <v>2009.06</v>
      </c>
      <c r="U131" t="n">
        <v>0.73</v>
      </c>
      <c r="V131" t="n">
        <v>0.77</v>
      </c>
      <c r="W131" t="n">
        <v>1.45</v>
      </c>
      <c r="X131" t="n">
        <v>0.11</v>
      </c>
      <c r="Y131" t="n">
        <v>1</v>
      </c>
      <c r="Z131" t="n">
        <v>10</v>
      </c>
      <c r="AA131" t="n">
        <v>117.7444161451043</v>
      </c>
      <c r="AB131" t="n">
        <v>161.1031046866918</v>
      </c>
      <c r="AC131" t="n">
        <v>145.7276504850658</v>
      </c>
      <c r="AD131" t="n">
        <v>117744.4161451043</v>
      </c>
      <c r="AE131" t="n">
        <v>161103.1046866918</v>
      </c>
      <c r="AF131" t="n">
        <v>4.84864621660432e-06</v>
      </c>
      <c r="AG131" t="n">
        <v>5</v>
      </c>
      <c r="AH131" t="n">
        <v>145727.6504850658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6.7266</v>
      </c>
      <c r="E132" t="n">
        <v>14.87</v>
      </c>
      <c r="F132" t="n">
        <v>11.65</v>
      </c>
      <c r="G132" t="n">
        <v>139.77</v>
      </c>
      <c r="H132" t="n">
        <v>1.66</v>
      </c>
      <c r="I132" t="n">
        <v>5</v>
      </c>
      <c r="J132" t="n">
        <v>359.17</v>
      </c>
      <c r="K132" t="n">
        <v>61.2</v>
      </c>
      <c r="L132" t="n">
        <v>33.5</v>
      </c>
      <c r="M132" t="n">
        <v>3</v>
      </c>
      <c r="N132" t="n">
        <v>119.48</v>
      </c>
      <c r="O132" t="n">
        <v>44532.57</v>
      </c>
      <c r="P132" t="n">
        <v>185.38</v>
      </c>
      <c r="Q132" t="n">
        <v>460.69</v>
      </c>
      <c r="R132" t="n">
        <v>44.23</v>
      </c>
      <c r="S132" t="n">
        <v>32.19</v>
      </c>
      <c r="T132" t="n">
        <v>2134.85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117.9357273077307</v>
      </c>
      <c r="AB132" t="n">
        <v>161.36486505945</v>
      </c>
      <c r="AC132" t="n">
        <v>145.9644288152311</v>
      </c>
      <c r="AD132" t="n">
        <v>117935.7273077307</v>
      </c>
      <c r="AE132" t="n">
        <v>161364.86505945</v>
      </c>
      <c r="AF132" t="n">
        <v>4.846052664201751e-06</v>
      </c>
      <c r="AG132" t="n">
        <v>5</v>
      </c>
      <c r="AH132" t="n">
        <v>145964.4288152311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6.7286</v>
      </c>
      <c r="E133" t="n">
        <v>14.86</v>
      </c>
      <c r="F133" t="n">
        <v>11.64</v>
      </c>
      <c r="G133" t="n">
        <v>139.72</v>
      </c>
      <c r="H133" t="n">
        <v>1.67</v>
      </c>
      <c r="I133" t="n">
        <v>5</v>
      </c>
      <c r="J133" t="n">
        <v>359.84</v>
      </c>
      <c r="K133" t="n">
        <v>61.2</v>
      </c>
      <c r="L133" t="n">
        <v>33.75</v>
      </c>
      <c r="M133" t="n">
        <v>3</v>
      </c>
      <c r="N133" t="n">
        <v>119.89</v>
      </c>
      <c r="O133" t="n">
        <v>44614.04</v>
      </c>
      <c r="P133" t="n">
        <v>185.62</v>
      </c>
      <c r="Q133" t="n">
        <v>460.69</v>
      </c>
      <c r="R133" t="n">
        <v>44.11</v>
      </c>
      <c r="S133" t="n">
        <v>32.19</v>
      </c>
      <c r="T133" t="n">
        <v>2071.5</v>
      </c>
      <c r="U133" t="n">
        <v>0.73</v>
      </c>
      <c r="V133" t="n">
        <v>0.77</v>
      </c>
      <c r="W133" t="n">
        <v>1.45</v>
      </c>
      <c r="X133" t="n">
        <v>0.11</v>
      </c>
      <c r="Y133" t="n">
        <v>1</v>
      </c>
      <c r="Z133" t="n">
        <v>10</v>
      </c>
      <c r="AA133" t="n">
        <v>117.9952879084162</v>
      </c>
      <c r="AB133" t="n">
        <v>161.4463585009361</v>
      </c>
      <c r="AC133" t="n">
        <v>146.0381446370385</v>
      </c>
      <c r="AD133" t="n">
        <v>117995.2879084162</v>
      </c>
      <c r="AE133" t="n">
        <v>161446.3585009361</v>
      </c>
      <c r="AF133" t="n">
        <v>4.847493526647622e-06</v>
      </c>
      <c r="AG133" t="n">
        <v>5</v>
      </c>
      <c r="AH133" t="n">
        <v>146038.1446370385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6.7293</v>
      </c>
      <c r="E134" t="n">
        <v>14.86</v>
      </c>
      <c r="F134" t="n">
        <v>11.64</v>
      </c>
      <c r="G134" t="n">
        <v>139.7</v>
      </c>
      <c r="H134" t="n">
        <v>1.68</v>
      </c>
      <c r="I134" t="n">
        <v>5</v>
      </c>
      <c r="J134" t="n">
        <v>360.5</v>
      </c>
      <c r="K134" t="n">
        <v>61.2</v>
      </c>
      <c r="L134" t="n">
        <v>34</v>
      </c>
      <c r="M134" t="n">
        <v>3</v>
      </c>
      <c r="N134" t="n">
        <v>120.3</v>
      </c>
      <c r="O134" t="n">
        <v>44695.75</v>
      </c>
      <c r="P134" t="n">
        <v>186.3</v>
      </c>
      <c r="Q134" t="n">
        <v>460.69</v>
      </c>
      <c r="R134" t="n">
        <v>43.93</v>
      </c>
      <c r="S134" t="n">
        <v>32.19</v>
      </c>
      <c r="T134" t="n">
        <v>1982.47</v>
      </c>
      <c r="U134" t="n">
        <v>0.73</v>
      </c>
      <c r="V134" t="n">
        <v>0.77</v>
      </c>
      <c r="W134" t="n">
        <v>1.46</v>
      </c>
      <c r="X134" t="n">
        <v>0.11</v>
      </c>
      <c r="Y134" t="n">
        <v>1</v>
      </c>
      <c r="Z134" t="n">
        <v>10</v>
      </c>
      <c r="AA134" t="n">
        <v>118.232132960446</v>
      </c>
      <c r="AB134" t="n">
        <v>161.7704203499893</v>
      </c>
      <c r="AC134" t="n">
        <v>146.3312784780418</v>
      </c>
      <c r="AD134" t="n">
        <v>118232.132960446</v>
      </c>
      <c r="AE134" t="n">
        <v>161770.4203499893</v>
      </c>
      <c r="AF134" t="n">
        <v>4.847997828503678e-06</v>
      </c>
      <c r="AG134" t="n">
        <v>5</v>
      </c>
      <c r="AH134" t="n">
        <v>146331.2784780418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6.7312</v>
      </c>
      <c r="E135" t="n">
        <v>14.86</v>
      </c>
      <c r="F135" t="n">
        <v>11.64</v>
      </c>
      <c r="G135" t="n">
        <v>139.65</v>
      </c>
      <c r="H135" t="n">
        <v>1.69</v>
      </c>
      <c r="I135" t="n">
        <v>5</v>
      </c>
      <c r="J135" t="n">
        <v>361.16</v>
      </c>
      <c r="K135" t="n">
        <v>61.2</v>
      </c>
      <c r="L135" t="n">
        <v>34.25</v>
      </c>
      <c r="M135" t="n">
        <v>3</v>
      </c>
      <c r="N135" t="n">
        <v>120.71</v>
      </c>
      <c r="O135" t="n">
        <v>44777.68</v>
      </c>
      <c r="P135" t="n">
        <v>186.39</v>
      </c>
      <c r="Q135" t="n">
        <v>460.69</v>
      </c>
      <c r="R135" t="n">
        <v>43.83</v>
      </c>
      <c r="S135" t="n">
        <v>32.19</v>
      </c>
      <c r="T135" t="n">
        <v>1932.47</v>
      </c>
      <c r="U135" t="n">
        <v>0.73</v>
      </c>
      <c r="V135" t="n">
        <v>0.77</v>
      </c>
      <c r="W135" t="n">
        <v>1.46</v>
      </c>
      <c r="X135" t="n">
        <v>0.1</v>
      </c>
      <c r="Y135" t="n">
        <v>1</v>
      </c>
      <c r="Z135" t="n">
        <v>10</v>
      </c>
      <c r="AA135" t="n">
        <v>118.2438882345598</v>
      </c>
      <c r="AB135" t="n">
        <v>161.7865044346379</v>
      </c>
      <c r="AC135" t="n">
        <v>146.3458275202258</v>
      </c>
      <c r="AD135" t="n">
        <v>118243.8882345598</v>
      </c>
      <c r="AE135" t="n">
        <v>161786.504434638</v>
      </c>
      <c r="AF135" t="n">
        <v>4.849366647827257e-06</v>
      </c>
      <c r="AG135" t="n">
        <v>5</v>
      </c>
      <c r="AH135" t="n">
        <v>146345.8275202258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6.7293</v>
      </c>
      <c r="E136" t="n">
        <v>14.86</v>
      </c>
      <c r="F136" t="n">
        <v>11.64</v>
      </c>
      <c r="G136" t="n">
        <v>139.7</v>
      </c>
      <c r="H136" t="n">
        <v>1.7</v>
      </c>
      <c r="I136" t="n">
        <v>5</v>
      </c>
      <c r="J136" t="n">
        <v>361.83</v>
      </c>
      <c r="K136" t="n">
        <v>61.2</v>
      </c>
      <c r="L136" t="n">
        <v>34.5</v>
      </c>
      <c r="M136" t="n">
        <v>3</v>
      </c>
      <c r="N136" t="n">
        <v>121.13</v>
      </c>
      <c r="O136" t="n">
        <v>44859.98</v>
      </c>
      <c r="P136" t="n">
        <v>186.95</v>
      </c>
      <c r="Q136" t="n">
        <v>460.69</v>
      </c>
      <c r="R136" t="n">
        <v>44.04</v>
      </c>
      <c r="S136" t="n">
        <v>32.19</v>
      </c>
      <c r="T136" t="n">
        <v>2039.77</v>
      </c>
      <c r="U136" t="n">
        <v>0.73</v>
      </c>
      <c r="V136" t="n">
        <v>0.77</v>
      </c>
      <c r="W136" t="n">
        <v>1.45</v>
      </c>
      <c r="X136" t="n">
        <v>0.11</v>
      </c>
      <c r="Y136" t="n">
        <v>1</v>
      </c>
      <c r="Z136" t="n">
        <v>10</v>
      </c>
      <c r="AA136" t="n">
        <v>118.4657562739835</v>
      </c>
      <c r="AB136" t="n">
        <v>162.0900740743043</v>
      </c>
      <c r="AC136" t="n">
        <v>146.6204248995452</v>
      </c>
      <c r="AD136" t="n">
        <v>118465.7562739835</v>
      </c>
      <c r="AE136" t="n">
        <v>162090.0740743043</v>
      </c>
      <c r="AF136" t="n">
        <v>4.847997828503678e-06</v>
      </c>
      <c r="AG136" t="n">
        <v>5</v>
      </c>
      <c r="AH136" t="n">
        <v>146620.4248995452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6.7282</v>
      </c>
      <c r="E137" t="n">
        <v>14.86</v>
      </c>
      <c r="F137" t="n">
        <v>11.64</v>
      </c>
      <c r="G137" t="n">
        <v>139.73</v>
      </c>
      <c r="H137" t="n">
        <v>1.71</v>
      </c>
      <c r="I137" t="n">
        <v>5</v>
      </c>
      <c r="J137" t="n">
        <v>362.5</v>
      </c>
      <c r="K137" t="n">
        <v>61.2</v>
      </c>
      <c r="L137" t="n">
        <v>34.75</v>
      </c>
      <c r="M137" t="n">
        <v>3</v>
      </c>
      <c r="N137" t="n">
        <v>121.55</v>
      </c>
      <c r="O137" t="n">
        <v>44942.4</v>
      </c>
      <c r="P137" t="n">
        <v>187.33</v>
      </c>
      <c r="Q137" t="n">
        <v>460.71</v>
      </c>
      <c r="R137" t="n">
        <v>44.06</v>
      </c>
      <c r="S137" t="n">
        <v>32.19</v>
      </c>
      <c r="T137" t="n">
        <v>2046.79</v>
      </c>
      <c r="U137" t="n">
        <v>0.73</v>
      </c>
      <c r="V137" t="n">
        <v>0.77</v>
      </c>
      <c r="W137" t="n">
        <v>1.45</v>
      </c>
      <c r="X137" t="n">
        <v>0.11</v>
      </c>
      <c r="Y137" t="n">
        <v>1</v>
      </c>
      <c r="Z137" t="n">
        <v>10</v>
      </c>
      <c r="AA137" t="n">
        <v>118.6143186232139</v>
      </c>
      <c r="AB137" t="n">
        <v>162.2933436346296</v>
      </c>
      <c r="AC137" t="n">
        <v>146.8042946983237</v>
      </c>
      <c r="AD137" t="n">
        <v>118614.3186232139</v>
      </c>
      <c r="AE137" t="n">
        <v>162293.3436346296</v>
      </c>
      <c r="AF137" t="n">
        <v>4.847205354158448e-06</v>
      </c>
      <c r="AG137" t="n">
        <v>5</v>
      </c>
      <c r="AH137" t="n">
        <v>146804.2946983237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6.7297</v>
      </c>
      <c r="E138" t="n">
        <v>14.86</v>
      </c>
      <c r="F138" t="n">
        <v>11.64</v>
      </c>
      <c r="G138" t="n">
        <v>139.69</v>
      </c>
      <c r="H138" t="n">
        <v>1.72</v>
      </c>
      <c r="I138" t="n">
        <v>5</v>
      </c>
      <c r="J138" t="n">
        <v>363.17</v>
      </c>
      <c r="K138" t="n">
        <v>61.2</v>
      </c>
      <c r="L138" t="n">
        <v>35</v>
      </c>
      <c r="M138" t="n">
        <v>3</v>
      </c>
      <c r="N138" t="n">
        <v>121.97</v>
      </c>
      <c r="O138" t="n">
        <v>45025.06</v>
      </c>
      <c r="P138" t="n">
        <v>187.17</v>
      </c>
      <c r="Q138" t="n">
        <v>460.69</v>
      </c>
      <c r="R138" t="n">
        <v>43.98</v>
      </c>
      <c r="S138" t="n">
        <v>32.19</v>
      </c>
      <c r="T138" t="n">
        <v>2008.65</v>
      </c>
      <c r="U138" t="n">
        <v>0.73</v>
      </c>
      <c r="V138" t="n">
        <v>0.77</v>
      </c>
      <c r="W138" t="n">
        <v>1.45</v>
      </c>
      <c r="X138" t="n">
        <v>0.11</v>
      </c>
      <c r="Y138" t="n">
        <v>1</v>
      </c>
      <c r="Z138" t="n">
        <v>10</v>
      </c>
      <c r="AA138" t="n">
        <v>118.5404758727288</v>
      </c>
      <c r="AB138" t="n">
        <v>162.1923087257036</v>
      </c>
      <c r="AC138" t="n">
        <v>146.7129024193022</v>
      </c>
      <c r="AD138" t="n">
        <v>118540.4758727288</v>
      </c>
      <c r="AE138" t="n">
        <v>162192.3087257036</v>
      </c>
      <c r="AF138" t="n">
        <v>4.848286000992853e-06</v>
      </c>
      <c r="AG138" t="n">
        <v>5</v>
      </c>
      <c r="AH138" t="n">
        <v>146712.9024193022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6.7256</v>
      </c>
      <c r="E139" t="n">
        <v>14.87</v>
      </c>
      <c r="F139" t="n">
        <v>11.65</v>
      </c>
      <c r="G139" t="n">
        <v>139.8</v>
      </c>
      <c r="H139" t="n">
        <v>1.73</v>
      </c>
      <c r="I139" t="n">
        <v>5</v>
      </c>
      <c r="J139" t="n">
        <v>363.84</v>
      </c>
      <c r="K139" t="n">
        <v>61.2</v>
      </c>
      <c r="L139" t="n">
        <v>35.25</v>
      </c>
      <c r="M139" t="n">
        <v>3</v>
      </c>
      <c r="N139" t="n">
        <v>122.39</v>
      </c>
      <c r="O139" t="n">
        <v>45107.96</v>
      </c>
      <c r="P139" t="n">
        <v>187.63</v>
      </c>
      <c r="Q139" t="n">
        <v>460.69</v>
      </c>
      <c r="R139" t="n">
        <v>44.24</v>
      </c>
      <c r="S139" t="n">
        <v>32.19</v>
      </c>
      <c r="T139" t="n">
        <v>2137.07</v>
      </c>
      <c r="U139" t="n">
        <v>0.73</v>
      </c>
      <c r="V139" t="n">
        <v>0.77</v>
      </c>
      <c r="W139" t="n">
        <v>1.46</v>
      </c>
      <c r="X139" t="n">
        <v>0.12</v>
      </c>
      <c r="Y139" t="n">
        <v>1</v>
      </c>
      <c r="Z139" t="n">
        <v>10</v>
      </c>
      <c r="AA139" t="n">
        <v>118.7556666242811</v>
      </c>
      <c r="AB139" t="n">
        <v>162.4867422055234</v>
      </c>
      <c r="AC139" t="n">
        <v>146.979235581048</v>
      </c>
      <c r="AD139" t="n">
        <v>118755.6666242811</v>
      </c>
      <c r="AE139" t="n">
        <v>162486.7422055234</v>
      </c>
      <c r="AF139" t="n">
        <v>4.845332232978814e-06</v>
      </c>
      <c r="AG139" t="n">
        <v>5</v>
      </c>
      <c r="AH139" t="n">
        <v>146979.235581048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6.7309</v>
      </c>
      <c r="E140" t="n">
        <v>14.86</v>
      </c>
      <c r="F140" t="n">
        <v>11.64</v>
      </c>
      <c r="G140" t="n">
        <v>139.66</v>
      </c>
      <c r="H140" t="n">
        <v>1.74</v>
      </c>
      <c r="I140" t="n">
        <v>5</v>
      </c>
      <c r="J140" t="n">
        <v>364.51</v>
      </c>
      <c r="K140" t="n">
        <v>61.2</v>
      </c>
      <c r="L140" t="n">
        <v>35.5</v>
      </c>
      <c r="M140" t="n">
        <v>3</v>
      </c>
      <c r="N140" t="n">
        <v>122.82</v>
      </c>
      <c r="O140" t="n">
        <v>45191.1</v>
      </c>
      <c r="P140" t="n">
        <v>187.38</v>
      </c>
      <c r="Q140" t="n">
        <v>460.69</v>
      </c>
      <c r="R140" t="n">
        <v>43.94</v>
      </c>
      <c r="S140" t="n">
        <v>32.19</v>
      </c>
      <c r="T140" t="n">
        <v>1985.46</v>
      </c>
      <c r="U140" t="n">
        <v>0.73</v>
      </c>
      <c r="V140" t="n">
        <v>0.77</v>
      </c>
      <c r="W140" t="n">
        <v>1.45</v>
      </c>
      <c r="X140" t="n">
        <v>0.1</v>
      </c>
      <c r="Y140" t="n">
        <v>1</v>
      </c>
      <c r="Z140" t="n">
        <v>10</v>
      </c>
      <c r="AA140" t="n">
        <v>118.6028806141628</v>
      </c>
      <c r="AB140" t="n">
        <v>162.2776936460366</v>
      </c>
      <c r="AC140" t="n">
        <v>146.7901383226771</v>
      </c>
      <c r="AD140" t="n">
        <v>118602.8806141628</v>
      </c>
      <c r="AE140" t="n">
        <v>162277.6936460366</v>
      </c>
      <c r="AF140" t="n">
        <v>4.849150518460375e-06</v>
      </c>
      <c r="AG140" t="n">
        <v>5</v>
      </c>
      <c r="AH140" t="n">
        <v>146790.1383226771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6.7299</v>
      </c>
      <c r="E141" t="n">
        <v>14.86</v>
      </c>
      <c r="F141" t="n">
        <v>11.64</v>
      </c>
      <c r="G141" t="n">
        <v>139.69</v>
      </c>
      <c r="H141" t="n">
        <v>1.75</v>
      </c>
      <c r="I141" t="n">
        <v>5</v>
      </c>
      <c r="J141" t="n">
        <v>365.19</v>
      </c>
      <c r="K141" t="n">
        <v>61.2</v>
      </c>
      <c r="L141" t="n">
        <v>35.75</v>
      </c>
      <c r="M141" t="n">
        <v>3</v>
      </c>
      <c r="N141" t="n">
        <v>123.24</v>
      </c>
      <c r="O141" t="n">
        <v>45274.49</v>
      </c>
      <c r="P141" t="n">
        <v>187.34</v>
      </c>
      <c r="Q141" t="n">
        <v>460.69</v>
      </c>
      <c r="R141" t="n">
        <v>44.01</v>
      </c>
      <c r="S141" t="n">
        <v>32.19</v>
      </c>
      <c r="T141" t="n">
        <v>2020.22</v>
      </c>
      <c r="U141" t="n">
        <v>0.73</v>
      </c>
      <c r="V141" t="n">
        <v>0.77</v>
      </c>
      <c r="W141" t="n">
        <v>1.45</v>
      </c>
      <c r="X141" t="n">
        <v>0.11</v>
      </c>
      <c r="Y141" t="n">
        <v>1</v>
      </c>
      <c r="Z141" t="n">
        <v>10</v>
      </c>
      <c r="AA141" t="n">
        <v>118.5993956476195</v>
      </c>
      <c r="AB141" t="n">
        <v>162.2729253610661</v>
      </c>
      <c r="AC141" t="n">
        <v>146.7858251161319</v>
      </c>
      <c r="AD141" t="n">
        <v>118599.3956476195</v>
      </c>
      <c r="AE141" t="n">
        <v>162272.9253610661</v>
      </c>
      <c r="AF141" t="n">
        <v>4.84843008723744e-06</v>
      </c>
      <c r="AG141" t="n">
        <v>5</v>
      </c>
      <c r="AH141" t="n">
        <v>146785.8251161319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6.7297</v>
      </c>
      <c r="E142" t="n">
        <v>14.86</v>
      </c>
      <c r="F142" t="n">
        <v>11.64</v>
      </c>
      <c r="G142" t="n">
        <v>139.69</v>
      </c>
      <c r="H142" t="n">
        <v>1.75</v>
      </c>
      <c r="I142" t="n">
        <v>5</v>
      </c>
      <c r="J142" t="n">
        <v>365.87</v>
      </c>
      <c r="K142" t="n">
        <v>61.2</v>
      </c>
      <c r="L142" t="n">
        <v>36</v>
      </c>
      <c r="M142" t="n">
        <v>3</v>
      </c>
      <c r="N142" t="n">
        <v>123.67</v>
      </c>
      <c r="O142" t="n">
        <v>45358.13</v>
      </c>
      <c r="P142" t="n">
        <v>187.28</v>
      </c>
      <c r="Q142" t="n">
        <v>460.69</v>
      </c>
      <c r="R142" t="n">
        <v>44.03</v>
      </c>
      <c r="S142" t="n">
        <v>32.19</v>
      </c>
      <c r="T142" t="n">
        <v>2030.36</v>
      </c>
      <c r="U142" t="n">
        <v>0.73</v>
      </c>
      <c r="V142" t="n">
        <v>0.77</v>
      </c>
      <c r="W142" t="n">
        <v>1.45</v>
      </c>
      <c r="X142" t="n">
        <v>0.11</v>
      </c>
      <c r="Y142" t="n">
        <v>1</v>
      </c>
      <c r="Z142" t="n">
        <v>10</v>
      </c>
      <c r="AA142" t="n">
        <v>118.5800097758326</v>
      </c>
      <c r="AB142" t="n">
        <v>162.246400756043</v>
      </c>
      <c r="AC142" t="n">
        <v>146.7618319821846</v>
      </c>
      <c r="AD142" t="n">
        <v>118580.0097758326</v>
      </c>
      <c r="AE142" t="n">
        <v>162246.400756043</v>
      </c>
      <c r="AF142" t="n">
        <v>4.848286000992853e-06</v>
      </c>
      <c r="AG142" t="n">
        <v>5</v>
      </c>
      <c r="AH142" t="n">
        <v>146761.8319821846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6.7301</v>
      </c>
      <c r="E143" t="n">
        <v>14.86</v>
      </c>
      <c r="F143" t="n">
        <v>11.64</v>
      </c>
      <c r="G143" t="n">
        <v>139.68</v>
      </c>
      <c r="H143" t="n">
        <v>1.76</v>
      </c>
      <c r="I143" t="n">
        <v>5</v>
      </c>
      <c r="J143" t="n">
        <v>366.55</v>
      </c>
      <c r="K143" t="n">
        <v>61.2</v>
      </c>
      <c r="L143" t="n">
        <v>36.25</v>
      </c>
      <c r="M143" t="n">
        <v>3</v>
      </c>
      <c r="N143" t="n">
        <v>124.1</v>
      </c>
      <c r="O143" t="n">
        <v>45442.03</v>
      </c>
      <c r="P143" t="n">
        <v>186.99</v>
      </c>
      <c r="Q143" t="n">
        <v>460.69</v>
      </c>
      <c r="R143" t="n">
        <v>43.92</v>
      </c>
      <c r="S143" t="n">
        <v>32.19</v>
      </c>
      <c r="T143" t="n">
        <v>1975.07</v>
      </c>
      <c r="U143" t="n">
        <v>0.73</v>
      </c>
      <c r="V143" t="n">
        <v>0.77</v>
      </c>
      <c r="W143" t="n">
        <v>1.46</v>
      </c>
      <c r="X143" t="n">
        <v>0.11</v>
      </c>
      <c r="Y143" t="n">
        <v>1</v>
      </c>
      <c r="Z143" t="n">
        <v>10</v>
      </c>
      <c r="AA143" t="n">
        <v>118.4714354862626</v>
      </c>
      <c r="AB143" t="n">
        <v>162.0978446230938</v>
      </c>
      <c r="AC143" t="n">
        <v>146.6274538380643</v>
      </c>
      <c r="AD143" t="n">
        <v>118471.4354862626</v>
      </c>
      <c r="AE143" t="n">
        <v>162097.8446230938</v>
      </c>
      <c r="AF143" t="n">
        <v>4.848574173482026e-06</v>
      </c>
      <c r="AG143" t="n">
        <v>5</v>
      </c>
      <c r="AH143" t="n">
        <v>146627.4538380643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6.7302</v>
      </c>
      <c r="E144" t="n">
        <v>14.86</v>
      </c>
      <c r="F144" t="n">
        <v>11.64</v>
      </c>
      <c r="G144" t="n">
        <v>139.68</v>
      </c>
      <c r="H144" t="n">
        <v>1.77</v>
      </c>
      <c r="I144" t="n">
        <v>5</v>
      </c>
      <c r="J144" t="n">
        <v>367.23</v>
      </c>
      <c r="K144" t="n">
        <v>61.2</v>
      </c>
      <c r="L144" t="n">
        <v>36.5</v>
      </c>
      <c r="M144" t="n">
        <v>3</v>
      </c>
      <c r="N144" t="n">
        <v>124.53</v>
      </c>
      <c r="O144" t="n">
        <v>45526.17</v>
      </c>
      <c r="P144" t="n">
        <v>187.4</v>
      </c>
      <c r="Q144" t="n">
        <v>460.69</v>
      </c>
      <c r="R144" t="n">
        <v>43.99</v>
      </c>
      <c r="S144" t="n">
        <v>32.19</v>
      </c>
      <c r="T144" t="n">
        <v>2009.96</v>
      </c>
      <c r="U144" t="n">
        <v>0.73</v>
      </c>
      <c r="V144" t="n">
        <v>0.77</v>
      </c>
      <c r="W144" t="n">
        <v>1.45</v>
      </c>
      <c r="X144" t="n">
        <v>0.11</v>
      </c>
      <c r="Y144" t="n">
        <v>1</v>
      </c>
      <c r="Z144" t="n">
        <v>10</v>
      </c>
      <c r="AA144" t="n">
        <v>118.6176911224178</v>
      </c>
      <c r="AB144" t="n">
        <v>162.2979580368244</v>
      </c>
      <c r="AC144" t="n">
        <v>146.8084687084495</v>
      </c>
      <c r="AD144" t="n">
        <v>118617.6911224178</v>
      </c>
      <c r="AE144" t="n">
        <v>162297.9580368244</v>
      </c>
      <c r="AF144" t="n">
        <v>4.84864621660432e-06</v>
      </c>
      <c r="AG144" t="n">
        <v>5</v>
      </c>
      <c r="AH144" t="n">
        <v>146808.4687084495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6.7273</v>
      </c>
      <c r="E145" t="n">
        <v>14.86</v>
      </c>
      <c r="F145" t="n">
        <v>11.65</v>
      </c>
      <c r="G145" t="n">
        <v>139.75</v>
      </c>
      <c r="H145" t="n">
        <v>1.78</v>
      </c>
      <c r="I145" t="n">
        <v>5</v>
      </c>
      <c r="J145" t="n">
        <v>367.92</v>
      </c>
      <c r="K145" t="n">
        <v>61.2</v>
      </c>
      <c r="L145" t="n">
        <v>36.75</v>
      </c>
      <c r="M145" t="n">
        <v>3</v>
      </c>
      <c r="N145" t="n">
        <v>124.97</v>
      </c>
      <c r="O145" t="n">
        <v>45610.57</v>
      </c>
      <c r="P145" t="n">
        <v>187.58</v>
      </c>
      <c r="Q145" t="n">
        <v>460.75</v>
      </c>
      <c r="R145" t="n">
        <v>44.1</v>
      </c>
      <c r="S145" t="n">
        <v>32.19</v>
      </c>
      <c r="T145" t="n">
        <v>2066.3</v>
      </c>
      <c r="U145" t="n">
        <v>0.73</v>
      </c>
      <c r="V145" t="n">
        <v>0.77</v>
      </c>
      <c r="W145" t="n">
        <v>1.46</v>
      </c>
      <c r="X145" t="n">
        <v>0.11</v>
      </c>
      <c r="Y145" t="n">
        <v>1</v>
      </c>
      <c r="Z145" t="n">
        <v>10</v>
      </c>
      <c r="AA145" t="n">
        <v>118.7191305221045</v>
      </c>
      <c r="AB145" t="n">
        <v>162.4367518986662</v>
      </c>
      <c r="AC145" t="n">
        <v>146.9340162789154</v>
      </c>
      <c r="AD145" t="n">
        <v>118719.1305221044</v>
      </c>
      <c r="AE145" t="n">
        <v>162436.7518986662</v>
      </c>
      <c r="AF145" t="n">
        <v>4.846556966057805e-06</v>
      </c>
      <c r="AG145" t="n">
        <v>5</v>
      </c>
      <c r="AH145" t="n">
        <v>146934.0162789154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6.7291</v>
      </c>
      <c r="E146" t="n">
        <v>14.86</v>
      </c>
      <c r="F146" t="n">
        <v>11.64</v>
      </c>
      <c r="G146" t="n">
        <v>139.71</v>
      </c>
      <c r="H146" t="n">
        <v>1.79</v>
      </c>
      <c r="I146" t="n">
        <v>5</v>
      </c>
      <c r="J146" t="n">
        <v>368.6</v>
      </c>
      <c r="K146" t="n">
        <v>61.2</v>
      </c>
      <c r="L146" t="n">
        <v>37</v>
      </c>
      <c r="M146" t="n">
        <v>3</v>
      </c>
      <c r="N146" t="n">
        <v>125.4</v>
      </c>
      <c r="O146" t="n">
        <v>45695.24</v>
      </c>
      <c r="P146" t="n">
        <v>187.43</v>
      </c>
      <c r="Q146" t="n">
        <v>460.69</v>
      </c>
      <c r="R146" t="n">
        <v>43.98</v>
      </c>
      <c r="S146" t="n">
        <v>32.19</v>
      </c>
      <c r="T146" t="n">
        <v>2009.78</v>
      </c>
      <c r="U146" t="n">
        <v>0.73</v>
      </c>
      <c r="V146" t="n">
        <v>0.77</v>
      </c>
      <c r="W146" t="n">
        <v>1.46</v>
      </c>
      <c r="X146" t="n">
        <v>0.11</v>
      </c>
      <c r="Y146" t="n">
        <v>1</v>
      </c>
      <c r="Z146" t="n">
        <v>10</v>
      </c>
      <c r="AA146" t="n">
        <v>118.6404575307386</v>
      </c>
      <c r="AB146" t="n">
        <v>162.3291080410721</v>
      </c>
      <c r="AC146" t="n">
        <v>146.836645800011</v>
      </c>
      <c r="AD146" t="n">
        <v>118640.4575307386</v>
      </c>
      <c r="AE146" t="n">
        <v>162329.1080410721</v>
      </c>
      <c r="AF146" t="n">
        <v>4.847853742259091e-06</v>
      </c>
      <c r="AG146" t="n">
        <v>5</v>
      </c>
      <c r="AH146" t="n">
        <v>146836.645800011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6.7356</v>
      </c>
      <c r="E147" t="n">
        <v>14.85</v>
      </c>
      <c r="F147" t="n">
        <v>11.63</v>
      </c>
      <c r="G147" t="n">
        <v>139.53</v>
      </c>
      <c r="H147" t="n">
        <v>1.8</v>
      </c>
      <c r="I147" t="n">
        <v>5</v>
      </c>
      <c r="J147" t="n">
        <v>369.29</v>
      </c>
      <c r="K147" t="n">
        <v>61.2</v>
      </c>
      <c r="L147" t="n">
        <v>37.25</v>
      </c>
      <c r="M147" t="n">
        <v>3</v>
      </c>
      <c r="N147" t="n">
        <v>125.84</v>
      </c>
      <c r="O147" t="n">
        <v>45780.16</v>
      </c>
      <c r="P147" t="n">
        <v>186.76</v>
      </c>
      <c r="Q147" t="n">
        <v>460.69</v>
      </c>
      <c r="R147" t="n">
        <v>43.52</v>
      </c>
      <c r="S147" t="n">
        <v>32.19</v>
      </c>
      <c r="T147" t="n">
        <v>1776.96</v>
      </c>
      <c r="U147" t="n">
        <v>0.74</v>
      </c>
      <c r="V147" t="n">
        <v>0.77</v>
      </c>
      <c r="W147" t="n">
        <v>1.45</v>
      </c>
      <c r="X147" t="n">
        <v>0.09</v>
      </c>
      <c r="Y147" t="n">
        <v>1</v>
      </c>
      <c r="Z147" t="n">
        <v>10</v>
      </c>
      <c r="AA147" t="n">
        <v>118.323989057265</v>
      </c>
      <c r="AB147" t="n">
        <v>161.896101914062</v>
      </c>
      <c r="AC147" t="n">
        <v>146.4449651700347</v>
      </c>
      <c r="AD147" t="n">
        <v>118323.989057265</v>
      </c>
      <c r="AE147" t="n">
        <v>161896.101914062</v>
      </c>
      <c r="AF147" t="n">
        <v>4.852536545208175e-06</v>
      </c>
      <c r="AG147" t="n">
        <v>5</v>
      </c>
      <c r="AH147" t="n">
        <v>146444.9651700347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6.7322</v>
      </c>
      <c r="E148" t="n">
        <v>14.85</v>
      </c>
      <c r="F148" t="n">
        <v>11.64</v>
      </c>
      <c r="G148" t="n">
        <v>139.62</v>
      </c>
      <c r="H148" t="n">
        <v>1.81</v>
      </c>
      <c r="I148" t="n">
        <v>5</v>
      </c>
      <c r="J148" t="n">
        <v>369.98</v>
      </c>
      <c r="K148" t="n">
        <v>61.2</v>
      </c>
      <c r="L148" t="n">
        <v>37.5</v>
      </c>
      <c r="M148" t="n">
        <v>3</v>
      </c>
      <c r="N148" t="n">
        <v>126.28</v>
      </c>
      <c r="O148" t="n">
        <v>45865.47</v>
      </c>
      <c r="P148" t="n">
        <v>186.75</v>
      </c>
      <c r="Q148" t="n">
        <v>460.69</v>
      </c>
      <c r="R148" t="n">
        <v>43.7</v>
      </c>
      <c r="S148" t="n">
        <v>32.19</v>
      </c>
      <c r="T148" t="n">
        <v>1865.47</v>
      </c>
      <c r="U148" t="n">
        <v>0.74</v>
      </c>
      <c r="V148" t="n">
        <v>0.77</v>
      </c>
      <c r="W148" t="n">
        <v>1.46</v>
      </c>
      <c r="X148" t="n">
        <v>0.1</v>
      </c>
      <c r="Y148" t="n">
        <v>1</v>
      </c>
      <c r="Z148" t="n">
        <v>10</v>
      </c>
      <c r="AA148" t="n">
        <v>118.3623903452152</v>
      </c>
      <c r="AB148" t="n">
        <v>161.9486442503806</v>
      </c>
      <c r="AC148" t="n">
        <v>146.4924929395188</v>
      </c>
      <c r="AD148" t="n">
        <v>118362.3903452152</v>
      </c>
      <c r="AE148" t="n">
        <v>161948.6442503806</v>
      </c>
      <c r="AF148" t="n">
        <v>4.850087079050192e-06</v>
      </c>
      <c r="AG148" t="n">
        <v>5</v>
      </c>
      <c r="AH148" t="n">
        <v>146492.4929395188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6.7314</v>
      </c>
      <c r="E149" t="n">
        <v>14.86</v>
      </c>
      <c r="F149" t="n">
        <v>11.64</v>
      </c>
      <c r="G149" t="n">
        <v>139.65</v>
      </c>
      <c r="H149" t="n">
        <v>1.82</v>
      </c>
      <c r="I149" t="n">
        <v>5</v>
      </c>
      <c r="J149" t="n">
        <v>370.67</v>
      </c>
      <c r="K149" t="n">
        <v>61.2</v>
      </c>
      <c r="L149" t="n">
        <v>37.75</v>
      </c>
      <c r="M149" t="n">
        <v>3</v>
      </c>
      <c r="N149" t="n">
        <v>126.73</v>
      </c>
      <c r="O149" t="n">
        <v>45950.92</v>
      </c>
      <c r="P149" t="n">
        <v>186.63</v>
      </c>
      <c r="Q149" t="n">
        <v>460.69</v>
      </c>
      <c r="R149" t="n">
        <v>43.86</v>
      </c>
      <c r="S149" t="n">
        <v>32.19</v>
      </c>
      <c r="T149" t="n">
        <v>1947.44</v>
      </c>
      <c r="U149" t="n">
        <v>0.73</v>
      </c>
      <c r="V149" t="n">
        <v>0.77</v>
      </c>
      <c r="W149" t="n">
        <v>1.45</v>
      </c>
      <c r="X149" t="n">
        <v>0.1</v>
      </c>
      <c r="Y149" t="n">
        <v>1</v>
      </c>
      <c r="Z149" t="n">
        <v>10</v>
      </c>
      <c r="AA149" t="n">
        <v>118.3279552768102</v>
      </c>
      <c r="AB149" t="n">
        <v>161.9015286706209</v>
      </c>
      <c r="AC149" t="n">
        <v>146.4498740045642</v>
      </c>
      <c r="AD149" t="n">
        <v>118327.9552768102</v>
      </c>
      <c r="AE149" t="n">
        <v>161901.5286706209</v>
      </c>
      <c r="AF149" t="n">
        <v>4.849510734071844e-06</v>
      </c>
      <c r="AG149" t="n">
        <v>5</v>
      </c>
      <c r="AH149" t="n">
        <v>146449.8740045642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6.7335</v>
      </c>
      <c r="E150" t="n">
        <v>14.85</v>
      </c>
      <c r="F150" t="n">
        <v>11.63</v>
      </c>
      <c r="G150" t="n">
        <v>139.59</v>
      </c>
      <c r="H150" t="n">
        <v>1.82</v>
      </c>
      <c r="I150" t="n">
        <v>5</v>
      </c>
      <c r="J150" t="n">
        <v>371.37</v>
      </c>
      <c r="K150" t="n">
        <v>61.2</v>
      </c>
      <c r="L150" t="n">
        <v>38</v>
      </c>
      <c r="M150" t="n">
        <v>3</v>
      </c>
      <c r="N150" t="n">
        <v>127.17</v>
      </c>
      <c r="O150" t="n">
        <v>46036.65</v>
      </c>
      <c r="P150" t="n">
        <v>186.36</v>
      </c>
      <c r="Q150" t="n">
        <v>460.69</v>
      </c>
      <c r="R150" t="n">
        <v>43.72</v>
      </c>
      <c r="S150" t="n">
        <v>32.19</v>
      </c>
      <c r="T150" t="n">
        <v>1875.01</v>
      </c>
      <c r="U150" t="n">
        <v>0.74</v>
      </c>
      <c r="V150" t="n">
        <v>0.77</v>
      </c>
      <c r="W150" t="n">
        <v>1.45</v>
      </c>
      <c r="X150" t="n">
        <v>0.1</v>
      </c>
      <c r="Y150" t="n">
        <v>1</v>
      </c>
      <c r="Z150" t="n">
        <v>10</v>
      </c>
      <c r="AA150" t="n">
        <v>118.2030815321727</v>
      </c>
      <c r="AB150" t="n">
        <v>161.7306709041672</v>
      </c>
      <c r="AC150" t="n">
        <v>146.2953226635403</v>
      </c>
      <c r="AD150" t="n">
        <v>118203.0815321727</v>
      </c>
      <c r="AE150" t="n">
        <v>161730.6709041672</v>
      </c>
      <c r="AF150" t="n">
        <v>4.851023639640009e-06</v>
      </c>
      <c r="AG150" t="n">
        <v>5</v>
      </c>
      <c r="AH150" t="n">
        <v>146295.3226635403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6.7346</v>
      </c>
      <c r="E151" t="n">
        <v>14.85</v>
      </c>
      <c r="F151" t="n">
        <v>11.63</v>
      </c>
      <c r="G151" t="n">
        <v>139.56</v>
      </c>
      <c r="H151" t="n">
        <v>1.83</v>
      </c>
      <c r="I151" t="n">
        <v>5</v>
      </c>
      <c r="J151" t="n">
        <v>372.07</v>
      </c>
      <c r="K151" t="n">
        <v>61.2</v>
      </c>
      <c r="L151" t="n">
        <v>38.25</v>
      </c>
      <c r="M151" t="n">
        <v>3</v>
      </c>
      <c r="N151" t="n">
        <v>127.62</v>
      </c>
      <c r="O151" t="n">
        <v>46122.64</v>
      </c>
      <c r="P151" t="n">
        <v>185.99</v>
      </c>
      <c r="Q151" t="n">
        <v>460.69</v>
      </c>
      <c r="R151" t="n">
        <v>43.52</v>
      </c>
      <c r="S151" t="n">
        <v>32.19</v>
      </c>
      <c r="T151" t="n">
        <v>1776.92</v>
      </c>
      <c r="U151" t="n">
        <v>0.74</v>
      </c>
      <c r="V151" t="n">
        <v>0.77</v>
      </c>
      <c r="W151" t="n">
        <v>1.46</v>
      </c>
      <c r="X151" t="n">
        <v>0.1</v>
      </c>
      <c r="Y151" t="n">
        <v>1</v>
      </c>
      <c r="Z151" t="n">
        <v>10</v>
      </c>
      <c r="AA151" t="n">
        <v>118.058294644554</v>
      </c>
      <c r="AB151" t="n">
        <v>161.5325670969808</v>
      </c>
      <c r="AC151" t="n">
        <v>146.1161256056713</v>
      </c>
      <c r="AD151" t="n">
        <v>118058.294644554</v>
      </c>
      <c r="AE151" t="n">
        <v>161532.5670969808</v>
      </c>
      <c r="AF151" t="n">
        <v>4.851816113985239e-06</v>
      </c>
      <c r="AG151" t="n">
        <v>5</v>
      </c>
      <c r="AH151" t="n">
        <v>146116.1256056713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6.7339</v>
      </c>
      <c r="E152" t="n">
        <v>14.85</v>
      </c>
      <c r="F152" t="n">
        <v>11.63</v>
      </c>
      <c r="G152" t="n">
        <v>139.58</v>
      </c>
      <c r="H152" t="n">
        <v>1.84</v>
      </c>
      <c r="I152" t="n">
        <v>5</v>
      </c>
      <c r="J152" t="n">
        <v>372.77</v>
      </c>
      <c r="K152" t="n">
        <v>61.2</v>
      </c>
      <c r="L152" t="n">
        <v>38.5</v>
      </c>
      <c r="M152" t="n">
        <v>3</v>
      </c>
      <c r="N152" t="n">
        <v>128.07</v>
      </c>
      <c r="O152" t="n">
        <v>46208.91</v>
      </c>
      <c r="P152" t="n">
        <v>185.61</v>
      </c>
      <c r="Q152" t="n">
        <v>460.69</v>
      </c>
      <c r="R152" t="n">
        <v>43.61</v>
      </c>
      <c r="S152" t="n">
        <v>32.19</v>
      </c>
      <c r="T152" t="n">
        <v>1821.35</v>
      </c>
      <c r="U152" t="n">
        <v>0.74</v>
      </c>
      <c r="V152" t="n">
        <v>0.77</v>
      </c>
      <c r="W152" t="n">
        <v>1.46</v>
      </c>
      <c r="X152" t="n">
        <v>0.1</v>
      </c>
      <c r="Y152" t="n">
        <v>1</v>
      </c>
      <c r="Z152" t="n">
        <v>10</v>
      </c>
      <c r="AA152" t="n">
        <v>117.9293704211005</v>
      </c>
      <c r="AB152" t="n">
        <v>161.3561672867164</v>
      </c>
      <c r="AC152" t="n">
        <v>145.9565611457198</v>
      </c>
      <c r="AD152" t="n">
        <v>117929.3704211005</v>
      </c>
      <c r="AE152" t="n">
        <v>161356.1672867164</v>
      </c>
      <c r="AF152" t="n">
        <v>4.851311812129184e-06</v>
      </c>
      <c r="AG152" t="n">
        <v>5</v>
      </c>
      <c r="AH152" t="n">
        <v>145956.5611457198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6.7349</v>
      </c>
      <c r="E153" t="n">
        <v>14.85</v>
      </c>
      <c r="F153" t="n">
        <v>11.63</v>
      </c>
      <c r="G153" t="n">
        <v>139.55</v>
      </c>
      <c r="H153" t="n">
        <v>1.85</v>
      </c>
      <c r="I153" t="n">
        <v>5</v>
      </c>
      <c r="J153" t="n">
        <v>373.47</v>
      </c>
      <c r="K153" t="n">
        <v>61.2</v>
      </c>
      <c r="L153" t="n">
        <v>38.75</v>
      </c>
      <c r="M153" t="n">
        <v>3</v>
      </c>
      <c r="N153" t="n">
        <v>128.52</v>
      </c>
      <c r="O153" t="n">
        <v>46295.45</v>
      </c>
      <c r="P153" t="n">
        <v>185.21</v>
      </c>
      <c r="Q153" t="n">
        <v>460.69</v>
      </c>
      <c r="R153" t="n">
        <v>43.61</v>
      </c>
      <c r="S153" t="n">
        <v>32.19</v>
      </c>
      <c r="T153" t="n">
        <v>1820.93</v>
      </c>
      <c r="U153" t="n">
        <v>0.74</v>
      </c>
      <c r="V153" t="n">
        <v>0.77</v>
      </c>
      <c r="W153" t="n">
        <v>1.45</v>
      </c>
      <c r="X153" t="n">
        <v>0.1</v>
      </c>
      <c r="Y153" t="n">
        <v>1</v>
      </c>
      <c r="Z153" t="n">
        <v>10</v>
      </c>
      <c r="AA153" t="n">
        <v>117.7749392871061</v>
      </c>
      <c r="AB153" t="n">
        <v>161.1448677961646</v>
      </c>
      <c r="AC153" t="n">
        <v>145.7654277819855</v>
      </c>
      <c r="AD153" t="n">
        <v>117774.9392871061</v>
      </c>
      <c r="AE153" t="n">
        <v>161144.8677961646</v>
      </c>
      <c r="AF153" t="n">
        <v>4.85203224335212e-06</v>
      </c>
      <c r="AG153" t="n">
        <v>5</v>
      </c>
      <c r="AH153" t="n">
        <v>145765.4277819855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6.7387</v>
      </c>
      <c r="E154" t="n">
        <v>14.84</v>
      </c>
      <c r="F154" t="n">
        <v>11.62</v>
      </c>
      <c r="G154" t="n">
        <v>139.45</v>
      </c>
      <c r="H154" t="n">
        <v>1.86</v>
      </c>
      <c r="I154" t="n">
        <v>5</v>
      </c>
      <c r="J154" t="n">
        <v>374.17</v>
      </c>
      <c r="K154" t="n">
        <v>61.2</v>
      </c>
      <c r="L154" t="n">
        <v>39</v>
      </c>
      <c r="M154" t="n">
        <v>3</v>
      </c>
      <c r="N154" t="n">
        <v>128.97</v>
      </c>
      <c r="O154" t="n">
        <v>46382.28</v>
      </c>
      <c r="P154" t="n">
        <v>184.48</v>
      </c>
      <c r="Q154" t="n">
        <v>460.69</v>
      </c>
      <c r="R154" t="n">
        <v>43.34</v>
      </c>
      <c r="S154" t="n">
        <v>32.19</v>
      </c>
      <c r="T154" t="n">
        <v>1687.06</v>
      </c>
      <c r="U154" t="n">
        <v>0.74</v>
      </c>
      <c r="V154" t="n">
        <v>0.77</v>
      </c>
      <c r="W154" t="n">
        <v>1.45</v>
      </c>
      <c r="X154" t="n">
        <v>0.09</v>
      </c>
      <c r="Y154" t="n">
        <v>1</v>
      </c>
      <c r="Z154" t="n">
        <v>10</v>
      </c>
      <c r="AA154" t="n">
        <v>117.4669505217729</v>
      </c>
      <c r="AB154" t="n">
        <v>160.7234639799305</v>
      </c>
      <c r="AC154" t="n">
        <v>145.3842421545287</v>
      </c>
      <c r="AD154" t="n">
        <v>117466.9505217729</v>
      </c>
      <c r="AE154" t="n">
        <v>160723.4639799305</v>
      </c>
      <c r="AF154" t="n">
        <v>4.854769881999277e-06</v>
      </c>
      <c r="AG154" t="n">
        <v>5</v>
      </c>
      <c r="AH154" t="n">
        <v>145384.2421545287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6.7392</v>
      </c>
      <c r="E155" t="n">
        <v>14.84</v>
      </c>
      <c r="F155" t="n">
        <v>11.62</v>
      </c>
      <c r="G155" t="n">
        <v>139.44</v>
      </c>
      <c r="H155" t="n">
        <v>1.87</v>
      </c>
      <c r="I155" t="n">
        <v>5</v>
      </c>
      <c r="J155" t="n">
        <v>374.88</v>
      </c>
      <c r="K155" t="n">
        <v>61.2</v>
      </c>
      <c r="L155" t="n">
        <v>39.25</v>
      </c>
      <c r="M155" t="n">
        <v>2</v>
      </c>
      <c r="N155" t="n">
        <v>129.43</v>
      </c>
      <c r="O155" t="n">
        <v>46469.38</v>
      </c>
      <c r="P155" t="n">
        <v>184.09</v>
      </c>
      <c r="Q155" t="n">
        <v>460.69</v>
      </c>
      <c r="R155" t="n">
        <v>43.26</v>
      </c>
      <c r="S155" t="n">
        <v>32.19</v>
      </c>
      <c r="T155" t="n">
        <v>1647.9</v>
      </c>
      <c r="U155" t="n">
        <v>0.74</v>
      </c>
      <c r="V155" t="n">
        <v>0.77</v>
      </c>
      <c r="W155" t="n">
        <v>1.45</v>
      </c>
      <c r="X155" t="n">
        <v>0.09</v>
      </c>
      <c r="Y155" t="n">
        <v>1</v>
      </c>
      <c r="Z155" t="n">
        <v>10</v>
      </c>
      <c r="AA155" t="n">
        <v>117.3216289583683</v>
      </c>
      <c r="AB155" t="n">
        <v>160.5246286057456</v>
      </c>
      <c r="AC155" t="n">
        <v>145.2043833493886</v>
      </c>
      <c r="AD155" t="n">
        <v>117321.6289583683</v>
      </c>
      <c r="AE155" t="n">
        <v>160524.6286057456</v>
      </c>
      <c r="AF155" t="n">
        <v>4.855130097610744e-06</v>
      </c>
      <c r="AG155" t="n">
        <v>5</v>
      </c>
      <c r="AH155" t="n">
        <v>145204.3833493887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6.7372</v>
      </c>
      <c r="E156" t="n">
        <v>14.84</v>
      </c>
      <c r="F156" t="n">
        <v>11.62</v>
      </c>
      <c r="G156" t="n">
        <v>139.49</v>
      </c>
      <c r="H156" t="n">
        <v>1.88</v>
      </c>
      <c r="I156" t="n">
        <v>5</v>
      </c>
      <c r="J156" t="n">
        <v>375.59</v>
      </c>
      <c r="K156" t="n">
        <v>61.2</v>
      </c>
      <c r="L156" t="n">
        <v>39.5</v>
      </c>
      <c r="M156" t="n">
        <v>1</v>
      </c>
      <c r="N156" t="n">
        <v>129.89</v>
      </c>
      <c r="O156" t="n">
        <v>46556.77</v>
      </c>
      <c r="P156" t="n">
        <v>184.31</v>
      </c>
      <c r="Q156" t="n">
        <v>460.69</v>
      </c>
      <c r="R156" t="n">
        <v>43.34</v>
      </c>
      <c r="S156" t="n">
        <v>32.19</v>
      </c>
      <c r="T156" t="n">
        <v>1686.21</v>
      </c>
      <c r="U156" t="n">
        <v>0.74</v>
      </c>
      <c r="V156" t="n">
        <v>0.77</v>
      </c>
      <c r="W156" t="n">
        <v>1.46</v>
      </c>
      <c r="X156" t="n">
        <v>0.09</v>
      </c>
      <c r="Y156" t="n">
        <v>1</v>
      </c>
      <c r="Z156" t="n">
        <v>10</v>
      </c>
      <c r="AA156" t="n">
        <v>117.4219859345012</v>
      </c>
      <c r="AB156" t="n">
        <v>160.661941447928</v>
      </c>
      <c r="AC156" t="n">
        <v>145.328591246633</v>
      </c>
      <c r="AD156" t="n">
        <v>117421.9859345012</v>
      </c>
      <c r="AE156" t="n">
        <v>160661.941447928</v>
      </c>
      <c r="AF156" t="n">
        <v>4.853689235164873e-06</v>
      </c>
      <c r="AG156" t="n">
        <v>5</v>
      </c>
      <c r="AH156" t="n">
        <v>145328.591246633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6.7373</v>
      </c>
      <c r="E157" t="n">
        <v>14.84</v>
      </c>
      <c r="F157" t="n">
        <v>11.62</v>
      </c>
      <c r="G157" t="n">
        <v>139.49</v>
      </c>
      <c r="H157" t="n">
        <v>1.88</v>
      </c>
      <c r="I157" t="n">
        <v>5</v>
      </c>
      <c r="J157" t="n">
        <v>376.3</v>
      </c>
      <c r="K157" t="n">
        <v>61.2</v>
      </c>
      <c r="L157" t="n">
        <v>39.75</v>
      </c>
      <c r="M157" t="n">
        <v>1</v>
      </c>
      <c r="N157" t="n">
        <v>130.35</v>
      </c>
      <c r="O157" t="n">
        <v>46644.44</v>
      </c>
      <c r="P157" t="n">
        <v>184.41</v>
      </c>
      <c r="Q157" t="n">
        <v>460.69</v>
      </c>
      <c r="R157" t="n">
        <v>43.27</v>
      </c>
      <c r="S157" t="n">
        <v>32.19</v>
      </c>
      <c r="T157" t="n">
        <v>1650.22</v>
      </c>
      <c r="U157" t="n">
        <v>0.74</v>
      </c>
      <c r="V157" t="n">
        <v>0.77</v>
      </c>
      <c r="W157" t="n">
        <v>1.46</v>
      </c>
      <c r="X157" t="n">
        <v>0.09</v>
      </c>
      <c r="Y157" t="n">
        <v>1</v>
      </c>
      <c r="Z157" t="n">
        <v>10</v>
      </c>
      <c r="AA157" t="n">
        <v>117.4568149712507</v>
      </c>
      <c r="AB157" t="n">
        <v>160.7095960725572</v>
      </c>
      <c r="AC157" t="n">
        <v>145.3716977807713</v>
      </c>
      <c r="AD157" t="n">
        <v>117456.8149712507</v>
      </c>
      <c r="AE157" t="n">
        <v>160709.5960725572</v>
      </c>
      <c r="AF157" t="n">
        <v>4.853761278287167e-06</v>
      </c>
      <c r="AG157" t="n">
        <v>5</v>
      </c>
      <c r="AH157" t="n">
        <v>145371.6977807714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6.7392</v>
      </c>
      <c r="E158" t="n">
        <v>14.84</v>
      </c>
      <c r="F158" t="n">
        <v>11.62</v>
      </c>
      <c r="G158" t="n">
        <v>139.44</v>
      </c>
      <c r="H158" t="n">
        <v>1.89</v>
      </c>
      <c r="I158" t="n">
        <v>5</v>
      </c>
      <c r="J158" t="n">
        <v>377.01</v>
      </c>
      <c r="K158" t="n">
        <v>61.2</v>
      </c>
      <c r="L158" t="n">
        <v>40</v>
      </c>
      <c r="M158" t="n">
        <v>1</v>
      </c>
      <c r="N158" t="n">
        <v>130.81</v>
      </c>
      <c r="O158" t="n">
        <v>46732.41</v>
      </c>
      <c r="P158" t="n">
        <v>184.47</v>
      </c>
      <c r="Q158" t="n">
        <v>460.69</v>
      </c>
      <c r="R158" t="n">
        <v>43.17</v>
      </c>
      <c r="S158" t="n">
        <v>32.19</v>
      </c>
      <c r="T158" t="n">
        <v>1603.79</v>
      </c>
      <c r="U158" t="n">
        <v>0.75</v>
      </c>
      <c r="V158" t="n">
        <v>0.77</v>
      </c>
      <c r="W158" t="n">
        <v>1.46</v>
      </c>
      <c r="X158" t="n">
        <v>0.09</v>
      </c>
      <c r="Y158" t="n">
        <v>1</v>
      </c>
      <c r="Z158" t="n">
        <v>10</v>
      </c>
      <c r="AA158" t="n">
        <v>117.4580081036307</v>
      </c>
      <c r="AB158" t="n">
        <v>160.7112285689169</v>
      </c>
      <c r="AC158" t="n">
        <v>145.3731744739697</v>
      </c>
      <c r="AD158" t="n">
        <v>117458.0081036308</v>
      </c>
      <c r="AE158" t="n">
        <v>160711.2285689169</v>
      </c>
      <c r="AF158" t="n">
        <v>4.855130097610744e-06</v>
      </c>
      <c r="AG158" t="n">
        <v>5</v>
      </c>
      <c r="AH158" t="n">
        <v>145373.1744739697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4.891</v>
      </c>
      <c r="E2" t="n">
        <v>20.45</v>
      </c>
      <c r="F2" t="n">
        <v>15.03</v>
      </c>
      <c r="G2" t="n">
        <v>7.58</v>
      </c>
      <c r="H2" t="n">
        <v>0.13</v>
      </c>
      <c r="I2" t="n">
        <v>119</v>
      </c>
      <c r="J2" t="n">
        <v>133.21</v>
      </c>
      <c r="K2" t="n">
        <v>46.47</v>
      </c>
      <c r="L2" t="n">
        <v>1</v>
      </c>
      <c r="M2" t="n">
        <v>117</v>
      </c>
      <c r="N2" t="n">
        <v>20.75</v>
      </c>
      <c r="O2" t="n">
        <v>16663.42</v>
      </c>
      <c r="P2" t="n">
        <v>162.77</v>
      </c>
      <c r="Q2" t="n">
        <v>460.86</v>
      </c>
      <c r="R2" t="n">
        <v>154.33</v>
      </c>
      <c r="S2" t="n">
        <v>32.19</v>
      </c>
      <c r="T2" t="n">
        <v>56613.29</v>
      </c>
      <c r="U2" t="n">
        <v>0.21</v>
      </c>
      <c r="V2" t="n">
        <v>0.59</v>
      </c>
      <c r="W2" t="n">
        <v>1.65</v>
      </c>
      <c r="X2" t="n">
        <v>3.49</v>
      </c>
      <c r="Y2" t="n">
        <v>1</v>
      </c>
      <c r="Z2" t="n">
        <v>10</v>
      </c>
      <c r="AA2" t="n">
        <v>139.735012313437</v>
      </c>
      <c r="AB2" t="n">
        <v>191.1916085208223</v>
      </c>
      <c r="AC2" t="n">
        <v>172.9445497427569</v>
      </c>
      <c r="AD2" t="n">
        <v>139735.012313437</v>
      </c>
      <c r="AE2" t="n">
        <v>191191.6085208223</v>
      </c>
      <c r="AF2" t="n">
        <v>3.686198810732386e-06</v>
      </c>
      <c r="AG2" t="n">
        <v>6</v>
      </c>
      <c r="AH2" t="n">
        <v>172944.5497427569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5.3466</v>
      </c>
      <c r="E3" t="n">
        <v>18.7</v>
      </c>
      <c r="F3" t="n">
        <v>14.1</v>
      </c>
      <c r="G3" t="n">
        <v>9.51</v>
      </c>
      <c r="H3" t="n">
        <v>0.17</v>
      </c>
      <c r="I3" t="n">
        <v>89</v>
      </c>
      <c r="J3" t="n">
        <v>133.55</v>
      </c>
      <c r="K3" t="n">
        <v>46.47</v>
      </c>
      <c r="L3" t="n">
        <v>1.25</v>
      </c>
      <c r="M3" t="n">
        <v>87</v>
      </c>
      <c r="N3" t="n">
        <v>20.83</v>
      </c>
      <c r="O3" t="n">
        <v>16704.7</v>
      </c>
      <c r="P3" t="n">
        <v>152.08</v>
      </c>
      <c r="Q3" t="n">
        <v>460.79</v>
      </c>
      <c r="R3" t="n">
        <v>124.19</v>
      </c>
      <c r="S3" t="n">
        <v>32.19</v>
      </c>
      <c r="T3" t="n">
        <v>41691.02</v>
      </c>
      <c r="U3" t="n">
        <v>0.26</v>
      </c>
      <c r="V3" t="n">
        <v>0.63</v>
      </c>
      <c r="W3" t="n">
        <v>1.59</v>
      </c>
      <c r="X3" t="n">
        <v>2.56</v>
      </c>
      <c r="Y3" t="n">
        <v>1</v>
      </c>
      <c r="Z3" t="n">
        <v>10</v>
      </c>
      <c r="AA3" t="n">
        <v>126.9535556147799</v>
      </c>
      <c r="AB3" t="n">
        <v>173.7034555876553</v>
      </c>
      <c r="AC3" t="n">
        <v>157.125441580749</v>
      </c>
      <c r="AD3" t="n">
        <v>126953.5556147799</v>
      </c>
      <c r="AE3" t="n">
        <v>173703.4555876553</v>
      </c>
      <c r="AF3" t="n">
        <v>4.029570754745813e-06</v>
      </c>
      <c r="AG3" t="n">
        <v>6</v>
      </c>
      <c r="AH3" t="n">
        <v>157125.441580749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5.6603</v>
      </c>
      <c r="E4" t="n">
        <v>17.67</v>
      </c>
      <c r="F4" t="n">
        <v>13.55</v>
      </c>
      <c r="G4" t="n">
        <v>11.45</v>
      </c>
      <c r="H4" t="n">
        <v>0.2</v>
      </c>
      <c r="I4" t="n">
        <v>71</v>
      </c>
      <c r="J4" t="n">
        <v>133.88</v>
      </c>
      <c r="K4" t="n">
        <v>46.47</v>
      </c>
      <c r="L4" t="n">
        <v>1.5</v>
      </c>
      <c r="M4" t="n">
        <v>69</v>
      </c>
      <c r="N4" t="n">
        <v>20.91</v>
      </c>
      <c r="O4" t="n">
        <v>16746.01</v>
      </c>
      <c r="P4" t="n">
        <v>145.41</v>
      </c>
      <c r="Q4" t="n">
        <v>460.69</v>
      </c>
      <c r="R4" t="n">
        <v>106.22</v>
      </c>
      <c r="S4" t="n">
        <v>32.19</v>
      </c>
      <c r="T4" t="n">
        <v>32799.12</v>
      </c>
      <c r="U4" t="n">
        <v>0.3</v>
      </c>
      <c r="V4" t="n">
        <v>0.66</v>
      </c>
      <c r="W4" t="n">
        <v>1.56</v>
      </c>
      <c r="X4" t="n">
        <v>2.02</v>
      </c>
      <c r="Y4" t="n">
        <v>1</v>
      </c>
      <c r="Z4" t="n">
        <v>10</v>
      </c>
      <c r="AA4" t="n">
        <v>119.6839376272919</v>
      </c>
      <c r="AB4" t="n">
        <v>163.7568435442684</v>
      </c>
      <c r="AC4" t="n">
        <v>148.128120230622</v>
      </c>
      <c r="AD4" t="n">
        <v>119683.9376272919</v>
      </c>
      <c r="AE4" t="n">
        <v>163756.8435442684</v>
      </c>
      <c r="AF4" t="n">
        <v>4.265996959392461e-06</v>
      </c>
      <c r="AG4" t="n">
        <v>6</v>
      </c>
      <c r="AH4" t="n">
        <v>148128.120230622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5.873</v>
      </c>
      <c r="E5" t="n">
        <v>17.03</v>
      </c>
      <c r="F5" t="n">
        <v>13.24</v>
      </c>
      <c r="G5" t="n">
        <v>13.46</v>
      </c>
      <c r="H5" t="n">
        <v>0.23</v>
      </c>
      <c r="I5" t="n">
        <v>59</v>
      </c>
      <c r="J5" t="n">
        <v>134.22</v>
      </c>
      <c r="K5" t="n">
        <v>46.47</v>
      </c>
      <c r="L5" t="n">
        <v>1.75</v>
      </c>
      <c r="M5" t="n">
        <v>57</v>
      </c>
      <c r="N5" t="n">
        <v>21</v>
      </c>
      <c r="O5" t="n">
        <v>16787.35</v>
      </c>
      <c r="P5" t="n">
        <v>141.34</v>
      </c>
      <c r="Q5" t="n">
        <v>460.72</v>
      </c>
      <c r="R5" t="n">
        <v>95.84999999999999</v>
      </c>
      <c r="S5" t="n">
        <v>32.19</v>
      </c>
      <c r="T5" t="n">
        <v>27671.51</v>
      </c>
      <c r="U5" t="n">
        <v>0.34</v>
      </c>
      <c r="V5" t="n">
        <v>0.67</v>
      </c>
      <c r="W5" t="n">
        <v>1.55</v>
      </c>
      <c r="X5" t="n">
        <v>1.71</v>
      </c>
      <c r="Y5" t="n">
        <v>1</v>
      </c>
      <c r="Z5" t="n">
        <v>10</v>
      </c>
      <c r="AA5" t="n">
        <v>107.0566090901984</v>
      </c>
      <c r="AB5" t="n">
        <v>146.4795755614073</v>
      </c>
      <c r="AC5" t="n">
        <v>132.4997704552419</v>
      </c>
      <c r="AD5" t="n">
        <v>107056.6090901984</v>
      </c>
      <c r="AE5" t="n">
        <v>146479.5755614073</v>
      </c>
      <c r="AF5" t="n">
        <v>4.426302517978185e-06</v>
      </c>
      <c r="AG5" t="n">
        <v>5</v>
      </c>
      <c r="AH5" t="n">
        <v>132499.7704552419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6.0387</v>
      </c>
      <c r="E6" t="n">
        <v>16.56</v>
      </c>
      <c r="F6" t="n">
        <v>12.99</v>
      </c>
      <c r="G6" t="n">
        <v>15.28</v>
      </c>
      <c r="H6" t="n">
        <v>0.26</v>
      </c>
      <c r="I6" t="n">
        <v>51</v>
      </c>
      <c r="J6" t="n">
        <v>134.55</v>
      </c>
      <c r="K6" t="n">
        <v>46.47</v>
      </c>
      <c r="L6" t="n">
        <v>2</v>
      </c>
      <c r="M6" t="n">
        <v>49</v>
      </c>
      <c r="N6" t="n">
        <v>21.09</v>
      </c>
      <c r="O6" t="n">
        <v>16828.84</v>
      </c>
      <c r="P6" t="n">
        <v>137.97</v>
      </c>
      <c r="Q6" t="n">
        <v>460.76</v>
      </c>
      <c r="R6" t="n">
        <v>88.20999999999999</v>
      </c>
      <c r="S6" t="n">
        <v>32.19</v>
      </c>
      <c r="T6" t="n">
        <v>23893.62</v>
      </c>
      <c r="U6" t="n">
        <v>0.36</v>
      </c>
      <c r="V6" t="n">
        <v>0.6899999999999999</v>
      </c>
      <c r="W6" t="n">
        <v>1.52</v>
      </c>
      <c r="X6" t="n">
        <v>1.46</v>
      </c>
      <c r="Y6" t="n">
        <v>1</v>
      </c>
      <c r="Z6" t="n">
        <v>10</v>
      </c>
      <c r="AA6" t="n">
        <v>103.8521678450506</v>
      </c>
      <c r="AB6" t="n">
        <v>142.095117679828</v>
      </c>
      <c r="AC6" t="n">
        <v>128.5337590802538</v>
      </c>
      <c r="AD6" t="n">
        <v>103852.1678450506</v>
      </c>
      <c r="AE6" t="n">
        <v>142095.117679828</v>
      </c>
      <c r="AF6" t="n">
        <v>4.551185597703877e-06</v>
      </c>
      <c r="AG6" t="n">
        <v>5</v>
      </c>
      <c r="AH6" t="n">
        <v>128533.7590802538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6.1735</v>
      </c>
      <c r="E7" t="n">
        <v>16.2</v>
      </c>
      <c r="F7" t="n">
        <v>12.79</v>
      </c>
      <c r="G7" t="n">
        <v>17.06</v>
      </c>
      <c r="H7" t="n">
        <v>0.29</v>
      </c>
      <c r="I7" t="n">
        <v>45</v>
      </c>
      <c r="J7" t="n">
        <v>134.89</v>
      </c>
      <c r="K7" t="n">
        <v>46.47</v>
      </c>
      <c r="L7" t="n">
        <v>2.25</v>
      </c>
      <c r="M7" t="n">
        <v>43</v>
      </c>
      <c r="N7" t="n">
        <v>21.17</v>
      </c>
      <c r="O7" t="n">
        <v>16870.25</v>
      </c>
      <c r="P7" t="n">
        <v>135.24</v>
      </c>
      <c r="Q7" t="n">
        <v>460.7</v>
      </c>
      <c r="R7" t="n">
        <v>81.81999999999999</v>
      </c>
      <c r="S7" t="n">
        <v>32.19</v>
      </c>
      <c r="T7" t="n">
        <v>20727.05</v>
      </c>
      <c r="U7" t="n">
        <v>0.39</v>
      </c>
      <c r="V7" t="n">
        <v>0.7</v>
      </c>
      <c r="W7" t="n">
        <v>1.51</v>
      </c>
      <c r="X7" t="n">
        <v>1.26</v>
      </c>
      <c r="Y7" t="n">
        <v>1</v>
      </c>
      <c r="Z7" t="n">
        <v>10</v>
      </c>
      <c r="AA7" t="n">
        <v>101.3780803289778</v>
      </c>
      <c r="AB7" t="n">
        <v>138.709961991301</v>
      </c>
      <c r="AC7" t="n">
        <v>125.4716778995428</v>
      </c>
      <c r="AD7" t="n">
        <v>101378.0803289778</v>
      </c>
      <c r="AE7" t="n">
        <v>138709.961991301</v>
      </c>
      <c r="AF7" t="n">
        <v>4.652780281753503e-06</v>
      </c>
      <c r="AG7" t="n">
        <v>5</v>
      </c>
      <c r="AH7" t="n">
        <v>125471.6778995428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6.2751</v>
      </c>
      <c r="E8" t="n">
        <v>15.94</v>
      </c>
      <c r="F8" t="n">
        <v>12.67</v>
      </c>
      <c r="G8" t="n">
        <v>19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133.23</v>
      </c>
      <c r="Q8" t="n">
        <v>460.81</v>
      </c>
      <c r="R8" t="n">
        <v>77.17</v>
      </c>
      <c r="S8" t="n">
        <v>32.19</v>
      </c>
      <c r="T8" t="n">
        <v>18427</v>
      </c>
      <c r="U8" t="n">
        <v>0.42</v>
      </c>
      <c r="V8" t="n">
        <v>0.71</v>
      </c>
      <c r="W8" t="n">
        <v>1.52</v>
      </c>
      <c r="X8" t="n">
        <v>1.13</v>
      </c>
      <c r="Y8" t="n">
        <v>1</v>
      </c>
      <c r="Z8" t="n">
        <v>10</v>
      </c>
      <c r="AA8" t="n">
        <v>99.61416047221461</v>
      </c>
      <c r="AB8" t="n">
        <v>136.2964890246269</v>
      </c>
      <c r="AC8" t="n">
        <v>123.2885434054768</v>
      </c>
      <c r="AD8" t="n">
        <v>99614.1604722146</v>
      </c>
      <c r="AE8" t="n">
        <v>136296.4890246269</v>
      </c>
      <c r="AF8" t="n">
        <v>4.729353129672214e-06</v>
      </c>
      <c r="AG8" t="n">
        <v>5</v>
      </c>
      <c r="AH8" t="n">
        <v>123288.5434054768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6.3647</v>
      </c>
      <c r="E9" t="n">
        <v>15.71</v>
      </c>
      <c r="F9" t="n">
        <v>12.55</v>
      </c>
      <c r="G9" t="n">
        <v>20.92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131.42</v>
      </c>
      <c r="Q9" t="n">
        <v>460.73</v>
      </c>
      <c r="R9" t="n">
        <v>73.68000000000001</v>
      </c>
      <c r="S9" t="n">
        <v>32.19</v>
      </c>
      <c r="T9" t="n">
        <v>16700.81</v>
      </c>
      <c r="U9" t="n">
        <v>0.44</v>
      </c>
      <c r="V9" t="n">
        <v>0.71</v>
      </c>
      <c r="W9" t="n">
        <v>1.5</v>
      </c>
      <c r="X9" t="n">
        <v>1.02</v>
      </c>
      <c r="Y9" t="n">
        <v>1</v>
      </c>
      <c r="Z9" t="n">
        <v>10</v>
      </c>
      <c r="AA9" t="n">
        <v>98.08554266725368</v>
      </c>
      <c r="AB9" t="n">
        <v>134.2049667060224</v>
      </c>
      <c r="AC9" t="n">
        <v>121.3966330414892</v>
      </c>
      <c r="AD9" t="n">
        <v>98085.54266725367</v>
      </c>
      <c r="AE9" t="n">
        <v>134204.9667060224</v>
      </c>
      <c r="AF9" t="n">
        <v>4.79688194043517e-06</v>
      </c>
      <c r="AG9" t="n">
        <v>5</v>
      </c>
      <c r="AH9" t="n">
        <v>121396.6330414892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6.4647</v>
      </c>
      <c r="E10" t="n">
        <v>15.47</v>
      </c>
      <c r="F10" t="n">
        <v>12.42</v>
      </c>
      <c r="G10" t="n">
        <v>23.28</v>
      </c>
      <c r="H10" t="n">
        <v>0.39</v>
      </c>
      <c r="I10" t="n">
        <v>32</v>
      </c>
      <c r="J10" t="n">
        <v>135.9</v>
      </c>
      <c r="K10" t="n">
        <v>46.47</v>
      </c>
      <c r="L10" t="n">
        <v>3</v>
      </c>
      <c r="M10" t="n">
        <v>30</v>
      </c>
      <c r="N10" t="n">
        <v>21.43</v>
      </c>
      <c r="O10" t="n">
        <v>16994.64</v>
      </c>
      <c r="P10" t="n">
        <v>129.25</v>
      </c>
      <c r="Q10" t="n">
        <v>460.79</v>
      </c>
      <c r="R10" t="n">
        <v>69.20999999999999</v>
      </c>
      <c r="S10" t="n">
        <v>32.19</v>
      </c>
      <c r="T10" t="n">
        <v>14489.77</v>
      </c>
      <c r="U10" t="n">
        <v>0.47</v>
      </c>
      <c r="V10" t="n">
        <v>0.72</v>
      </c>
      <c r="W10" t="n">
        <v>1.5</v>
      </c>
      <c r="X10" t="n">
        <v>0.88</v>
      </c>
      <c r="Y10" t="n">
        <v>1</v>
      </c>
      <c r="Z10" t="n">
        <v>10</v>
      </c>
      <c r="AA10" t="n">
        <v>96.37496080371371</v>
      </c>
      <c r="AB10" t="n">
        <v>131.8644731347824</v>
      </c>
      <c r="AC10" t="n">
        <v>119.2795128917843</v>
      </c>
      <c r="AD10" t="n">
        <v>96374.96080371371</v>
      </c>
      <c r="AE10" t="n">
        <v>131864.4731347824</v>
      </c>
      <c r="AF10" t="n">
        <v>4.872248916733113e-06</v>
      </c>
      <c r="AG10" t="n">
        <v>5</v>
      </c>
      <c r="AH10" t="n">
        <v>119279.5128917843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6.5127</v>
      </c>
      <c r="E11" t="n">
        <v>15.35</v>
      </c>
      <c r="F11" t="n">
        <v>12.36</v>
      </c>
      <c r="G11" t="n">
        <v>24.72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127.94</v>
      </c>
      <c r="Q11" t="n">
        <v>460.72</v>
      </c>
      <c r="R11" t="n">
        <v>67.44</v>
      </c>
      <c r="S11" t="n">
        <v>32.19</v>
      </c>
      <c r="T11" t="n">
        <v>13613.81</v>
      </c>
      <c r="U11" t="n">
        <v>0.48</v>
      </c>
      <c r="V11" t="n">
        <v>0.72</v>
      </c>
      <c r="W11" t="n">
        <v>1.49</v>
      </c>
      <c r="X11" t="n">
        <v>0.82</v>
      </c>
      <c r="Y11" t="n">
        <v>1</v>
      </c>
      <c r="Z11" t="n">
        <v>10</v>
      </c>
      <c r="AA11" t="n">
        <v>95.47378248225854</v>
      </c>
      <c r="AB11" t="n">
        <v>130.6314411981865</v>
      </c>
      <c r="AC11" t="n">
        <v>118.1641597926455</v>
      </c>
      <c r="AD11" t="n">
        <v>95473.78248225854</v>
      </c>
      <c r="AE11" t="n">
        <v>130631.4411981865</v>
      </c>
      <c r="AF11" t="n">
        <v>4.908425065356126e-06</v>
      </c>
      <c r="AG11" t="n">
        <v>5</v>
      </c>
      <c r="AH11" t="n">
        <v>118164.1597926455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6.5853</v>
      </c>
      <c r="E12" t="n">
        <v>15.19</v>
      </c>
      <c r="F12" t="n">
        <v>12.27</v>
      </c>
      <c r="G12" t="n">
        <v>27.27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126.34</v>
      </c>
      <c r="Q12" t="n">
        <v>460.72</v>
      </c>
      <c r="R12" t="n">
        <v>64.42</v>
      </c>
      <c r="S12" t="n">
        <v>32.19</v>
      </c>
      <c r="T12" t="n">
        <v>12118.88</v>
      </c>
      <c r="U12" t="n">
        <v>0.5</v>
      </c>
      <c r="V12" t="n">
        <v>0.73</v>
      </c>
      <c r="W12" t="n">
        <v>1.49</v>
      </c>
      <c r="X12" t="n">
        <v>0.74</v>
      </c>
      <c r="Y12" t="n">
        <v>1</v>
      </c>
      <c r="Z12" t="n">
        <v>10</v>
      </c>
      <c r="AA12" t="n">
        <v>94.27606754210332</v>
      </c>
      <c r="AB12" t="n">
        <v>128.992674777613</v>
      </c>
      <c r="AC12" t="n">
        <v>116.6817949392279</v>
      </c>
      <c r="AD12" t="n">
        <v>94276.06754210332</v>
      </c>
      <c r="AE12" t="n">
        <v>128992.674777613</v>
      </c>
      <c r="AF12" t="n">
        <v>4.963141490148433e-06</v>
      </c>
      <c r="AG12" t="n">
        <v>5</v>
      </c>
      <c r="AH12" t="n">
        <v>116681.7949392279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6.6319</v>
      </c>
      <c r="E13" t="n">
        <v>15.08</v>
      </c>
      <c r="F13" t="n">
        <v>12.22</v>
      </c>
      <c r="G13" t="n">
        <v>29.32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125.1</v>
      </c>
      <c r="Q13" t="n">
        <v>460.73</v>
      </c>
      <c r="R13" t="n">
        <v>62.81</v>
      </c>
      <c r="S13" t="n">
        <v>32.19</v>
      </c>
      <c r="T13" t="n">
        <v>11319.95</v>
      </c>
      <c r="U13" t="n">
        <v>0.51</v>
      </c>
      <c r="V13" t="n">
        <v>0.73</v>
      </c>
      <c r="W13" t="n">
        <v>1.49</v>
      </c>
      <c r="X13" t="n">
        <v>0.68</v>
      </c>
      <c r="Y13" t="n">
        <v>1</v>
      </c>
      <c r="Z13" t="n">
        <v>10</v>
      </c>
      <c r="AA13" t="n">
        <v>93.44634321395537</v>
      </c>
      <c r="AB13" t="n">
        <v>127.8574093469876</v>
      </c>
      <c r="AC13" t="n">
        <v>115.654877647946</v>
      </c>
      <c r="AD13" t="n">
        <v>93446.34321395538</v>
      </c>
      <c r="AE13" t="n">
        <v>127857.4093469876</v>
      </c>
      <c r="AF13" t="n">
        <v>4.998262501103273e-06</v>
      </c>
      <c r="AG13" t="n">
        <v>5</v>
      </c>
      <c r="AH13" t="n">
        <v>115654.877647946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6.6547</v>
      </c>
      <c r="E14" t="n">
        <v>15.03</v>
      </c>
      <c r="F14" t="n">
        <v>12.19</v>
      </c>
      <c r="G14" t="n">
        <v>30.48</v>
      </c>
      <c r="H14" t="n">
        <v>0.52</v>
      </c>
      <c r="I14" t="n">
        <v>24</v>
      </c>
      <c r="J14" t="n">
        <v>137.25</v>
      </c>
      <c r="K14" t="n">
        <v>46.47</v>
      </c>
      <c r="L14" t="n">
        <v>4</v>
      </c>
      <c r="M14" t="n">
        <v>22</v>
      </c>
      <c r="N14" t="n">
        <v>21.78</v>
      </c>
      <c r="O14" t="n">
        <v>17160.92</v>
      </c>
      <c r="P14" t="n">
        <v>124.45</v>
      </c>
      <c r="Q14" t="n">
        <v>460.7</v>
      </c>
      <c r="R14" t="n">
        <v>61.87</v>
      </c>
      <c r="S14" t="n">
        <v>32.19</v>
      </c>
      <c r="T14" t="n">
        <v>10856.08</v>
      </c>
      <c r="U14" t="n">
        <v>0.52</v>
      </c>
      <c r="V14" t="n">
        <v>0.73</v>
      </c>
      <c r="W14" t="n">
        <v>1.49</v>
      </c>
      <c r="X14" t="n">
        <v>0.66</v>
      </c>
      <c r="Y14" t="n">
        <v>1</v>
      </c>
      <c r="Z14" t="n">
        <v>10</v>
      </c>
      <c r="AA14" t="n">
        <v>93.02680367646208</v>
      </c>
      <c r="AB14" t="n">
        <v>127.2833768430115</v>
      </c>
      <c r="AC14" t="n">
        <v>115.1356300004894</v>
      </c>
      <c r="AD14" t="n">
        <v>93026.80367646208</v>
      </c>
      <c r="AE14" t="n">
        <v>127283.3768430115</v>
      </c>
      <c r="AF14" t="n">
        <v>5.015446171699205e-06</v>
      </c>
      <c r="AG14" t="n">
        <v>5</v>
      </c>
      <c r="AH14" t="n">
        <v>115135.6300004894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6.7055</v>
      </c>
      <c r="E15" t="n">
        <v>14.91</v>
      </c>
      <c r="F15" t="n">
        <v>12.13</v>
      </c>
      <c r="G15" t="n">
        <v>33.09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122.85</v>
      </c>
      <c r="Q15" t="n">
        <v>460.69</v>
      </c>
      <c r="R15" t="n">
        <v>60.12</v>
      </c>
      <c r="S15" t="n">
        <v>32.19</v>
      </c>
      <c r="T15" t="n">
        <v>9994.280000000001</v>
      </c>
      <c r="U15" t="n">
        <v>0.54</v>
      </c>
      <c r="V15" t="n">
        <v>0.74</v>
      </c>
      <c r="W15" t="n">
        <v>1.48</v>
      </c>
      <c r="X15" t="n">
        <v>0.6</v>
      </c>
      <c r="Y15" t="n">
        <v>1</v>
      </c>
      <c r="Z15" t="n">
        <v>10</v>
      </c>
      <c r="AA15" t="n">
        <v>92.05010729251327</v>
      </c>
      <c r="AB15" t="n">
        <v>125.94701776169</v>
      </c>
      <c r="AC15" t="n">
        <v>113.9268111542971</v>
      </c>
      <c r="AD15" t="n">
        <v>92050.10729251328</v>
      </c>
      <c r="AE15" t="n">
        <v>125947.01776169</v>
      </c>
      <c r="AF15" t="n">
        <v>5.05373259565856e-06</v>
      </c>
      <c r="AG15" t="n">
        <v>5</v>
      </c>
      <c r="AH15" t="n">
        <v>113926.8111542971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6.7348</v>
      </c>
      <c r="E16" t="n">
        <v>14.85</v>
      </c>
      <c r="F16" t="n">
        <v>12.1</v>
      </c>
      <c r="G16" t="n">
        <v>34.56</v>
      </c>
      <c r="H16" t="n">
        <v>0.58</v>
      </c>
      <c r="I16" t="n">
        <v>21</v>
      </c>
      <c r="J16" t="n">
        <v>137.92</v>
      </c>
      <c r="K16" t="n">
        <v>46.47</v>
      </c>
      <c r="L16" t="n">
        <v>4.5</v>
      </c>
      <c r="M16" t="n">
        <v>19</v>
      </c>
      <c r="N16" t="n">
        <v>21.95</v>
      </c>
      <c r="O16" t="n">
        <v>17244.24</v>
      </c>
      <c r="P16" t="n">
        <v>121.87</v>
      </c>
      <c r="Q16" t="n">
        <v>460.7</v>
      </c>
      <c r="R16" t="n">
        <v>58.71</v>
      </c>
      <c r="S16" t="n">
        <v>32.19</v>
      </c>
      <c r="T16" t="n">
        <v>9291.27</v>
      </c>
      <c r="U16" t="n">
        <v>0.55</v>
      </c>
      <c r="V16" t="n">
        <v>0.74</v>
      </c>
      <c r="W16" t="n">
        <v>1.48</v>
      </c>
      <c r="X16" t="n">
        <v>0.5600000000000001</v>
      </c>
      <c r="Y16" t="n">
        <v>1</v>
      </c>
      <c r="Z16" t="n">
        <v>10</v>
      </c>
      <c r="AA16" t="n">
        <v>91.47465230650492</v>
      </c>
      <c r="AB16" t="n">
        <v>125.1596548625515</v>
      </c>
      <c r="AC16" t="n">
        <v>113.2145930651814</v>
      </c>
      <c r="AD16" t="n">
        <v>91474.65230650493</v>
      </c>
      <c r="AE16" t="n">
        <v>125159.6548625515</v>
      </c>
      <c r="AF16" t="n">
        <v>5.075815119713857e-06</v>
      </c>
      <c r="AG16" t="n">
        <v>5</v>
      </c>
      <c r="AH16" t="n">
        <v>113214.5930651814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6.7499</v>
      </c>
      <c r="E17" t="n">
        <v>14.82</v>
      </c>
      <c r="F17" t="n">
        <v>12.09</v>
      </c>
      <c r="G17" t="n">
        <v>36.27</v>
      </c>
      <c r="H17" t="n">
        <v>0.61</v>
      </c>
      <c r="I17" t="n">
        <v>20</v>
      </c>
      <c r="J17" t="n">
        <v>138.26</v>
      </c>
      <c r="K17" t="n">
        <v>46.47</v>
      </c>
      <c r="L17" t="n">
        <v>4.75</v>
      </c>
      <c r="M17" t="n">
        <v>18</v>
      </c>
      <c r="N17" t="n">
        <v>22.04</v>
      </c>
      <c r="O17" t="n">
        <v>17285.95</v>
      </c>
      <c r="P17" t="n">
        <v>121.03</v>
      </c>
      <c r="Q17" t="n">
        <v>460.73</v>
      </c>
      <c r="R17" t="n">
        <v>58.38</v>
      </c>
      <c r="S17" t="n">
        <v>32.19</v>
      </c>
      <c r="T17" t="n">
        <v>9133.82</v>
      </c>
      <c r="U17" t="n">
        <v>0.55</v>
      </c>
      <c r="V17" t="n">
        <v>0.74</v>
      </c>
      <c r="W17" t="n">
        <v>1.49</v>
      </c>
      <c r="X17" t="n">
        <v>0.5600000000000001</v>
      </c>
      <c r="Y17" t="n">
        <v>1</v>
      </c>
      <c r="Z17" t="n">
        <v>10</v>
      </c>
      <c r="AA17" t="n">
        <v>91.06203480062214</v>
      </c>
      <c r="AB17" t="n">
        <v>124.5950933876034</v>
      </c>
      <c r="AC17" t="n">
        <v>112.7039125450351</v>
      </c>
      <c r="AD17" t="n">
        <v>91062.03480062215</v>
      </c>
      <c r="AE17" t="n">
        <v>124595.0933876034</v>
      </c>
      <c r="AF17" t="n">
        <v>5.087195533134847e-06</v>
      </c>
      <c r="AG17" t="n">
        <v>5</v>
      </c>
      <c r="AH17" t="n">
        <v>112703.9125450351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6.7769</v>
      </c>
      <c r="E18" t="n">
        <v>14.76</v>
      </c>
      <c r="F18" t="n">
        <v>12.06</v>
      </c>
      <c r="G18" t="n">
        <v>38.08</v>
      </c>
      <c r="H18" t="n">
        <v>0.64</v>
      </c>
      <c r="I18" t="n">
        <v>19</v>
      </c>
      <c r="J18" t="n">
        <v>138.6</v>
      </c>
      <c r="K18" t="n">
        <v>46.47</v>
      </c>
      <c r="L18" t="n">
        <v>5</v>
      </c>
      <c r="M18" t="n">
        <v>17</v>
      </c>
      <c r="N18" t="n">
        <v>22.13</v>
      </c>
      <c r="O18" t="n">
        <v>17327.69</v>
      </c>
      <c r="P18" t="n">
        <v>120.14</v>
      </c>
      <c r="Q18" t="n">
        <v>460.7</v>
      </c>
      <c r="R18" t="n">
        <v>57.4</v>
      </c>
      <c r="S18" t="n">
        <v>32.19</v>
      </c>
      <c r="T18" t="n">
        <v>8648.84</v>
      </c>
      <c r="U18" t="n">
        <v>0.5600000000000001</v>
      </c>
      <c r="V18" t="n">
        <v>0.74</v>
      </c>
      <c r="W18" t="n">
        <v>1.48</v>
      </c>
      <c r="X18" t="n">
        <v>0.52</v>
      </c>
      <c r="Y18" t="n">
        <v>1</v>
      </c>
      <c r="Z18" t="n">
        <v>10</v>
      </c>
      <c r="AA18" t="n">
        <v>90.54278164272971</v>
      </c>
      <c r="AB18" t="n">
        <v>123.8846283091427</v>
      </c>
      <c r="AC18" t="n">
        <v>112.0612532565185</v>
      </c>
      <c r="AD18" t="n">
        <v>90542.78164272971</v>
      </c>
      <c r="AE18" t="n">
        <v>123884.6283091427</v>
      </c>
      <c r="AF18" t="n">
        <v>5.107544616735291e-06</v>
      </c>
      <c r="AG18" t="n">
        <v>5</v>
      </c>
      <c r="AH18" t="n">
        <v>112061.2532565185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6.8045</v>
      </c>
      <c r="E19" t="n">
        <v>14.7</v>
      </c>
      <c r="F19" t="n">
        <v>12.03</v>
      </c>
      <c r="G19" t="n">
        <v>40.09</v>
      </c>
      <c r="H19" t="n">
        <v>0.67</v>
      </c>
      <c r="I19" t="n">
        <v>18</v>
      </c>
      <c r="J19" t="n">
        <v>138.94</v>
      </c>
      <c r="K19" t="n">
        <v>46.47</v>
      </c>
      <c r="L19" t="n">
        <v>5.25</v>
      </c>
      <c r="M19" t="n">
        <v>16</v>
      </c>
      <c r="N19" t="n">
        <v>22.22</v>
      </c>
      <c r="O19" t="n">
        <v>17369.47</v>
      </c>
      <c r="P19" t="n">
        <v>118.8</v>
      </c>
      <c r="Q19" t="n">
        <v>460.72</v>
      </c>
      <c r="R19" t="n">
        <v>56.54</v>
      </c>
      <c r="S19" t="n">
        <v>32.19</v>
      </c>
      <c r="T19" t="n">
        <v>8223.450000000001</v>
      </c>
      <c r="U19" t="n">
        <v>0.57</v>
      </c>
      <c r="V19" t="n">
        <v>0.74</v>
      </c>
      <c r="W19" t="n">
        <v>1.48</v>
      </c>
      <c r="X19" t="n">
        <v>0.49</v>
      </c>
      <c r="Y19" t="n">
        <v>1</v>
      </c>
      <c r="Z19" t="n">
        <v>10</v>
      </c>
      <c r="AA19" t="n">
        <v>89.86357118367219</v>
      </c>
      <c r="AB19" t="n">
        <v>122.95530259441</v>
      </c>
      <c r="AC19" t="n">
        <v>111.2206210836828</v>
      </c>
      <c r="AD19" t="n">
        <v>89863.57118367219</v>
      </c>
      <c r="AE19" t="n">
        <v>122955.30259441</v>
      </c>
      <c r="AF19" t="n">
        <v>5.128345902193523e-06</v>
      </c>
      <c r="AG19" t="n">
        <v>5</v>
      </c>
      <c r="AH19" t="n">
        <v>111220.6210836828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6.8324</v>
      </c>
      <c r="E20" t="n">
        <v>14.64</v>
      </c>
      <c r="F20" t="n">
        <v>11.99</v>
      </c>
      <c r="G20" t="n">
        <v>42.33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15</v>
      </c>
      <c r="N20" t="n">
        <v>22.31</v>
      </c>
      <c r="O20" t="n">
        <v>17411.27</v>
      </c>
      <c r="P20" t="n">
        <v>117.97</v>
      </c>
      <c r="Q20" t="n">
        <v>460.7</v>
      </c>
      <c r="R20" t="n">
        <v>55.49</v>
      </c>
      <c r="S20" t="n">
        <v>32.19</v>
      </c>
      <c r="T20" t="n">
        <v>7701.74</v>
      </c>
      <c r="U20" t="n">
        <v>0.58</v>
      </c>
      <c r="V20" t="n">
        <v>0.75</v>
      </c>
      <c r="W20" t="n">
        <v>1.47</v>
      </c>
      <c r="X20" t="n">
        <v>0.46</v>
      </c>
      <c r="Y20" t="n">
        <v>1</v>
      </c>
      <c r="Z20" t="n">
        <v>10</v>
      </c>
      <c r="AA20" t="n">
        <v>89.36471909938261</v>
      </c>
      <c r="AB20" t="n">
        <v>122.2727511648846</v>
      </c>
      <c r="AC20" t="n">
        <v>110.6032114046241</v>
      </c>
      <c r="AD20" t="n">
        <v>89364.71909938261</v>
      </c>
      <c r="AE20" t="n">
        <v>122272.7511648846</v>
      </c>
      <c r="AF20" t="n">
        <v>5.149373288580649e-06</v>
      </c>
      <c r="AG20" t="n">
        <v>5</v>
      </c>
      <c r="AH20" t="n">
        <v>110603.2114046241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6.8607</v>
      </c>
      <c r="E21" t="n">
        <v>14.58</v>
      </c>
      <c r="F21" t="n">
        <v>11.96</v>
      </c>
      <c r="G21" t="n">
        <v>44.85</v>
      </c>
      <c r="H21" t="n">
        <v>0.73</v>
      </c>
      <c r="I21" t="n">
        <v>16</v>
      </c>
      <c r="J21" t="n">
        <v>139.61</v>
      </c>
      <c r="K21" t="n">
        <v>46.47</v>
      </c>
      <c r="L21" t="n">
        <v>5.75</v>
      </c>
      <c r="M21" t="n">
        <v>14</v>
      </c>
      <c r="N21" t="n">
        <v>22.4</v>
      </c>
      <c r="O21" t="n">
        <v>17453.1</v>
      </c>
      <c r="P21" t="n">
        <v>116.62</v>
      </c>
      <c r="Q21" t="n">
        <v>460.69</v>
      </c>
      <c r="R21" t="n">
        <v>54.53</v>
      </c>
      <c r="S21" t="n">
        <v>32.19</v>
      </c>
      <c r="T21" t="n">
        <v>7228.57</v>
      </c>
      <c r="U21" t="n">
        <v>0.59</v>
      </c>
      <c r="V21" t="n">
        <v>0.75</v>
      </c>
      <c r="W21" t="n">
        <v>1.47</v>
      </c>
      <c r="X21" t="n">
        <v>0.43</v>
      </c>
      <c r="Y21" t="n">
        <v>1</v>
      </c>
      <c r="Z21" t="n">
        <v>10</v>
      </c>
      <c r="AA21" t="n">
        <v>88.68757896205817</v>
      </c>
      <c r="AB21" t="n">
        <v>121.3462581556833</v>
      </c>
      <c r="AC21" t="n">
        <v>109.7651415878796</v>
      </c>
      <c r="AD21" t="n">
        <v>88687.57896205816</v>
      </c>
      <c r="AE21" t="n">
        <v>121346.2581556833</v>
      </c>
      <c r="AF21" t="n">
        <v>5.170702142872967e-06</v>
      </c>
      <c r="AG21" t="n">
        <v>5</v>
      </c>
      <c r="AH21" t="n">
        <v>109765.1415878796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6.8797</v>
      </c>
      <c r="E22" t="n">
        <v>14.54</v>
      </c>
      <c r="F22" t="n">
        <v>11.95</v>
      </c>
      <c r="G22" t="n">
        <v>47.79</v>
      </c>
      <c r="H22" t="n">
        <v>0.76</v>
      </c>
      <c r="I22" t="n">
        <v>15</v>
      </c>
      <c r="J22" t="n">
        <v>139.95</v>
      </c>
      <c r="K22" t="n">
        <v>46.47</v>
      </c>
      <c r="L22" t="n">
        <v>6</v>
      </c>
      <c r="M22" t="n">
        <v>13</v>
      </c>
      <c r="N22" t="n">
        <v>22.49</v>
      </c>
      <c r="O22" t="n">
        <v>17494.97</v>
      </c>
      <c r="P22" t="n">
        <v>115.9</v>
      </c>
      <c r="Q22" t="n">
        <v>460.69</v>
      </c>
      <c r="R22" t="n">
        <v>53.96</v>
      </c>
      <c r="S22" t="n">
        <v>32.19</v>
      </c>
      <c r="T22" t="n">
        <v>6949.25</v>
      </c>
      <c r="U22" t="n">
        <v>0.6</v>
      </c>
      <c r="V22" t="n">
        <v>0.75</v>
      </c>
      <c r="W22" t="n">
        <v>1.47</v>
      </c>
      <c r="X22" t="n">
        <v>0.41</v>
      </c>
      <c r="Y22" t="n">
        <v>1</v>
      </c>
      <c r="Z22" t="n">
        <v>10</v>
      </c>
      <c r="AA22" t="n">
        <v>88.30528070980721</v>
      </c>
      <c r="AB22" t="n">
        <v>120.8231808211452</v>
      </c>
      <c r="AC22" t="n">
        <v>109.291986020006</v>
      </c>
      <c r="AD22" t="n">
        <v>88305.28070980721</v>
      </c>
      <c r="AE22" t="n">
        <v>120823.1808211452</v>
      </c>
      <c r="AF22" t="n">
        <v>5.185021868369576e-06</v>
      </c>
      <c r="AG22" t="n">
        <v>5</v>
      </c>
      <c r="AH22" t="n">
        <v>109291.986020006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6.8834</v>
      </c>
      <c r="E23" t="n">
        <v>14.53</v>
      </c>
      <c r="F23" t="n">
        <v>11.94</v>
      </c>
      <c r="G23" t="n">
        <v>47.76</v>
      </c>
      <c r="H23" t="n">
        <v>0.79</v>
      </c>
      <c r="I23" t="n">
        <v>15</v>
      </c>
      <c r="J23" t="n">
        <v>140.29</v>
      </c>
      <c r="K23" t="n">
        <v>46.47</v>
      </c>
      <c r="L23" t="n">
        <v>6.25</v>
      </c>
      <c r="M23" t="n">
        <v>13</v>
      </c>
      <c r="N23" t="n">
        <v>22.58</v>
      </c>
      <c r="O23" t="n">
        <v>17536.87</v>
      </c>
      <c r="P23" t="n">
        <v>115.19</v>
      </c>
      <c r="Q23" t="n">
        <v>460.69</v>
      </c>
      <c r="R23" t="n">
        <v>53.59</v>
      </c>
      <c r="S23" t="n">
        <v>32.19</v>
      </c>
      <c r="T23" t="n">
        <v>6760.15</v>
      </c>
      <c r="U23" t="n">
        <v>0.6</v>
      </c>
      <c r="V23" t="n">
        <v>0.75</v>
      </c>
      <c r="W23" t="n">
        <v>1.47</v>
      </c>
      <c r="X23" t="n">
        <v>0.41</v>
      </c>
      <c r="Y23" t="n">
        <v>1</v>
      </c>
      <c r="Z23" t="n">
        <v>10</v>
      </c>
      <c r="AA23" t="n">
        <v>88.02795231128464</v>
      </c>
      <c r="AB23" t="n">
        <v>120.4437278714214</v>
      </c>
      <c r="AC23" t="n">
        <v>108.9487475272381</v>
      </c>
      <c r="AD23" t="n">
        <v>88027.95231128464</v>
      </c>
      <c r="AE23" t="n">
        <v>120443.7278714214</v>
      </c>
      <c r="AF23" t="n">
        <v>5.1878104464926e-06</v>
      </c>
      <c r="AG23" t="n">
        <v>5</v>
      </c>
      <c r="AH23" t="n">
        <v>108948.7475272381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6.911</v>
      </c>
      <c r="E24" t="n">
        <v>14.47</v>
      </c>
      <c r="F24" t="n">
        <v>11.91</v>
      </c>
      <c r="G24" t="n">
        <v>51.04</v>
      </c>
      <c r="H24" t="n">
        <v>0.82</v>
      </c>
      <c r="I24" t="n">
        <v>14</v>
      </c>
      <c r="J24" t="n">
        <v>140.63</v>
      </c>
      <c r="K24" t="n">
        <v>46.47</v>
      </c>
      <c r="L24" t="n">
        <v>6.5</v>
      </c>
      <c r="M24" t="n">
        <v>12</v>
      </c>
      <c r="N24" t="n">
        <v>22.67</v>
      </c>
      <c r="O24" t="n">
        <v>17578.8</v>
      </c>
      <c r="P24" t="n">
        <v>114.55</v>
      </c>
      <c r="Q24" t="n">
        <v>460.7</v>
      </c>
      <c r="R24" t="n">
        <v>52.58</v>
      </c>
      <c r="S24" t="n">
        <v>32.19</v>
      </c>
      <c r="T24" t="n">
        <v>6260.22</v>
      </c>
      <c r="U24" t="n">
        <v>0.61</v>
      </c>
      <c r="V24" t="n">
        <v>0.75</v>
      </c>
      <c r="W24" t="n">
        <v>1.47</v>
      </c>
      <c r="X24" t="n">
        <v>0.37</v>
      </c>
      <c r="Y24" t="n">
        <v>1</v>
      </c>
      <c r="Z24" t="n">
        <v>10</v>
      </c>
      <c r="AA24" t="n">
        <v>87.6142315034823</v>
      </c>
      <c r="AB24" t="n">
        <v>119.8776568101126</v>
      </c>
      <c r="AC24" t="n">
        <v>108.4367014935348</v>
      </c>
      <c r="AD24" t="n">
        <v>87614.2315034823</v>
      </c>
      <c r="AE24" t="n">
        <v>119877.6568101126</v>
      </c>
      <c r="AF24" t="n">
        <v>5.208611731950832e-06</v>
      </c>
      <c r="AG24" t="n">
        <v>5</v>
      </c>
      <c r="AH24" t="n">
        <v>108436.7014935348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6.9353</v>
      </c>
      <c r="E25" t="n">
        <v>14.42</v>
      </c>
      <c r="F25" t="n">
        <v>11.88</v>
      </c>
      <c r="G25" t="n">
        <v>54.85</v>
      </c>
      <c r="H25" t="n">
        <v>0.85</v>
      </c>
      <c r="I25" t="n">
        <v>13</v>
      </c>
      <c r="J25" t="n">
        <v>140.97</v>
      </c>
      <c r="K25" t="n">
        <v>46.47</v>
      </c>
      <c r="L25" t="n">
        <v>6.75</v>
      </c>
      <c r="M25" t="n">
        <v>11</v>
      </c>
      <c r="N25" t="n">
        <v>22.76</v>
      </c>
      <c r="O25" t="n">
        <v>17620.76</v>
      </c>
      <c r="P25" t="n">
        <v>113.13</v>
      </c>
      <c r="Q25" t="n">
        <v>460.71</v>
      </c>
      <c r="R25" t="n">
        <v>52.02</v>
      </c>
      <c r="S25" t="n">
        <v>32.19</v>
      </c>
      <c r="T25" t="n">
        <v>5988.65</v>
      </c>
      <c r="U25" t="n">
        <v>0.62</v>
      </c>
      <c r="V25" t="n">
        <v>0.75</v>
      </c>
      <c r="W25" t="n">
        <v>1.47</v>
      </c>
      <c r="X25" t="n">
        <v>0.35</v>
      </c>
      <c r="Y25" t="n">
        <v>1</v>
      </c>
      <c r="Z25" t="n">
        <v>10</v>
      </c>
      <c r="AA25" t="n">
        <v>86.95270621200353</v>
      </c>
      <c r="AB25" t="n">
        <v>118.9725287218757</v>
      </c>
      <c r="AC25" t="n">
        <v>107.6179575596837</v>
      </c>
      <c r="AD25" t="n">
        <v>86952.70621200354</v>
      </c>
      <c r="AE25" t="n">
        <v>118972.5287218757</v>
      </c>
      <c r="AF25" t="n">
        <v>5.226925907191232e-06</v>
      </c>
      <c r="AG25" t="n">
        <v>5</v>
      </c>
      <c r="AH25" t="n">
        <v>107617.9575596837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6.9364</v>
      </c>
      <c r="E26" t="n">
        <v>14.42</v>
      </c>
      <c r="F26" t="n">
        <v>11.88</v>
      </c>
      <c r="G26" t="n">
        <v>54.84</v>
      </c>
      <c r="H26" t="n">
        <v>0.88</v>
      </c>
      <c r="I26" t="n">
        <v>13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113.09</v>
      </c>
      <c r="Q26" t="n">
        <v>460.72</v>
      </c>
      <c r="R26" t="n">
        <v>51.85</v>
      </c>
      <c r="S26" t="n">
        <v>32.19</v>
      </c>
      <c r="T26" t="n">
        <v>5900.19</v>
      </c>
      <c r="U26" t="n">
        <v>0.62</v>
      </c>
      <c r="V26" t="n">
        <v>0.75</v>
      </c>
      <c r="W26" t="n">
        <v>1.47</v>
      </c>
      <c r="X26" t="n">
        <v>0.35</v>
      </c>
      <c r="Y26" t="n">
        <v>1</v>
      </c>
      <c r="Z26" t="n">
        <v>10</v>
      </c>
      <c r="AA26" t="n">
        <v>86.93182459004041</v>
      </c>
      <c r="AB26" t="n">
        <v>118.9439575654736</v>
      </c>
      <c r="AC26" t="n">
        <v>107.5921131943487</v>
      </c>
      <c r="AD26" t="n">
        <v>86931.8245900404</v>
      </c>
      <c r="AE26" t="n">
        <v>118943.9575654736</v>
      </c>
      <c r="AF26" t="n">
        <v>5.22775494393051e-06</v>
      </c>
      <c r="AG26" t="n">
        <v>5</v>
      </c>
      <c r="AH26" t="n">
        <v>107592.1131943487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6.9734</v>
      </c>
      <c r="E27" t="n">
        <v>14.34</v>
      </c>
      <c r="F27" t="n">
        <v>11.83</v>
      </c>
      <c r="G27" t="n">
        <v>59.17</v>
      </c>
      <c r="H27" t="n">
        <v>0.91</v>
      </c>
      <c r="I27" t="n">
        <v>12</v>
      </c>
      <c r="J27" t="n">
        <v>141.66</v>
      </c>
      <c r="K27" t="n">
        <v>46.47</v>
      </c>
      <c r="L27" t="n">
        <v>7.25</v>
      </c>
      <c r="M27" t="n">
        <v>10</v>
      </c>
      <c r="N27" t="n">
        <v>22.94</v>
      </c>
      <c r="O27" t="n">
        <v>17704.77</v>
      </c>
      <c r="P27" t="n">
        <v>111.09</v>
      </c>
      <c r="Q27" t="n">
        <v>460.69</v>
      </c>
      <c r="R27" t="n">
        <v>50.28</v>
      </c>
      <c r="S27" t="n">
        <v>32.19</v>
      </c>
      <c r="T27" t="n">
        <v>5123.68</v>
      </c>
      <c r="U27" t="n">
        <v>0.64</v>
      </c>
      <c r="V27" t="n">
        <v>0.76</v>
      </c>
      <c r="W27" t="n">
        <v>1.46</v>
      </c>
      <c r="X27" t="n">
        <v>0.3</v>
      </c>
      <c r="Y27" t="n">
        <v>1</v>
      </c>
      <c r="Z27" t="n">
        <v>10</v>
      </c>
      <c r="AA27" t="n">
        <v>85.98837928752279</v>
      </c>
      <c r="AB27" t="n">
        <v>117.6530940807005</v>
      </c>
      <c r="AC27" t="n">
        <v>106.4244479088236</v>
      </c>
      <c r="AD27" t="n">
        <v>85988.3792875228</v>
      </c>
      <c r="AE27" t="n">
        <v>117653.0940807005</v>
      </c>
      <c r="AF27" t="n">
        <v>5.255640725160749e-06</v>
      </c>
      <c r="AG27" t="n">
        <v>5</v>
      </c>
      <c r="AH27" t="n">
        <v>106424.4479088236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6.9688</v>
      </c>
      <c r="E28" t="n">
        <v>14.35</v>
      </c>
      <c r="F28" t="n">
        <v>11.84</v>
      </c>
      <c r="G28" t="n">
        <v>59.21</v>
      </c>
      <c r="H28" t="n">
        <v>0.93</v>
      </c>
      <c r="I28" t="n">
        <v>12</v>
      </c>
      <c r="J28" t="n">
        <v>142</v>
      </c>
      <c r="K28" t="n">
        <v>46.47</v>
      </c>
      <c r="L28" t="n">
        <v>7.5</v>
      </c>
      <c r="M28" t="n">
        <v>10</v>
      </c>
      <c r="N28" t="n">
        <v>23.03</v>
      </c>
      <c r="O28" t="n">
        <v>17746.83</v>
      </c>
      <c r="P28" t="n">
        <v>111.02</v>
      </c>
      <c r="Q28" t="n">
        <v>460.7</v>
      </c>
      <c r="R28" t="n">
        <v>50.52</v>
      </c>
      <c r="S28" t="n">
        <v>32.19</v>
      </c>
      <c r="T28" t="n">
        <v>5240.73</v>
      </c>
      <c r="U28" t="n">
        <v>0.64</v>
      </c>
      <c r="V28" t="n">
        <v>0.75</v>
      </c>
      <c r="W28" t="n">
        <v>1.47</v>
      </c>
      <c r="X28" t="n">
        <v>0.31</v>
      </c>
      <c r="Y28" t="n">
        <v>1</v>
      </c>
      <c r="Z28" t="n">
        <v>10</v>
      </c>
      <c r="AA28" t="n">
        <v>85.99588827209307</v>
      </c>
      <c r="AB28" t="n">
        <v>117.6633682046625</v>
      </c>
      <c r="AC28" t="n">
        <v>106.4337414848146</v>
      </c>
      <c r="AD28" t="n">
        <v>85995.88827209307</v>
      </c>
      <c r="AE28" t="n">
        <v>117663.3682046625</v>
      </c>
      <c r="AF28" t="n">
        <v>5.252173844251043e-06</v>
      </c>
      <c r="AG28" t="n">
        <v>5</v>
      </c>
      <c r="AH28" t="n">
        <v>106433.7414848146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6.9618</v>
      </c>
      <c r="E29" t="n">
        <v>14.36</v>
      </c>
      <c r="F29" t="n">
        <v>11.86</v>
      </c>
      <c r="G29" t="n">
        <v>59.29</v>
      </c>
      <c r="H29" t="n">
        <v>0.96</v>
      </c>
      <c r="I29" t="n">
        <v>12</v>
      </c>
      <c r="J29" t="n">
        <v>142.34</v>
      </c>
      <c r="K29" t="n">
        <v>46.47</v>
      </c>
      <c r="L29" t="n">
        <v>7.75</v>
      </c>
      <c r="M29" t="n">
        <v>10</v>
      </c>
      <c r="N29" t="n">
        <v>23.12</v>
      </c>
      <c r="O29" t="n">
        <v>17788.92</v>
      </c>
      <c r="P29" t="n">
        <v>109.6</v>
      </c>
      <c r="Q29" t="n">
        <v>460.7</v>
      </c>
      <c r="R29" t="n">
        <v>51.04</v>
      </c>
      <c r="S29" t="n">
        <v>32.19</v>
      </c>
      <c r="T29" t="n">
        <v>5504.31</v>
      </c>
      <c r="U29" t="n">
        <v>0.63</v>
      </c>
      <c r="V29" t="n">
        <v>0.75</v>
      </c>
      <c r="W29" t="n">
        <v>1.47</v>
      </c>
      <c r="X29" t="n">
        <v>0.32</v>
      </c>
      <c r="Y29" t="n">
        <v>1</v>
      </c>
      <c r="Z29" t="n">
        <v>10</v>
      </c>
      <c r="AA29" t="n">
        <v>85.55272225725841</v>
      </c>
      <c r="AB29" t="n">
        <v>117.0570089120613</v>
      </c>
      <c r="AC29" t="n">
        <v>105.8852522720684</v>
      </c>
      <c r="AD29" t="n">
        <v>85552.72225725841</v>
      </c>
      <c r="AE29" t="n">
        <v>117057.0089120613</v>
      </c>
      <c r="AF29" t="n">
        <v>5.246898155910187e-06</v>
      </c>
      <c r="AG29" t="n">
        <v>5</v>
      </c>
      <c r="AH29" t="n">
        <v>105885.2522720684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6.9974</v>
      </c>
      <c r="E30" t="n">
        <v>14.29</v>
      </c>
      <c r="F30" t="n">
        <v>11.81</v>
      </c>
      <c r="G30" t="n">
        <v>64.43000000000001</v>
      </c>
      <c r="H30" t="n">
        <v>0.99</v>
      </c>
      <c r="I30" t="n">
        <v>11</v>
      </c>
      <c r="J30" t="n">
        <v>142.68</v>
      </c>
      <c r="K30" t="n">
        <v>46.47</v>
      </c>
      <c r="L30" t="n">
        <v>8</v>
      </c>
      <c r="M30" t="n">
        <v>9</v>
      </c>
      <c r="N30" t="n">
        <v>23.21</v>
      </c>
      <c r="O30" t="n">
        <v>17831.04</v>
      </c>
      <c r="P30" t="n">
        <v>108.47</v>
      </c>
      <c r="Q30" t="n">
        <v>460.69</v>
      </c>
      <c r="R30" t="n">
        <v>49.55</v>
      </c>
      <c r="S30" t="n">
        <v>32.19</v>
      </c>
      <c r="T30" t="n">
        <v>4762.37</v>
      </c>
      <c r="U30" t="n">
        <v>0.65</v>
      </c>
      <c r="V30" t="n">
        <v>0.76</v>
      </c>
      <c r="W30" t="n">
        <v>1.46</v>
      </c>
      <c r="X30" t="n">
        <v>0.28</v>
      </c>
      <c r="Y30" t="n">
        <v>1</v>
      </c>
      <c r="Z30" t="n">
        <v>10</v>
      </c>
      <c r="AA30" t="n">
        <v>84.92898831718129</v>
      </c>
      <c r="AB30" t="n">
        <v>116.2035886180489</v>
      </c>
      <c r="AC30" t="n">
        <v>105.1132812131333</v>
      </c>
      <c r="AD30" t="n">
        <v>84928.9883171813</v>
      </c>
      <c r="AE30" t="n">
        <v>116203.5886180489</v>
      </c>
      <c r="AF30" t="n">
        <v>5.273728799472255e-06</v>
      </c>
      <c r="AG30" t="n">
        <v>5</v>
      </c>
      <c r="AH30" t="n">
        <v>105113.2812131333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6.9972</v>
      </c>
      <c r="E31" t="n">
        <v>14.29</v>
      </c>
      <c r="F31" t="n">
        <v>11.81</v>
      </c>
      <c r="G31" t="n">
        <v>64.43000000000001</v>
      </c>
      <c r="H31" t="n">
        <v>1.02</v>
      </c>
      <c r="I31" t="n">
        <v>11</v>
      </c>
      <c r="J31" t="n">
        <v>143.02</v>
      </c>
      <c r="K31" t="n">
        <v>46.47</v>
      </c>
      <c r="L31" t="n">
        <v>8.25</v>
      </c>
      <c r="M31" t="n">
        <v>9</v>
      </c>
      <c r="N31" t="n">
        <v>23.3</v>
      </c>
      <c r="O31" t="n">
        <v>17873.19</v>
      </c>
      <c r="P31" t="n">
        <v>108.68</v>
      </c>
      <c r="Q31" t="n">
        <v>460.71</v>
      </c>
      <c r="R31" t="n">
        <v>49.55</v>
      </c>
      <c r="S31" t="n">
        <v>32.19</v>
      </c>
      <c r="T31" t="n">
        <v>4761.16</v>
      </c>
      <c r="U31" t="n">
        <v>0.65</v>
      </c>
      <c r="V31" t="n">
        <v>0.76</v>
      </c>
      <c r="W31" t="n">
        <v>1.46</v>
      </c>
      <c r="X31" t="n">
        <v>0.28</v>
      </c>
      <c r="Y31" t="n">
        <v>1</v>
      </c>
      <c r="Z31" t="n">
        <v>10</v>
      </c>
      <c r="AA31" t="n">
        <v>85.00276873828118</v>
      </c>
      <c r="AB31" t="n">
        <v>116.3045382451601</v>
      </c>
      <c r="AC31" t="n">
        <v>105.2045963495168</v>
      </c>
      <c r="AD31" t="n">
        <v>85002.76873828117</v>
      </c>
      <c r="AE31" t="n">
        <v>116304.5382451601</v>
      </c>
      <c r="AF31" t="n">
        <v>5.273578065519659e-06</v>
      </c>
      <c r="AG31" t="n">
        <v>5</v>
      </c>
      <c r="AH31" t="n">
        <v>105204.5963495168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7.0251</v>
      </c>
      <c r="E32" t="n">
        <v>14.23</v>
      </c>
      <c r="F32" t="n">
        <v>11.78</v>
      </c>
      <c r="G32" t="n">
        <v>70.69</v>
      </c>
      <c r="H32" t="n">
        <v>1.05</v>
      </c>
      <c r="I32" t="n">
        <v>10</v>
      </c>
      <c r="J32" t="n">
        <v>143.36</v>
      </c>
      <c r="K32" t="n">
        <v>46.47</v>
      </c>
      <c r="L32" t="n">
        <v>8.5</v>
      </c>
      <c r="M32" t="n">
        <v>8</v>
      </c>
      <c r="N32" t="n">
        <v>23.4</v>
      </c>
      <c r="O32" t="n">
        <v>17915.37</v>
      </c>
      <c r="P32" t="n">
        <v>106.62</v>
      </c>
      <c r="Q32" t="n">
        <v>460.71</v>
      </c>
      <c r="R32" t="n">
        <v>48.64</v>
      </c>
      <c r="S32" t="n">
        <v>32.19</v>
      </c>
      <c r="T32" t="n">
        <v>4309.95</v>
      </c>
      <c r="U32" t="n">
        <v>0.66</v>
      </c>
      <c r="V32" t="n">
        <v>0.76</v>
      </c>
      <c r="W32" t="n">
        <v>1.46</v>
      </c>
      <c r="X32" t="n">
        <v>0.25</v>
      </c>
      <c r="Y32" t="n">
        <v>1</v>
      </c>
      <c r="Z32" t="n">
        <v>10</v>
      </c>
      <c r="AA32" t="n">
        <v>84.11698171283625</v>
      </c>
      <c r="AB32" t="n">
        <v>115.0925653587814</v>
      </c>
      <c r="AC32" t="n">
        <v>104.1082924543991</v>
      </c>
      <c r="AD32" t="n">
        <v>84116.98171283625</v>
      </c>
      <c r="AE32" t="n">
        <v>115092.5653587814</v>
      </c>
      <c r="AF32" t="n">
        <v>5.294605451906786e-06</v>
      </c>
      <c r="AG32" t="n">
        <v>5</v>
      </c>
      <c r="AH32" t="n">
        <v>104108.2924543991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7.0217</v>
      </c>
      <c r="E33" t="n">
        <v>14.24</v>
      </c>
      <c r="F33" t="n">
        <v>11.79</v>
      </c>
      <c r="G33" t="n">
        <v>70.73</v>
      </c>
      <c r="H33" t="n">
        <v>1.08</v>
      </c>
      <c r="I33" t="n">
        <v>10</v>
      </c>
      <c r="J33" t="n">
        <v>143.7</v>
      </c>
      <c r="K33" t="n">
        <v>46.47</v>
      </c>
      <c r="L33" t="n">
        <v>8.75</v>
      </c>
      <c r="M33" t="n">
        <v>8</v>
      </c>
      <c r="N33" t="n">
        <v>23.49</v>
      </c>
      <c r="O33" t="n">
        <v>17957.59</v>
      </c>
      <c r="P33" t="n">
        <v>105.73</v>
      </c>
      <c r="Q33" t="n">
        <v>460.72</v>
      </c>
      <c r="R33" t="n">
        <v>48.89</v>
      </c>
      <c r="S33" t="n">
        <v>32.19</v>
      </c>
      <c r="T33" t="n">
        <v>4439.06</v>
      </c>
      <c r="U33" t="n">
        <v>0.66</v>
      </c>
      <c r="V33" t="n">
        <v>0.76</v>
      </c>
      <c r="W33" t="n">
        <v>1.46</v>
      </c>
      <c r="X33" t="n">
        <v>0.26</v>
      </c>
      <c r="Y33" t="n">
        <v>1</v>
      </c>
      <c r="Z33" t="n">
        <v>10</v>
      </c>
      <c r="AA33" t="n">
        <v>83.83376848050027</v>
      </c>
      <c r="AB33" t="n">
        <v>114.7050605198135</v>
      </c>
      <c r="AC33" t="n">
        <v>103.7577705333957</v>
      </c>
      <c r="AD33" t="n">
        <v>83833.76848050026</v>
      </c>
      <c r="AE33" t="n">
        <v>114705.0605198135</v>
      </c>
      <c r="AF33" t="n">
        <v>5.292042974712655e-06</v>
      </c>
      <c r="AG33" t="n">
        <v>5</v>
      </c>
      <c r="AH33" t="n">
        <v>103757.7705333957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7.0223</v>
      </c>
      <c r="E34" t="n">
        <v>14.24</v>
      </c>
      <c r="F34" t="n">
        <v>11.79</v>
      </c>
      <c r="G34" t="n">
        <v>70.73</v>
      </c>
      <c r="H34" t="n">
        <v>1.11</v>
      </c>
      <c r="I34" t="n">
        <v>10</v>
      </c>
      <c r="J34" t="n">
        <v>144.05</v>
      </c>
      <c r="K34" t="n">
        <v>46.47</v>
      </c>
      <c r="L34" t="n">
        <v>9</v>
      </c>
      <c r="M34" t="n">
        <v>8</v>
      </c>
      <c r="N34" t="n">
        <v>23.58</v>
      </c>
      <c r="O34" t="n">
        <v>17999.83</v>
      </c>
      <c r="P34" t="n">
        <v>104.62</v>
      </c>
      <c r="Q34" t="n">
        <v>460.7</v>
      </c>
      <c r="R34" t="n">
        <v>48.87</v>
      </c>
      <c r="S34" t="n">
        <v>32.19</v>
      </c>
      <c r="T34" t="n">
        <v>4428.44</v>
      </c>
      <c r="U34" t="n">
        <v>0.66</v>
      </c>
      <c r="V34" t="n">
        <v>0.76</v>
      </c>
      <c r="W34" t="n">
        <v>1.46</v>
      </c>
      <c r="X34" t="n">
        <v>0.25</v>
      </c>
      <c r="Y34" t="n">
        <v>1</v>
      </c>
      <c r="Z34" t="n">
        <v>10</v>
      </c>
      <c r="AA34" t="n">
        <v>83.44798844879992</v>
      </c>
      <c r="AB34" t="n">
        <v>114.1772192610276</v>
      </c>
      <c r="AC34" t="n">
        <v>103.2803057035182</v>
      </c>
      <c r="AD34" t="n">
        <v>83447.98844879992</v>
      </c>
      <c r="AE34" t="n">
        <v>114177.2192610276</v>
      </c>
      <c r="AF34" t="n">
        <v>5.292495176570443e-06</v>
      </c>
      <c r="AG34" t="n">
        <v>5</v>
      </c>
      <c r="AH34" t="n">
        <v>103280.3057035182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7.0485</v>
      </c>
      <c r="E35" t="n">
        <v>14.19</v>
      </c>
      <c r="F35" t="n">
        <v>11.76</v>
      </c>
      <c r="G35" t="n">
        <v>78.41</v>
      </c>
      <c r="H35" t="n">
        <v>1.13</v>
      </c>
      <c r="I35" t="n">
        <v>9</v>
      </c>
      <c r="J35" t="n">
        <v>144.39</v>
      </c>
      <c r="K35" t="n">
        <v>46.47</v>
      </c>
      <c r="L35" t="n">
        <v>9.25</v>
      </c>
      <c r="M35" t="n">
        <v>7</v>
      </c>
      <c r="N35" t="n">
        <v>23.67</v>
      </c>
      <c r="O35" t="n">
        <v>18042.12</v>
      </c>
      <c r="P35" t="n">
        <v>102.87</v>
      </c>
      <c r="Q35" t="n">
        <v>460.69</v>
      </c>
      <c r="R35" t="n">
        <v>47.79</v>
      </c>
      <c r="S35" t="n">
        <v>32.19</v>
      </c>
      <c r="T35" t="n">
        <v>3892.25</v>
      </c>
      <c r="U35" t="n">
        <v>0.67</v>
      </c>
      <c r="V35" t="n">
        <v>0.76</v>
      </c>
      <c r="W35" t="n">
        <v>1.47</v>
      </c>
      <c r="X35" t="n">
        <v>0.23</v>
      </c>
      <c r="Y35" t="n">
        <v>1</v>
      </c>
      <c r="Z35" t="n">
        <v>10</v>
      </c>
      <c r="AA35" t="n">
        <v>82.68737145902834</v>
      </c>
      <c r="AB35" t="n">
        <v>113.1365095395693</v>
      </c>
      <c r="AC35" t="n">
        <v>102.3389198572303</v>
      </c>
      <c r="AD35" t="n">
        <v>82687.37145902833</v>
      </c>
      <c r="AE35" t="n">
        <v>113136.5095395693</v>
      </c>
      <c r="AF35" t="n">
        <v>5.312241324360503e-06</v>
      </c>
      <c r="AG35" t="n">
        <v>5</v>
      </c>
      <c r="AH35" t="n">
        <v>102338.9198572303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7.0533</v>
      </c>
      <c r="E36" t="n">
        <v>14.18</v>
      </c>
      <c r="F36" t="n">
        <v>11.75</v>
      </c>
      <c r="G36" t="n">
        <v>78.34999999999999</v>
      </c>
      <c r="H36" t="n">
        <v>1.16</v>
      </c>
      <c r="I36" t="n">
        <v>9</v>
      </c>
      <c r="J36" t="n">
        <v>144.73</v>
      </c>
      <c r="K36" t="n">
        <v>46.47</v>
      </c>
      <c r="L36" t="n">
        <v>9.5</v>
      </c>
      <c r="M36" t="n">
        <v>5</v>
      </c>
      <c r="N36" t="n">
        <v>23.77</v>
      </c>
      <c r="O36" t="n">
        <v>18084.43</v>
      </c>
      <c r="P36" t="n">
        <v>102.91</v>
      </c>
      <c r="Q36" t="n">
        <v>460.71</v>
      </c>
      <c r="R36" t="n">
        <v>47.43</v>
      </c>
      <c r="S36" t="n">
        <v>32.19</v>
      </c>
      <c r="T36" t="n">
        <v>3711.03</v>
      </c>
      <c r="U36" t="n">
        <v>0.68</v>
      </c>
      <c r="V36" t="n">
        <v>0.76</v>
      </c>
      <c r="W36" t="n">
        <v>1.47</v>
      </c>
      <c r="X36" t="n">
        <v>0.22</v>
      </c>
      <c r="Y36" t="n">
        <v>1</v>
      </c>
      <c r="Z36" t="n">
        <v>10</v>
      </c>
      <c r="AA36" t="n">
        <v>82.67069907454815</v>
      </c>
      <c r="AB36" t="n">
        <v>113.1136976475898</v>
      </c>
      <c r="AC36" t="n">
        <v>102.3182851002047</v>
      </c>
      <c r="AD36" t="n">
        <v>82670.69907454816</v>
      </c>
      <c r="AE36" t="n">
        <v>113113.6976475898</v>
      </c>
      <c r="AF36" t="n">
        <v>5.315858939222805e-06</v>
      </c>
      <c r="AG36" t="n">
        <v>5</v>
      </c>
      <c r="AH36" t="n">
        <v>102318.2851002047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7.0467</v>
      </c>
      <c r="E37" t="n">
        <v>14.19</v>
      </c>
      <c r="F37" t="n">
        <v>11.77</v>
      </c>
      <c r="G37" t="n">
        <v>78.44</v>
      </c>
      <c r="H37" t="n">
        <v>1.19</v>
      </c>
      <c r="I37" t="n">
        <v>9</v>
      </c>
      <c r="J37" t="n">
        <v>145.08</v>
      </c>
      <c r="K37" t="n">
        <v>46.47</v>
      </c>
      <c r="L37" t="n">
        <v>9.75</v>
      </c>
      <c r="M37" t="n">
        <v>4</v>
      </c>
      <c r="N37" t="n">
        <v>23.86</v>
      </c>
      <c r="O37" t="n">
        <v>18126.77</v>
      </c>
      <c r="P37" t="n">
        <v>102.84</v>
      </c>
      <c r="Q37" t="n">
        <v>460.71</v>
      </c>
      <c r="R37" t="n">
        <v>47.99</v>
      </c>
      <c r="S37" t="n">
        <v>32.19</v>
      </c>
      <c r="T37" t="n">
        <v>3993.98</v>
      </c>
      <c r="U37" t="n">
        <v>0.67</v>
      </c>
      <c r="V37" t="n">
        <v>0.76</v>
      </c>
      <c r="W37" t="n">
        <v>1.46</v>
      </c>
      <c r="X37" t="n">
        <v>0.23</v>
      </c>
      <c r="Y37" t="n">
        <v>1</v>
      </c>
      <c r="Z37" t="n">
        <v>10</v>
      </c>
      <c r="AA37" t="n">
        <v>82.69069261907335</v>
      </c>
      <c r="AB37" t="n">
        <v>113.1410536972621</v>
      </c>
      <c r="AC37" t="n">
        <v>102.3430303268907</v>
      </c>
      <c r="AD37" t="n">
        <v>82690.69261907335</v>
      </c>
      <c r="AE37" t="n">
        <v>113141.0536972621</v>
      </c>
      <c r="AF37" t="n">
        <v>5.31088471878714e-06</v>
      </c>
      <c r="AG37" t="n">
        <v>5</v>
      </c>
      <c r="AH37" t="n">
        <v>102343.0303268907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7.0447</v>
      </c>
      <c r="E38" t="n">
        <v>14.2</v>
      </c>
      <c r="F38" t="n">
        <v>11.77</v>
      </c>
      <c r="G38" t="n">
        <v>78.45999999999999</v>
      </c>
      <c r="H38" t="n">
        <v>1.22</v>
      </c>
      <c r="I38" t="n">
        <v>9</v>
      </c>
      <c r="J38" t="n">
        <v>145.42</v>
      </c>
      <c r="K38" t="n">
        <v>46.47</v>
      </c>
      <c r="L38" t="n">
        <v>10</v>
      </c>
      <c r="M38" t="n">
        <v>2</v>
      </c>
      <c r="N38" t="n">
        <v>23.95</v>
      </c>
      <c r="O38" t="n">
        <v>18169.15</v>
      </c>
      <c r="P38" t="n">
        <v>102.91</v>
      </c>
      <c r="Q38" t="n">
        <v>460.71</v>
      </c>
      <c r="R38" t="n">
        <v>47.94</v>
      </c>
      <c r="S38" t="n">
        <v>32.19</v>
      </c>
      <c r="T38" t="n">
        <v>3969.11</v>
      </c>
      <c r="U38" t="n">
        <v>0.67</v>
      </c>
      <c r="V38" t="n">
        <v>0.76</v>
      </c>
      <c r="W38" t="n">
        <v>1.47</v>
      </c>
      <c r="X38" t="n">
        <v>0.24</v>
      </c>
      <c r="Y38" t="n">
        <v>1</v>
      </c>
      <c r="Z38" t="n">
        <v>10</v>
      </c>
      <c r="AA38" t="n">
        <v>82.72592919157206</v>
      </c>
      <c r="AB38" t="n">
        <v>113.1892659302827</v>
      </c>
      <c r="AC38" t="n">
        <v>102.3866412520582</v>
      </c>
      <c r="AD38" t="n">
        <v>82725.92919157207</v>
      </c>
      <c r="AE38" t="n">
        <v>113189.2659302827</v>
      </c>
      <c r="AF38" t="n">
        <v>5.309377379261182e-06</v>
      </c>
      <c r="AG38" t="n">
        <v>5</v>
      </c>
      <c r="AH38" t="n">
        <v>102386.6412520582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7.0457</v>
      </c>
      <c r="E39" t="n">
        <v>14.19</v>
      </c>
      <c r="F39" t="n">
        <v>11.77</v>
      </c>
      <c r="G39" t="n">
        <v>78.45</v>
      </c>
      <c r="H39" t="n">
        <v>1.24</v>
      </c>
      <c r="I39" t="n">
        <v>9</v>
      </c>
      <c r="J39" t="n">
        <v>145.76</v>
      </c>
      <c r="K39" t="n">
        <v>46.47</v>
      </c>
      <c r="L39" t="n">
        <v>10.25</v>
      </c>
      <c r="M39" t="n">
        <v>2</v>
      </c>
      <c r="N39" t="n">
        <v>24.05</v>
      </c>
      <c r="O39" t="n">
        <v>18211.56</v>
      </c>
      <c r="P39" t="n">
        <v>102.47</v>
      </c>
      <c r="Q39" t="n">
        <v>460.71</v>
      </c>
      <c r="R39" t="n">
        <v>47.88</v>
      </c>
      <c r="S39" t="n">
        <v>32.19</v>
      </c>
      <c r="T39" t="n">
        <v>3937.74</v>
      </c>
      <c r="U39" t="n">
        <v>0.67</v>
      </c>
      <c r="V39" t="n">
        <v>0.76</v>
      </c>
      <c r="W39" t="n">
        <v>1.47</v>
      </c>
      <c r="X39" t="n">
        <v>0.23</v>
      </c>
      <c r="Y39" t="n">
        <v>1</v>
      </c>
      <c r="Z39" t="n">
        <v>10</v>
      </c>
      <c r="AA39" t="n">
        <v>82.56927998428736</v>
      </c>
      <c r="AB39" t="n">
        <v>112.9749315740006</v>
      </c>
      <c r="AC39" t="n">
        <v>102.1927626659194</v>
      </c>
      <c r="AD39" t="n">
        <v>82569.27998428736</v>
      </c>
      <c r="AE39" t="n">
        <v>112974.9315740006</v>
      </c>
      <c r="AF39" t="n">
        <v>5.310131049024162e-06</v>
      </c>
      <c r="AG39" t="n">
        <v>5</v>
      </c>
      <c r="AH39" t="n">
        <v>102192.7626659194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7.0469</v>
      </c>
      <c r="E40" t="n">
        <v>14.19</v>
      </c>
      <c r="F40" t="n">
        <v>11.77</v>
      </c>
      <c r="G40" t="n">
        <v>78.44</v>
      </c>
      <c r="H40" t="n">
        <v>1.27</v>
      </c>
      <c r="I40" t="n">
        <v>9</v>
      </c>
      <c r="J40" t="n">
        <v>146.11</v>
      </c>
      <c r="K40" t="n">
        <v>46.47</v>
      </c>
      <c r="L40" t="n">
        <v>10.5</v>
      </c>
      <c r="M40" t="n">
        <v>2</v>
      </c>
      <c r="N40" t="n">
        <v>24.14</v>
      </c>
      <c r="O40" t="n">
        <v>18254.01</v>
      </c>
      <c r="P40" t="n">
        <v>102.31</v>
      </c>
      <c r="Q40" t="n">
        <v>460.71</v>
      </c>
      <c r="R40" t="n">
        <v>47.88</v>
      </c>
      <c r="S40" t="n">
        <v>32.19</v>
      </c>
      <c r="T40" t="n">
        <v>3935.93</v>
      </c>
      <c r="U40" t="n">
        <v>0.67</v>
      </c>
      <c r="V40" t="n">
        <v>0.76</v>
      </c>
      <c r="W40" t="n">
        <v>1.47</v>
      </c>
      <c r="X40" t="n">
        <v>0.23</v>
      </c>
      <c r="Y40" t="n">
        <v>1</v>
      </c>
      <c r="Z40" t="n">
        <v>10</v>
      </c>
      <c r="AA40" t="n">
        <v>82.50766516813542</v>
      </c>
      <c r="AB40" t="n">
        <v>112.8906274642877</v>
      </c>
      <c r="AC40" t="n">
        <v>102.1165044221159</v>
      </c>
      <c r="AD40" t="n">
        <v>82507.66516813541</v>
      </c>
      <c r="AE40" t="n">
        <v>112890.6274642877</v>
      </c>
      <c r="AF40" t="n">
        <v>5.311035452739736e-06</v>
      </c>
      <c r="AG40" t="n">
        <v>5</v>
      </c>
      <c r="AH40" t="n">
        <v>102116.5044221159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7.0458</v>
      </c>
      <c r="E41" t="n">
        <v>14.19</v>
      </c>
      <c r="F41" t="n">
        <v>11.77</v>
      </c>
      <c r="G41" t="n">
        <v>78.45</v>
      </c>
      <c r="H41" t="n">
        <v>1.3</v>
      </c>
      <c r="I41" t="n">
        <v>9</v>
      </c>
      <c r="J41" t="n">
        <v>146.45</v>
      </c>
      <c r="K41" t="n">
        <v>46.47</v>
      </c>
      <c r="L41" t="n">
        <v>10.75</v>
      </c>
      <c r="M41" t="n">
        <v>1</v>
      </c>
      <c r="N41" t="n">
        <v>24.24</v>
      </c>
      <c r="O41" t="n">
        <v>18296.48</v>
      </c>
      <c r="P41" t="n">
        <v>102.11</v>
      </c>
      <c r="Q41" t="n">
        <v>460.71</v>
      </c>
      <c r="R41" t="n">
        <v>47.87</v>
      </c>
      <c r="S41" t="n">
        <v>32.19</v>
      </c>
      <c r="T41" t="n">
        <v>3934.09</v>
      </c>
      <c r="U41" t="n">
        <v>0.67</v>
      </c>
      <c r="V41" t="n">
        <v>0.76</v>
      </c>
      <c r="W41" t="n">
        <v>1.47</v>
      </c>
      <c r="X41" t="n">
        <v>0.23</v>
      </c>
      <c r="Y41" t="n">
        <v>1</v>
      </c>
      <c r="Z41" t="n">
        <v>10</v>
      </c>
      <c r="AA41" t="n">
        <v>82.44514255281301</v>
      </c>
      <c r="AB41" t="n">
        <v>112.8050812637005</v>
      </c>
      <c r="AC41" t="n">
        <v>102.0391226308479</v>
      </c>
      <c r="AD41" t="n">
        <v>82445.14255281301</v>
      </c>
      <c r="AE41" t="n">
        <v>112805.0812637005</v>
      </c>
      <c r="AF41" t="n">
        <v>5.310206416000459e-06</v>
      </c>
      <c r="AG41" t="n">
        <v>5</v>
      </c>
      <c r="AH41" t="n">
        <v>102039.1226308479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7.0447</v>
      </c>
      <c r="E42" t="n">
        <v>14.2</v>
      </c>
      <c r="F42" t="n">
        <v>11.77</v>
      </c>
      <c r="G42" t="n">
        <v>78.45999999999999</v>
      </c>
      <c r="H42" t="n">
        <v>1.33</v>
      </c>
      <c r="I42" t="n">
        <v>9</v>
      </c>
      <c r="J42" t="n">
        <v>146.8</v>
      </c>
      <c r="K42" t="n">
        <v>46.47</v>
      </c>
      <c r="L42" t="n">
        <v>11</v>
      </c>
      <c r="M42" t="n">
        <v>1</v>
      </c>
      <c r="N42" t="n">
        <v>24.33</v>
      </c>
      <c r="O42" t="n">
        <v>18338.99</v>
      </c>
      <c r="P42" t="n">
        <v>102.13</v>
      </c>
      <c r="Q42" t="n">
        <v>460.72</v>
      </c>
      <c r="R42" t="n">
        <v>47.98</v>
      </c>
      <c r="S42" t="n">
        <v>32.19</v>
      </c>
      <c r="T42" t="n">
        <v>3987.49</v>
      </c>
      <c r="U42" t="n">
        <v>0.67</v>
      </c>
      <c r="V42" t="n">
        <v>0.76</v>
      </c>
      <c r="W42" t="n">
        <v>1.47</v>
      </c>
      <c r="X42" t="n">
        <v>0.24</v>
      </c>
      <c r="Y42" t="n">
        <v>1</v>
      </c>
      <c r="Z42" t="n">
        <v>10</v>
      </c>
      <c r="AA42" t="n">
        <v>82.4581327436686</v>
      </c>
      <c r="AB42" t="n">
        <v>112.8228550159159</v>
      </c>
      <c r="AC42" t="n">
        <v>102.0552000810974</v>
      </c>
      <c r="AD42" t="n">
        <v>82458.1327436686</v>
      </c>
      <c r="AE42" t="n">
        <v>112822.8550159159</v>
      </c>
      <c r="AF42" t="n">
        <v>5.309377379261182e-06</v>
      </c>
      <c r="AG42" t="n">
        <v>5</v>
      </c>
      <c r="AH42" t="n">
        <v>102055.2000810974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7.0449</v>
      </c>
      <c r="E43" t="n">
        <v>14.19</v>
      </c>
      <c r="F43" t="n">
        <v>11.77</v>
      </c>
      <c r="G43" t="n">
        <v>78.45999999999999</v>
      </c>
      <c r="H43" t="n">
        <v>1.35</v>
      </c>
      <c r="I43" t="n">
        <v>9</v>
      </c>
      <c r="J43" t="n">
        <v>147.14</v>
      </c>
      <c r="K43" t="n">
        <v>46.47</v>
      </c>
      <c r="L43" t="n">
        <v>11.25</v>
      </c>
      <c r="M43" t="n">
        <v>1</v>
      </c>
      <c r="N43" t="n">
        <v>24.43</v>
      </c>
      <c r="O43" t="n">
        <v>18381.53</v>
      </c>
      <c r="P43" t="n">
        <v>102.16</v>
      </c>
      <c r="Q43" t="n">
        <v>460.71</v>
      </c>
      <c r="R43" t="n">
        <v>47.93</v>
      </c>
      <c r="S43" t="n">
        <v>32.19</v>
      </c>
      <c r="T43" t="n">
        <v>3962.94</v>
      </c>
      <c r="U43" t="n">
        <v>0.67</v>
      </c>
      <c r="V43" t="n">
        <v>0.76</v>
      </c>
      <c r="W43" t="n">
        <v>1.47</v>
      </c>
      <c r="X43" t="n">
        <v>0.24</v>
      </c>
      <c r="Y43" t="n">
        <v>1</v>
      </c>
      <c r="Z43" t="n">
        <v>10</v>
      </c>
      <c r="AA43" t="n">
        <v>82.46731859287445</v>
      </c>
      <c r="AB43" t="n">
        <v>112.8354235000504</v>
      </c>
      <c r="AC43" t="n">
        <v>102.0665690467461</v>
      </c>
      <c r="AD43" t="n">
        <v>82467.31859287445</v>
      </c>
      <c r="AE43" t="n">
        <v>112835.4235000504</v>
      </c>
      <c r="AF43" t="n">
        <v>5.309528113213778e-06</v>
      </c>
      <c r="AG43" t="n">
        <v>5</v>
      </c>
      <c r="AH43" t="n">
        <v>102066.5690467461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7.0407</v>
      </c>
      <c r="E44" t="n">
        <v>14.2</v>
      </c>
      <c r="F44" t="n">
        <v>11.78</v>
      </c>
      <c r="G44" t="n">
        <v>78.52</v>
      </c>
      <c r="H44" t="n">
        <v>1.38</v>
      </c>
      <c r="I44" t="n">
        <v>9</v>
      </c>
      <c r="J44" t="n">
        <v>147.49</v>
      </c>
      <c r="K44" t="n">
        <v>46.47</v>
      </c>
      <c r="L44" t="n">
        <v>11.5</v>
      </c>
      <c r="M44" t="n">
        <v>0</v>
      </c>
      <c r="N44" t="n">
        <v>24.52</v>
      </c>
      <c r="O44" t="n">
        <v>18424.11</v>
      </c>
      <c r="P44" t="n">
        <v>102.32</v>
      </c>
      <c r="Q44" t="n">
        <v>460.71</v>
      </c>
      <c r="R44" t="n">
        <v>48.2</v>
      </c>
      <c r="S44" t="n">
        <v>32.19</v>
      </c>
      <c r="T44" t="n">
        <v>4097.46</v>
      </c>
      <c r="U44" t="n">
        <v>0.67</v>
      </c>
      <c r="V44" t="n">
        <v>0.76</v>
      </c>
      <c r="W44" t="n">
        <v>1.47</v>
      </c>
      <c r="X44" t="n">
        <v>0.24</v>
      </c>
      <c r="Y44" t="n">
        <v>1</v>
      </c>
      <c r="Z44" t="n">
        <v>10</v>
      </c>
      <c r="AA44" t="n">
        <v>82.54923161844228</v>
      </c>
      <c r="AB44" t="n">
        <v>112.9475005153799</v>
      </c>
      <c r="AC44" t="n">
        <v>102.1679495890337</v>
      </c>
      <c r="AD44" t="n">
        <v>82549.23161844228</v>
      </c>
      <c r="AE44" t="n">
        <v>112947.5005153799</v>
      </c>
      <c r="AF44" t="n">
        <v>5.306362700209264e-06</v>
      </c>
      <c r="AG44" t="n">
        <v>5</v>
      </c>
      <c r="AH44" t="n">
        <v>102167.9495890337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3.1734</v>
      </c>
      <c r="E2" t="n">
        <v>31.51</v>
      </c>
      <c r="F2" t="n">
        <v>18.1</v>
      </c>
      <c r="G2" t="n">
        <v>5</v>
      </c>
      <c r="H2" t="n">
        <v>0.07000000000000001</v>
      </c>
      <c r="I2" t="n">
        <v>217</v>
      </c>
      <c r="J2" t="n">
        <v>252.85</v>
      </c>
      <c r="K2" t="n">
        <v>59.19</v>
      </c>
      <c r="L2" t="n">
        <v>1</v>
      </c>
      <c r="M2" t="n">
        <v>215</v>
      </c>
      <c r="N2" t="n">
        <v>62.65</v>
      </c>
      <c r="O2" t="n">
        <v>31418.63</v>
      </c>
      <c r="P2" t="n">
        <v>297.88</v>
      </c>
      <c r="Q2" t="n">
        <v>460.91</v>
      </c>
      <c r="R2" t="n">
        <v>255.21</v>
      </c>
      <c r="S2" t="n">
        <v>32.19</v>
      </c>
      <c r="T2" t="n">
        <v>106560.66</v>
      </c>
      <c r="U2" t="n">
        <v>0.13</v>
      </c>
      <c r="V2" t="n">
        <v>0.49</v>
      </c>
      <c r="W2" t="n">
        <v>1.8</v>
      </c>
      <c r="X2" t="n">
        <v>6.56</v>
      </c>
      <c r="Y2" t="n">
        <v>1</v>
      </c>
      <c r="Z2" t="n">
        <v>10</v>
      </c>
      <c r="AA2" t="n">
        <v>334.3534206016974</v>
      </c>
      <c r="AB2" t="n">
        <v>457.477100699113</v>
      </c>
      <c r="AC2" t="n">
        <v>413.8161282815323</v>
      </c>
      <c r="AD2" t="n">
        <v>334353.4206016974</v>
      </c>
      <c r="AE2" t="n">
        <v>457477.100699113</v>
      </c>
      <c r="AF2" t="n">
        <v>2.302039496978193e-06</v>
      </c>
      <c r="AG2" t="n">
        <v>10</v>
      </c>
      <c r="AH2" t="n">
        <v>413816.1282815323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3.7669</v>
      </c>
      <c r="E3" t="n">
        <v>26.55</v>
      </c>
      <c r="F3" t="n">
        <v>16.16</v>
      </c>
      <c r="G3" t="n">
        <v>6.26</v>
      </c>
      <c r="H3" t="n">
        <v>0.09</v>
      </c>
      <c r="I3" t="n">
        <v>155</v>
      </c>
      <c r="J3" t="n">
        <v>253.3</v>
      </c>
      <c r="K3" t="n">
        <v>59.19</v>
      </c>
      <c r="L3" t="n">
        <v>1.25</v>
      </c>
      <c r="M3" t="n">
        <v>153</v>
      </c>
      <c r="N3" t="n">
        <v>62.86</v>
      </c>
      <c r="O3" t="n">
        <v>31474.5</v>
      </c>
      <c r="P3" t="n">
        <v>265.71</v>
      </c>
      <c r="Q3" t="n">
        <v>460.96</v>
      </c>
      <c r="R3" t="n">
        <v>190.91</v>
      </c>
      <c r="S3" t="n">
        <v>32.19</v>
      </c>
      <c r="T3" t="n">
        <v>74719.96000000001</v>
      </c>
      <c r="U3" t="n">
        <v>0.17</v>
      </c>
      <c r="V3" t="n">
        <v>0.55</v>
      </c>
      <c r="W3" t="n">
        <v>1.73</v>
      </c>
      <c r="X3" t="n">
        <v>4.63</v>
      </c>
      <c r="Y3" t="n">
        <v>1</v>
      </c>
      <c r="Z3" t="n">
        <v>10</v>
      </c>
      <c r="AA3" t="n">
        <v>255.8554185340122</v>
      </c>
      <c r="AB3" t="n">
        <v>350.0726711825021</v>
      </c>
      <c r="AC3" t="n">
        <v>316.6622267750284</v>
      </c>
      <c r="AD3" t="n">
        <v>255855.4185340122</v>
      </c>
      <c r="AE3" t="n">
        <v>350072.6711825021</v>
      </c>
      <c r="AF3" t="n">
        <v>2.732574708882321e-06</v>
      </c>
      <c r="AG3" t="n">
        <v>8</v>
      </c>
      <c r="AH3" t="n">
        <v>316662.2267750284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4.2103</v>
      </c>
      <c r="E4" t="n">
        <v>23.75</v>
      </c>
      <c r="F4" t="n">
        <v>15.08</v>
      </c>
      <c r="G4" t="n">
        <v>7.54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247.56</v>
      </c>
      <c r="Q4" t="n">
        <v>460.78</v>
      </c>
      <c r="R4" t="n">
        <v>155.71</v>
      </c>
      <c r="S4" t="n">
        <v>32.19</v>
      </c>
      <c r="T4" t="n">
        <v>57297.43</v>
      </c>
      <c r="U4" t="n">
        <v>0.21</v>
      </c>
      <c r="V4" t="n">
        <v>0.59</v>
      </c>
      <c r="W4" t="n">
        <v>1.66</v>
      </c>
      <c r="X4" t="n">
        <v>3.54</v>
      </c>
      <c r="Y4" t="n">
        <v>1</v>
      </c>
      <c r="Z4" t="n">
        <v>10</v>
      </c>
      <c r="AA4" t="n">
        <v>216.4210837585651</v>
      </c>
      <c r="AB4" t="n">
        <v>296.1168746226953</v>
      </c>
      <c r="AC4" t="n">
        <v>267.8558957114363</v>
      </c>
      <c r="AD4" t="n">
        <v>216421.0837585651</v>
      </c>
      <c r="AE4" t="n">
        <v>296116.8746226953</v>
      </c>
      <c r="AF4" t="n">
        <v>3.054224772839002e-06</v>
      </c>
      <c r="AG4" t="n">
        <v>7</v>
      </c>
      <c r="AH4" t="n">
        <v>267855.8957114363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4.5517</v>
      </c>
      <c r="E5" t="n">
        <v>21.97</v>
      </c>
      <c r="F5" t="n">
        <v>14.37</v>
      </c>
      <c r="G5" t="n">
        <v>8.800000000000001</v>
      </c>
      <c r="H5" t="n">
        <v>0.12</v>
      </c>
      <c r="I5" t="n">
        <v>98</v>
      </c>
      <c r="J5" t="n">
        <v>254.21</v>
      </c>
      <c r="K5" t="n">
        <v>59.19</v>
      </c>
      <c r="L5" t="n">
        <v>1.75</v>
      </c>
      <c r="M5" t="n">
        <v>96</v>
      </c>
      <c r="N5" t="n">
        <v>63.26</v>
      </c>
      <c r="O5" t="n">
        <v>31586.46</v>
      </c>
      <c r="P5" t="n">
        <v>235.61</v>
      </c>
      <c r="Q5" t="n">
        <v>460.9</v>
      </c>
      <c r="R5" t="n">
        <v>133.06</v>
      </c>
      <c r="S5" t="n">
        <v>32.19</v>
      </c>
      <c r="T5" t="n">
        <v>46082.71</v>
      </c>
      <c r="U5" t="n">
        <v>0.24</v>
      </c>
      <c r="V5" t="n">
        <v>0.62</v>
      </c>
      <c r="W5" t="n">
        <v>1.61</v>
      </c>
      <c r="X5" t="n">
        <v>2.84</v>
      </c>
      <c r="Y5" t="n">
        <v>1</v>
      </c>
      <c r="Z5" t="n">
        <v>10</v>
      </c>
      <c r="AA5" t="n">
        <v>198.0040426835113</v>
      </c>
      <c r="AB5" t="n">
        <v>270.9178665213105</v>
      </c>
      <c r="AC5" t="n">
        <v>245.0618455762098</v>
      </c>
      <c r="AD5" t="n">
        <v>198004.0426835113</v>
      </c>
      <c r="AE5" t="n">
        <v>270917.8665213105</v>
      </c>
      <c r="AF5" t="n">
        <v>3.301882264572901e-06</v>
      </c>
      <c r="AG5" t="n">
        <v>7</v>
      </c>
      <c r="AH5" t="n">
        <v>245061.8455762098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4.811</v>
      </c>
      <c r="E6" t="n">
        <v>20.79</v>
      </c>
      <c r="F6" t="n">
        <v>13.92</v>
      </c>
      <c r="G6" t="n">
        <v>10.06</v>
      </c>
      <c r="H6" t="n">
        <v>0.14</v>
      </c>
      <c r="I6" t="n">
        <v>83</v>
      </c>
      <c r="J6" t="n">
        <v>254.66</v>
      </c>
      <c r="K6" t="n">
        <v>59.19</v>
      </c>
      <c r="L6" t="n">
        <v>2</v>
      </c>
      <c r="M6" t="n">
        <v>81</v>
      </c>
      <c r="N6" t="n">
        <v>63.47</v>
      </c>
      <c r="O6" t="n">
        <v>31642.55</v>
      </c>
      <c r="P6" t="n">
        <v>227.87</v>
      </c>
      <c r="Q6" t="n">
        <v>460.77</v>
      </c>
      <c r="R6" t="n">
        <v>118.16</v>
      </c>
      <c r="S6" t="n">
        <v>32.19</v>
      </c>
      <c r="T6" t="n">
        <v>38706.98</v>
      </c>
      <c r="U6" t="n">
        <v>0.27</v>
      </c>
      <c r="V6" t="n">
        <v>0.64</v>
      </c>
      <c r="W6" t="n">
        <v>1.59</v>
      </c>
      <c r="X6" t="n">
        <v>2.39</v>
      </c>
      <c r="Y6" t="n">
        <v>1</v>
      </c>
      <c r="Z6" t="n">
        <v>10</v>
      </c>
      <c r="AA6" t="n">
        <v>186.4954592269363</v>
      </c>
      <c r="AB6" t="n">
        <v>255.1713149131637</v>
      </c>
      <c r="AC6" t="n">
        <v>230.8181227531155</v>
      </c>
      <c r="AD6" t="n">
        <v>186495.4592269363</v>
      </c>
      <c r="AE6" t="n">
        <v>255171.3149131637</v>
      </c>
      <c r="AF6" t="n">
        <v>3.489982989841208e-06</v>
      </c>
      <c r="AG6" t="n">
        <v>7</v>
      </c>
      <c r="AH6" t="n">
        <v>230818.1227531155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4.9949</v>
      </c>
      <c r="E7" t="n">
        <v>20.02</v>
      </c>
      <c r="F7" t="n">
        <v>13.65</v>
      </c>
      <c r="G7" t="n">
        <v>11.22</v>
      </c>
      <c r="H7" t="n">
        <v>0.16</v>
      </c>
      <c r="I7" t="n">
        <v>73</v>
      </c>
      <c r="J7" t="n">
        <v>255.12</v>
      </c>
      <c r="K7" t="n">
        <v>59.19</v>
      </c>
      <c r="L7" t="n">
        <v>2.25</v>
      </c>
      <c r="M7" t="n">
        <v>71</v>
      </c>
      <c r="N7" t="n">
        <v>63.67</v>
      </c>
      <c r="O7" t="n">
        <v>31698.72</v>
      </c>
      <c r="P7" t="n">
        <v>223.14</v>
      </c>
      <c r="Q7" t="n">
        <v>460.72</v>
      </c>
      <c r="R7" t="n">
        <v>109.39</v>
      </c>
      <c r="S7" t="n">
        <v>32.19</v>
      </c>
      <c r="T7" t="n">
        <v>34371.97</v>
      </c>
      <c r="U7" t="n">
        <v>0.29</v>
      </c>
      <c r="V7" t="n">
        <v>0.65</v>
      </c>
      <c r="W7" t="n">
        <v>1.57</v>
      </c>
      <c r="X7" t="n">
        <v>2.11</v>
      </c>
      <c r="Y7" t="n">
        <v>1</v>
      </c>
      <c r="Z7" t="n">
        <v>10</v>
      </c>
      <c r="AA7" t="n">
        <v>170.7530164857065</v>
      </c>
      <c r="AB7" t="n">
        <v>233.6318102470661</v>
      </c>
      <c r="AC7" t="n">
        <v>211.3343181814587</v>
      </c>
      <c r="AD7" t="n">
        <v>170753.0164857065</v>
      </c>
      <c r="AE7" t="n">
        <v>233631.8102470661</v>
      </c>
      <c r="AF7" t="n">
        <v>3.623387245054635e-06</v>
      </c>
      <c r="AG7" t="n">
        <v>6</v>
      </c>
      <c r="AH7" t="n">
        <v>211334.3181814587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5.1748</v>
      </c>
      <c r="E8" t="n">
        <v>19.32</v>
      </c>
      <c r="F8" t="n">
        <v>13.39</v>
      </c>
      <c r="G8" t="n">
        <v>12.55</v>
      </c>
      <c r="H8" t="n">
        <v>0.17</v>
      </c>
      <c r="I8" t="n">
        <v>64</v>
      </c>
      <c r="J8" t="n">
        <v>255.57</v>
      </c>
      <c r="K8" t="n">
        <v>59.19</v>
      </c>
      <c r="L8" t="n">
        <v>2.5</v>
      </c>
      <c r="M8" t="n">
        <v>62</v>
      </c>
      <c r="N8" t="n">
        <v>63.88</v>
      </c>
      <c r="O8" t="n">
        <v>31754.97</v>
      </c>
      <c r="P8" t="n">
        <v>218.64</v>
      </c>
      <c r="Q8" t="n">
        <v>460.76</v>
      </c>
      <c r="R8" t="n">
        <v>100.55</v>
      </c>
      <c r="S8" t="n">
        <v>32.19</v>
      </c>
      <c r="T8" t="n">
        <v>29999.39</v>
      </c>
      <c r="U8" t="n">
        <v>0.32</v>
      </c>
      <c r="V8" t="n">
        <v>0.67</v>
      </c>
      <c r="W8" t="n">
        <v>1.56</v>
      </c>
      <c r="X8" t="n">
        <v>1.85</v>
      </c>
      <c r="Y8" t="n">
        <v>1</v>
      </c>
      <c r="Z8" t="n">
        <v>10</v>
      </c>
      <c r="AA8" t="n">
        <v>164.4144262761629</v>
      </c>
      <c r="AB8" t="n">
        <v>224.9590714835087</v>
      </c>
      <c r="AC8" t="n">
        <v>203.4892934332271</v>
      </c>
      <c r="AD8" t="n">
        <v>164414.4262761628</v>
      </c>
      <c r="AE8" t="n">
        <v>224959.0714835087</v>
      </c>
      <c r="AF8" t="n">
        <v>3.75388983076913e-06</v>
      </c>
      <c r="AG8" t="n">
        <v>6</v>
      </c>
      <c r="AH8" t="n">
        <v>203489.2934332271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5.3356</v>
      </c>
      <c r="E9" t="n">
        <v>18.74</v>
      </c>
      <c r="F9" t="n">
        <v>13.15</v>
      </c>
      <c r="G9" t="n">
        <v>13.84</v>
      </c>
      <c r="H9" t="n">
        <v>0.19</v>
      </c>
      <c r="I9" t="n">
        <v>57</v>
      </c>
      <c r="J9" t="n">
        <v>256.03</v>
      </c>
      <c r="K9" t="n">
        <v>59.19</v>
      </c>
      <c r="L9" t="n">
        <v>2.75</v>
      </c>
      <c r="M9" t="n">
        <v>55</v>
      </c>
      <c r="N9" t="n">
        <v>64.09</v>
      </c>
      <c r="O9" t="n">
        <v>31811.29</v>
      </c>
      <c r="P9" t="n">
        <v>214.44</v>
      </c>
      <c r="Q9" t="n">
        <v>460.73</v>
      </c>
      <c r="R9" t="n">
        <v>93.22</v>
      </c>
      <c r="S9" t="n">
        <v>32.19</v>
      </c>
      <c r="T9" t="n">
        <v>26365.63</v>
      </c>
      <c r="U9" t="n">
        <v>0.35</v>
      </c>
      <c r="V9" t="n">
        <v>0.68</v>
      </c>
      <c r="W9" t="n">
        <v>1.54</v>
      </c>
      <c r="X9" t="n">
        <v>1.61</v>
      </c>
      <c r="Y9" t="n">
        <v>1</v>
      </c>
      <c r="Z9" t="n">
        <v>10</v>
      </c>
      <c r="AA9" t="n">
        <v>159.0252959595436</v>
      </c>
      <c r="AB9" t="n">
        <v>217.585425632664</v>
      </c>
      <c r="AC9" t="n">
        <v>196.8193779934078</v>
      </c>
      <c r="AD9" t="n">
        <v>159025.2959595436</v>
      </c>
      <c r="AE9" t="n">
        <v>217585.425632664</v>
      </c>
      <c r="AF9" t="n">
        <v>3.870536944626221e-06</v>
      </c>
      <c r="AG9" t="n">
        <v>6</v>
      </c>
      <c r="AH9" t="n">
        <v>196819.3779934078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5.4482</v>
      </c>
      <c r="E10" t="n">
        <v>18.35</v>
      </c>
      <c r="F10" t="n">
        <v>13.01</v>
      </c>
      <c r="G10" t="n">
        <v>15.01</v>
      </c>
      <c r="H10" t="n">
        <v>0.21</v>
      </c>
      <c r="I10" t="n">
        <v>52</v>
      </c>
      <c r="J10" t="n">
        <v>256.49</v>
      </c>
      <c r="K10" t="n">
        <v>59.19</v>
      </c>
      <c r="L10" t="n">
        <v>3</v>
      </c>
      <c r="M10" t="n">
        <v>50</v>
      </c>
      <c r="N10" t="n">
        <v>64.29000000000001</v>
      </c>
      <c r="O10" t="n">
        <v>31867.69</v>
      </c>
      <c r="P10" t="n">
        <v>211.9</v>
      </c>
      <c r="Q10" t="n">
        <v>460.76</v>
      </c>
      <c r="R10" t="n">
        <v>88.62</v>
      </c>
      <c r="S10" t="n">
        <v>32.19</v>
      </c>
      <c r="T10" t="n">
        <v>24092.33</v>
      </c>
      <c r="U10" t="n">
        <v>0.36</v>
      </c>
      <c r="V10" t="n">
        <v>0.6899999999999999</v>
      </c>
      <c r="W10" t="n">
        <v>1.53</v>
      </c>
      <c r="X10" t="n">
        <v>1.47</v>
      </c>
      <c r="Y10" t="n">
        <v>1</v>
      </c>
      <c r="Z10" t="n">
        <v>10</v>
      </c>
      <c r="AA10" t="n">
        <v>155.6359601198331</v>
      </c>
      <c r="AB10" t="n">
        <v>212.9479868098303</v>
      </c>
      <c r="AC10" t="n">
        <v>192.6245298231376</v>
      </c>
      <c r="AD10" t="n">
        <v>155635.9601198331</v>
      </c>
      <c r="AE10" t="n">
        <v>212947.9868098303</v>
      </c>
      <c r="AF10" t="n">
        <v>3.952218941021174e-06</v>
      </c>
      <c r="AG10" t="n">
        <v>6</v>
      </c>
      <c r="AH10" t="n">
        <v>192624.5298231376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5.5369</v>
      </c>
      <c r="E11" t="n">
        <v>18.06</v>
      </c>
      <c r="F11" t="n">
        <v>12.91</v>
      </c>
      <c r="G11" t="n">
        <v>16.14</v>
      </c>
      <c r="H11" t="n">
        <v>0.23</v>
      </c>
      <c r="I11" t="n">
        <v>48</v>
      </c>
      <c r="J11" t="n">
        <v>256.95</v>
      </c>
      <c r="K11" t="n">
        <v>59.19</v>
      </c>
      <c r="L11" t="n">
        <v>3.25</v>
      </c>
      <c r="M11" t="n">
        <v>46</v>
      </c>
      <c r="N11" t="n">
        <v>64.5</v>
      </c>
      <c r="O11" t="n">
        <v>31924.29</v>
      </c>
      <c r="P11" t="n">
        <v>210.09</v>
      </c>
      <c r="Q11" t="n">
        <v>460.8</v>
      </c>
      <c r="R11" t="n">
        <v>85.40000000000001</v>
      </c>
      <c r="S11" t="n">
        <v>32.19</v>
      </c>
      <c r="T11" t="n">
        <v>22501.51</v>
      </c>
      <c r="U11" t="n">
        <v>0.38</v>
      </c>
      <c r="V11" t="n">
        <v>0.6899999999999999</v>
      </c>
      <c r="W11" t="n">
        <v>1.52</v>
      </c>
      <c r="X11" t="n">
        <v>1.37</v>
      </c>
      <c r="Y11" t="n">
        <v>1</v>
      </c>
      <c r="Z11" t="n">
        <v>10</v>
      </c>
      <c r="AA11" t="n">
        <v>153.1526009445059</v>
      </c>
      <c r="AB11" t="n">
        <v>209.5501452280747</v>
      </c>
      <c r="AC11" t="n">
        <v>189.5509734730431</v>
      </c>
      <c r="AD11" t="n">
        <v>153152.6009445059</v>
      </c>
      <c r="AE11" t="n">
        <v>209550.1452280747</v>
      </c>
      <c r="AF11" t="n">
        <v>4.016563462160005e-06</v>
      </c>
      <c r="AG11" t="n">
        <v>6</v>
      </c>
      <c r="AH11" t="n">
        <v>189550.9734730431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5.6372</v>
      </c>
      <c r="E12" t="n">
        <v>17.74</v>
      </c>
      <c r="F12" t="n">
        <v>12.78</v>
      </c>
      <c r="G12" t="n">
        <v>17.43</v>
      </c>
      <c r="H12" t="n">
        <v>0.24</v>
      </c>
      <c r="I12" t="n">
        <v>44</v>
      </c>
      <c r="J12" t="n">
        <v>257.41</v>
      </c>
      <c r="K12" t="n">
        <v>59.19</v>
      </c>
      <c r="L12" t="n">
        <v>3.5</v>
      </c>
      <c r="M12" t="n">
        <v>42</v>
      </c>
      <c r="N12" t="n">
        <v>64.70999999999999</v>
      </c>
      <c r="O12" t="n">
        <v>31980.84</v>
      </c>
      <c r="P12" t="n">
        <v>207.69</v>
      </c>
      <c r="Q12" t="n">
        <v>460.85</v>
      </c>
      <c r="R12" t="n">
        <v>80.95999999999999</v>
      </c>
      <c r="S12" t="n">
        <v>32.19</v>
      </c>
      <c r="T12" t="n">
        <v>20300.8</v>
      </c>
      <c r="U12" t="n">
        <v>0.4</v>
      </c>
      <c r="V12" t="n">
        <v>0.7</v>
      </c>
      <c r="W12" t="n">
        <v>1.53</v>
      </c>
      <c r="X12" t="n">
        <v>1.25</v>
      </c>
      <c r="Y12" t="n">
        <v>1</v>
      </c>
      <c r="Z12" t="n">
        <v>10</v>
      </c>
      <c r="AA12" t="n">
        <v>150.2771414709826</v>
      </c>
      <c r="AB12" t="n">
        <v>205.6158147200832</v>
      </c>
      <c r="AC12" t="n">
        <v>185.9921299468655</v>
      </c>
      <c r="AD12" t="n">
        <v>150277.1414709826</v>
      </c>
      <c r="AE12" t="n">
        <v>205615.8147200832</v>
      </c>
      <c r="AF12" t="n">
        <v>4.08932282484574e-06</v>
      </c>
      <c r="AG12" t="n">
        <v>6</v>
      </c>
      <c r="AH12" t="n">
        <v>185992.1299468655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5.7133</v>
      </c>
      <c r="E13" t="n">
        <v>17.5</v>
      </c>
      <c r="F13" t="n">
        <v>12.69</v>
      </c>
      <c r="G13" t="n">
        <v>18.58</v>
      </c>
      <c r="H13" t="n">
        <v>0.26</v>
      </c>
      <c r="I13" t="n">
        <v>41</v>
      </c>
      <c r="J13" t="n">
        <v>257.86</v>
      </c>
      <c r="K13" t="n">
        <v>59.19</v>
      </c>
      <c r="L13" t="n">
        <v>3.75</v>
      </c>
      <c r="M13" t="n">
        <v>39</v>
      </c>
      <c r="N13" t="n">
        <v>64.92</v>
      </c>
      <c r="O13" t="n">
        <v>32037.48</v>
      </c>
      <c r="P13" t="n">
        <v>205.91</v>
      </c>
      <c r="Q13" t="n">
        <v>460.71</v>
      </c>
      <c r="R13" t="n">
        <v>78.61</v>
      </c>
      <c r="S13" t="n">
        <v>32.19</v>
      </c>
      <c r="T13" t="n">
        <v>19141.97</v>
      </c>
      <c r="U13" t="n">
        <v>0.41</v>
      </c>
      <c r="V13" t="n">
        <v>0.7</v>
      </c>
      <c r="W13" t="n">
        <v>1.5</v>
      </c>
      <c r="X13" t="n">
        <v>1.16</v>
      </c>
      <c r="Y13" t="n">
        <v>1</v>
      </c>
      <c r="Z13" t="n">
        <v>10</v>
      </c>
      <c r="AA13" t="n">
        <v>148.1851361896697</v>
      </c>
      <c r="AB13" t="n">
        <v>202.753440801433</v>
      </c>
      <c r="AC13" t="n">
        <v>183.4029369776433</v>
      </c>
      <c r="AD13" t="n">
        <v>148185.1361896697</v>
      </c>
      <c r="AE13" t="n">
        <v>202753.440801433</v>
      </c>
      <c r="AF13" t="n">
        <v>4.144527087062933e-06</v>
      </c>
      <c r="AG13" t="n">
        <v>6</v>
      </c>
      <c r="AH13" t="n">
        <v>183402.9369776433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5.7852</v>
      </c>
      <c r="E14" t="n">
        <v>17.29</v>
      </c>
      <c r="F14" t="n">
        <v>12.62</v>
      </c>
      <c r="G14" t="n">
        <v>19.93</v>
      </c>
      <c r="H14" t="n">
        <v>0.28</v>
      </c>
      <c r="I14" t="n">
        <v>38</v>
      </c>
      <c r="J14" t="n">
        <v>258.32</v>
      </c>
      <c r="K14" t="n">
        <v>59.19</v>
      </c>
      <c r="L14" t="n">
        <v>4</v>
      </c>
      <c r="M14" t="n">
        <v>36</v>
      </c>
      <c r="N14" t="n">
        <v>65.13</v>
      </c>
      <c r="O14" t="n">
        <v>32094.19</v>
      </c>
      <c r="P14" t="n">
        <v>204.49</v>
      </c>
      <c r="Q14" t="n">
        <v>460.71</v>
      </c>
      <c r="R14" t="n">
        <v>75.84999999999999</v>
      </c>
      <c r="S14" t="n">
        <v>32.19</v>
      </c>
      <c r="T14" t="n">
        <v>17775.89</v>
      </c>
      <c r="U14" t="n">
        <v>0.42</v>
      </c>
      <c r="V14" t="n">
        <v>0.71</v>
      </c>
      <c r="W14" t="n">
        <v>1.51</v>
      </c>
      <c r="X14" t="n">
        <v>1.09</v>
      </c>
      <c r="Y14" t="n">
        <v>1</v>
      </c>
      <c r="Z14" t="n">
        <v>10</v>
      </c>
      <c r="AA14" t="n">
        <v>146.3771604637323</v>
      </c>
      <c r="AB14" t="n">
        <v>200.2796886509471</v>
      </c>
      <c r="AC14" t="n">
        <v>181.165276260466</v>
      </c>
      <c r="AD14" t="n">
        <v>146377.1604637323</v>
      </c>
      <c r="AE14" t="n">
        <v>200279.6886509471</v>
      </c>
      <c r="AF14" t="n">
        <v>4.196684596306246e-06</v>
      </c>
      <c r="AG14" t="n">
        <v>6</v>
      </c>
      <c r="AH14" t="n">
        <v>181165.276260466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5.8444</v>
      </c>
      <c r="E15" t="n">
        <v>17.11</v>
      </c>
      <c r="F15" t="n">
        <v>12.55</v>
      </c>
      <c r="G15" t="n">
        <v>20.91</v>
      </c>
      <c r="H15" t="n">
        <v>0.29</v>
      </c>
      <c r="I15" t="n">
        <v>36</v>
      </c>
      <c r="J15" t="n">
        <v>258.78</v>
      </c>
      <c r="K15" t="n">
        <v>59.19</v>
      </c>
      <c r="L15" t="n">
        <v>4.25</v>
      </c>
      <c r="M15" t="n">
        <v>34</v>
      </c>
      <c r="N15" t="n">
        <v>65.34</v>
      </c>
      <c r="O15" t="n">
        <v>32150.98</v>
      </c>
      <c r="P15" t="n">
        <v>203.06</v>
      </c>
      <c r="Q15" t="n">
        <v>460.72</v>
      </c>
      <c r="R15" t="n">
        <v>73.48</v>
      </c>
      <c r="S15" t="n">
        <v>32.19</v>
      </c>
      <c r="T15" t="n">
        <v>16601.16</v>
      </c>
      <c r="U15" t="n">
        <v>0.44</v>
      </c>
      <c r="V15" t="n">
        <v>0.71</v>
      </c>
      <c r="W15" t="n">
        <v>1.5</v>
      </c>
      <c r="X15" t="n">
        <v>1.01</v>
      </c>
      <c r="Y15" t="n">
        <v>1</v>
      </c>
      <c r="Z15" t="n">
        <v>10</v>
      </c>
      <c r="AA15" t="n">
        <v>136.1022862922131</v>
      </c>
      <c r="AB15" t="n">
        <v>186.2211525140251</v>
      </c>
      <c r="AC15" t="n">
        <v>168.448467081168</v>
      </c>
      <c r="AD15" t="n">
        <v>136102.2862922131</v>
      </c>
      <c r="AE15" t="n">
        <v>186221.1525140251</v>
      </c>
      <c r="AF15" t="n">
        <v>4.23962930489045e-06</v>
      </c>
      <c r="AG15" t="n">
        <v>5</v>
      </c>
      <c r="AH15" t="n">
        <v>168448.467081168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5.8941</v>
      </c>
      <c r="E16" t="n">
        <v>16.97</v>
      </c>
      <c r="F16" t="n">
        <v>12.5</v>
      </c>
      <c r="G16" t="n">
        <v>22.06</v>
      </c>
      <c r="H16" t="n">
        <v>0.31</v>
      </c>
      <c r="I16" t="n">
        <v>34</v>
      </c>
      <c r="J16" t="n">
        <v>259.25</v>
      </c>
      <c r="K16" t="n">
        <v>59.19</v>
      </c>
      <c r="L16" t="n">
        <v>4.5</v>
      </c>
      <c r="M16" t="n">
        <v>32</v>
      </c>
      <c r="N16" t="n">
        <v>65.55</v>
      </c>
      <c r="O16" t="n">
        <v>32207.85</v>
      </c>
      <c r="P16" t="n">
        <v>202.02</v>
      </c>
      <c r="Q16" t="n">
        <v>460.72</v>
      </c>
      <c r="R16" t="n">
        <v>71.95</v>
      </c>
      <c r="S16" t="n">
        <v>32.19</v>
      </c>
      <c r="T16" t="n">
        <v>15847.85</v>
      </c>
      <c r="U16" t="n">
        <v>0.45</v>
      </c>
      <c r="V16" t="n">
        <v>0.71</v>
      </c>
      <c r="W16" t="n">
        <v>1.5</v>
      </c>
      <c r="X16" t="n">
        <v>0.96</v>
      </c>
      <c r="Y16" t="n">
        <v>1</v>
      </c>
      <c r="Z16" t="n">
        <v>10</v>
      </c>
      <c r="AA16" t="n">
        <v>134.8792357288866</v>
      </c>
      <c r="AB16" t="n">
        <v>184.5477207760998</v>
      </c>
      <c r="AC16" t="n">
        <v>166.9347453196336</v>
      </c>
      <c r="AD16" t="n">
        <v>134879.2357288866</v>
      </c>
      <c r="AE16" t="n">
        <v>184547.7207760998</v>
      </c>
      <c r="AF16" t="n">
        <v>4.275682548414687e-06</v>
      </c>
      <c r="AG16" t="n">
        <v>5</v>
      </c>
      <c r="AH16" t="n">
        <v>166934.7453196336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5.9442</v>
      </c>
      <c r="E17" t="n">
        <v>16.82</v>
      </c>
      <c r="F17" t="n">
        <v>12.45</v>
      </c>
      <c r="G17" t="n">
        <v>23.35</v>
      </c>
      <c r="H17" t="n">
        <v>0.33</v>
      </c>
      <c r="I17" t="n">
        <v>32</v>
      </c>
      <c r="J17" t="n">
        <v>259.71</v>
      </c>
      <c r="K17" t="n">
        <v>59.19</v>
      </c>
      <c r="L17" t="n">
        <v>4.75</v>
      </c>
      <c r="M17" t="n">
        <v>30</v>
      </c>
      <c r="N17" t="n">
        <v>65.76000000000001</v>
      </c>
      <c r="O17" t="n">
        <v>32264.79</v>
      </c>
      <c r="P17" t="n">
        <v>201.14</v>
      </c>
      <c r="Q17" t="n">
        <v>460.71</v>
      </c>
      <c r="R17" t="n">
        <v>70.55</v>
      </c>
      <c r="S17" t="n">
        <v>32.19</v>
      </c>
      <c r="T17" t="n">
        <v>15155.22</v>
      </c>
      <c r="U17" t="n">
        <v>0.46</v>
      </c>
      <c r="V17" t="n">
        <v>0.72</v>
      </c>
      <c r="W17" t="n">
        <v>1.5</v>
      </c>
      <c r="X17" t="n">
        <v>0.92</v>
      </c>
      <c r="Y17" t="n">
        <v>1</v>
      </c>
      <c r="Z17" t="n">
        <v>10</v>
      </c>
      <c r="AA17" t="n">
        <v>133.7357731356135</v>
      </c>
      <c r="AB17" t="n">
        <v>182.983184809975</v>
      </c>
      <c r="AC17" t="n">
        <v>165.5195264702752</v>
      </c>
      <c r="AD17" t="n">
        <v>133735.7731356135</v>
      </c>
      <c r="AE17" t="n">
        <v>182983.184809975</v>
      </c>
      <c r="AF17" t="n">
        <v>4.312025958888819e-06</v>
      </c>
      <c r="AG17" t="n">
        <v>5</v>
      </c>
      <c r="AH17" t="n">
        <v>165519.5264702752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6.0065</v>
      </c>
      <c r="E18" t="n">
        <v>16.65</v>
      </c>
      <c r="F18" t="n">
        <v>12.38</v>
      </c>
      <c r="G18" t="n">
        <v>24.75</v>
      </c>
      <c r="H18" t="n">
        <v>0.34</v>
      </c>
      <c r="I18" t="n">
        <v>30</v>
      </c>
      <c r="J18" t="n">
        <v>260.17</v>
      </c>
      <c r="K18" t="n">
        <v>59.19</v>
      </c>
      <c r="L18" t="n">
        <v>5</v>
      </c>
      <c r="M18" t="n">
        <v>28</v>
      </c>
      <c r="N18" t="n">
        <v>65.98</v>
      </c>
      <c r="O18" t="n">
        <v>32321.82</v>
      </c>
      <c r="P18" t="n">
        <v>199.79</v>
      </c>
      <c r="Q18" t="n">
        <v>460.73</v>
      </c>
      <c r="R18" t="n">
        <v>68.05</v>
      </c>
      <c r="S18" t="n">
        <v>32.19</v>
      </c>
      <c r="T18" t="n">
        <v>13916.75</v>
      </c>
      <c r="U18" t="n">
        <v>0.47</v>
      </c>
      <c r="V18" t="n">
        <v>0.72</v>
      </c>
      <c r="W18" t="n">
        <v>1.49</v>
      </c>
      <c r="X18" t="n">
        <v>0.84</v>
      </c>
      <c r="Y18" t="n">
        <v>1</v>
      </c>
      <c r="Z18" t="n">
        <v>10</v>
      </c>
      <c r="AA18" t="n">
        <v>132.2332080639477</v>
      </c>
      <c r="AB18" t="n">
        <v>180.9273089904303</v>
      </c>
      <c r="AC18" t="n">
        <v>163.6598605535074</v>
      </c>
      <c r="AD18" t="n">
        <v>132233.2080639477</v>
      </c>
      <c r="AE18" t="n">
        <v>180927.3089904303</v>
      </c>
      <c r="AF18" t="n">
        <v>4.357219461334694e-06</v>
      </c>
      <c r="AG18" t="n">
        <v>5</v>
      </c>
      <c r="AH18" t="n">
        <v>163659.8605535074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6.0764</v>
      </c>
      <c r="E19" t="n">
        <v>16.46</v>
      </c>
      <c r="F19" t="n">
        <v>12.28</v>
      </c>
      <c r="G19" t="n">
        <v>26.32</v>
      </c>
      <c r="H19" t="n">
        <v>0.36</v>
      </c>
      <c r="I19" t="n">
        <v>28</v>
      </c>
      <c r="J19" t="n">
        <v>260.63</v>
      </c>
      <c r="K19" t="n">
        <v>59.19</v>
      </c>
      <c r="L19" t="n">
        <v>5.25</v>
      </c>
      <c r="M19" t="n">
        <v>26</v>
      </c>
      <c r="N19" t="n">
        <v>66.19</v>
      </c>
      <c r="O19" t="n">
        <v>32378.93</v>
      </c>
      <c r="P19" t="n">
        <v>197.86</v>
      </c>
      <c r="Q19" t="n">
        <v>460.7</v>
      </c>
      <c r="R19" t="n">
        <v>64.81</v>
      </c>
      <c r="S19" t="n">
        <v>32.19</v>
      </c>
      <c r="T19" t="n">
        <v>12306.95</v>
      </c>
      <c r="U19" t="n">
        <v>0.5</v>
      </c>
      <c r="V19" t="n">
        <v>0.73</v>
      </c>
      <c r="W19" t="n">
        <v>1.49</v>
      </c>
      <c r="X19" t="n">
        <v>0.75</v>
      </c>
      <c r="Y19" t="n">
        <v>1</v>
      </c>
      <c r="Z19" t="n">
        <v>10</v>
      </c>
      <c r="AA19" t="n">
        <v>130.4070636485289</v>
      </c>
      <c r="AB19" t="n">
        <v>178.4286976374498</v>
      </c>
      <c r="AC19" t="n">
        <v>161.3997131612315</v>
      </c>
      <c r="AD19" t="n">
        <v>130407.0636485289</v>
      </c>
      <c r="AE19" t="n">
        <v>178428.6976374498</v>
      </c>
      <c r="AF19" t="n">
        <v>4.407926135828541e-06</v>
      </c>
      <c r="AG19" t="n">
        <v>5</v>
      </c>
      <c r="AH19" t="n">
        <v>161399.7131612315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6.0993</v>
      </c>
      <c r="E20" t="n">
        <v>16.4</v>
      </c>
      <c r="F20" t="n">
        <v>12.27</v>
      </c>
      <c r="G20" t="n">
        <v>27.27</v>
      </c>
      <c r="H20" t="n">
        <v>0.37</v>
      </c>
      <c r="I20" t="n">
        <v>27</v>
      </c>
      <c r="J20" t="n">
        <v>261.1</v>
      </c>
      <c r="K20" t="n">
        <v>59.19</v>
      </c>
      <c r="L20" t="n">
        <v>5.5</v>
      </c>
      <c r="M20" t="n">
        <v>25</v>
      </c>
      <c r="N20" t="n">
        <v>66.40000000000001</v>
      </c>
      <c r="O20" t="n">
        <v>32436.11</v>
      </c>
      <c r="P20" t="n">
        <v>197.45</v>
      </c>
      <c r="Q20" t="n">
        <v>460.69</v>
      </c>
      <c r="R20" t="n">
        <v>64.5</v>
      </c>
      <c r="S20" t="n">
        <v>32.19</v>
      </c>
      <c r="T20" t="n">
        <v>12156.01</v>
      </c>
      <c r="U20" t="n">
        <v>0.5</v>
      </c>
      <c r="V20" t="n">
        <v>0.73</v>
      </c>
      <c r="W20" t="n">
        <v>1.49</v>
      </c>
      <c r="X20" t="n">
        <v>0.74</v>
      </c>
      <c r="Y20" t="n">
        <v>1</v>
      </c>
      <c r="Z20" t="n">
        <v>10</v>
      </c>
      <c r="AA20" t="n">
        <v>129.918356444598</v>
      </c>
      <c r="AB20" t="n">
        <v>177.7600268807918</v>
      </c>
      <c r="AC20" t="n">
        <v>160.7948594031034</v>
      </c>
      <c r="AD20" t="n">
        <v>129918.356444598</v>
      </c>
      <c r="AE20" t="n">
        <v>177760.0268807918</v>
      </c>
      <c r="AF20" t="n">
        <v>4.424538193709931e-06</v>
      </c>
      <c r="AG20" t="n">
        <v>5</v>
      </c>
      <c r="AH20" t="n">
        <v>160794.8594031034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6.1189</v>
      </c>
      <c r="E21" t="n">
        <v>16.34</v>
      </c>
      <c r="F21" t="n">
        <v>12.27</v>
      </c>
      <c r="G21" t="n">
        <v>28.31</v>
      </c>
      <c r="H21" t="n">
        <v>0.39</v>
      </c>
      <c r="I21" t="n">
        <v>26</v>
      </c>
      <c r="J21" t="n">
        <v>261.56</v>
      </c>
      <c r="K21" t="n">
        <v>59.19</v>
      </c>
      <c r="L21" t="n">
        <v>5.75</v>
      </c>
      <c r="M21" t="n">
        <v>24</v>
      </c>
      <c r="N21" t="n">
        <v>66.62</v>
      </c>
      <c r="O21" t="n">
        <v>32493.38</v>
      </c>
      <c r="P21" t="n">
        <v>197.04</v>
      </c>
      <c r="Q21" t="n">
        <v>460.72</v>
      </c>
      <c r="R21" t="n">
        <v>64.2</v>
      </c>
      <c r="S21" t="n">
        <v>32.19</v>
      </c>
      <c r="T21" t="n">
        <v>12011.91</v>
      </c>
      <c r="U21" t="n">
        <v>0.5</v>
      </c>
      <c r="V21" t="n">
        <v>0.73</v>
      </c>
      <c r="W21" t="n">
        <v>1.49</v>
      </c>
      <c r="X21" t="n">
        <v>0.73</v>
      </c>
      <c r="Y21" t="n">
        <v>1</v>
      </c>
      <c r="Z21" t="n">
        <v>10</v>
      </c>
      <c r="AA21" t="n">
        <v>129.4842387205562</v>
      </c>
      <c r="AB21" t="n">
        <v>177.1660478588359</v>
      </c>
      <c r="AC21" t="n">
        <v>160.257568905348</v>
      </c>
      <c r="AD21" t="n">
        <v>129484.2387205563</v>
      </c>
      <c r="AE21" t="n">
        <v>177166.0478588359</v>
      </c>
      <c r="AF21" t="n">
        <v>4.4387563742547e-06</v>
      </c>
      <c r="AG21" t="n">
        <v>5</v>
      </c>
      <c r="AH21" t="n">
        <v>160257.568905348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6.1525</v>
      </c>
      <c r="E22" t="n">
        <v>16.25</v>
      </c>
      <c r="F22" t="n">
        <v>12.23</v>
      </c>
      <c r="G22" t="n">
        <v>29.34</v>
      </c>
      <c r="H22" t="n">
        <v>0.41</v>
      </c>
      <c r="I22" t="n">
        <v>25</v>
      </c>
      <c r="J22" t="n">
        <v>262.03</v>
      </c>
      <c r="K22" t="n">
        <v>59.19</v>
      </c>
      <c r="L22" t="n">
        <v>6</v>
      </c>
      <c r="M22" t="n">
        <v>23</v>
      </c>
      <c r="N22" t="n">
        <v>66.83</v>
      </c>
      <c r="O22" t="n">
        <v>32550.72</v>
      </c>
      <c r="P22" t="n">
        <v>196.03</v>
      </c>
      <c r="Q22" t="n">
        <v>460.69</v>
      </c>
      <c r="R22" t="n">
        <v>63.22</v>
      </c>
      <c r="S22" t="n">
        <v>32.19</v>
      </c>
      <c r="T22" t="n">
        <v>11529.34</v>
      </c>
      <c r="U22" t="n">
        <v>0.51</v>
      </c>
      <c r="V22" t="n">
        <v>0.73</v>
      </c>
      <c r="W22" t="n">
        <v>1.48</v>
      </c>
      <c r="X22" t="n">
        <v>0.6899999999999999</v>
      </c>
      <c r="Y22" t="n">
        <v>1</v>
      </c>
      <c r="Z22" t="n">
        <v>10</v>
      </c>
      <c r="AA22" t="n">
        <v>128.6042872222927</v>
      </c>
      <c r="AB22" t="n">
        <v>175.962059398192</v>
      </c>
      <c r="AC22" t="n">
        <v>159.1684874135791</v>
      </c>
      <c r="AD22" t="n">
        <v>128604.2872222927</v>
      </c>
      <c r="AE22" t="n">
        <v>175962.059398192</v>
      </c>
      <c r="AF22" t="n">
        <v>4.463130398045734e-06</v>
      </c>
      <c r="AG22" t="n">
        <v>5</v>
      </c>
      <c r="AH22" t="n">
        <v>159168.4874135791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6.1825</v>
      </c>
      <c r="E23" t="n">
        <v>16.17</v>
      </c>
      <c r="F23" t="n">
        <v>12.2</v>
      </c>
      <c r="G23" t="n">
        <v>30.49</v>
      </c>
      <c r="H23" t="n">
        <v>0.42</v>
      </c>
      <c r="I23" t="n">
        <v>24</v>
      </c>
      <c r="J23" t="n">
        <v>262.49</v>
      </c>
      <c r="K23" t="n">
        <v>59.19</v>
      </c>
      <c r="L23" t="n">
        <v>6.25</v>
      </c>
      <c r="M23" t="n">
        <v>22</v>
      </c>
      <c r="N23" t="n">
        <v>67.05</v>
      </c>
      <c r="O23" t="n">
        <v>32608.15</v>
      </c>
      <c r="P23" t="n">
        <v>195.7</v>
      </c>
      <c r="Q23" t="n">
        <v>460.7</v>
      </c>
      <c r="R23" t="n">
        <v>62</v>
      </c>
      <c r="S23" t="n">
        <v>32.19</v>
      </c>
      <c r="T23" t="n">
        <v>10923.83</v>
      </c>
      <c r="U23" t="n">
        <v>0.52</v>
      </c>
      <c r="V23" t="n">
        <v>0.73</v>
      </c>
      <c r="W23" t="n">
        <v>1.49</v>
      </c>
      <c r="X23" t="n">
        <v>0.66</v>
      </c>
      <c r="Y23" t="n">
        <v>1</v>
      </c>
      <c r="Z23" t="n">
        <v>10</v>
      </c>
      <c r="AA23" t="n">
        <v>128.0534343640916</v>
      </c>
      <c r="AB23" t="n">
        <v>175.2083582156887</v>
      </c>
      <c r="AC23" t="n">
        <v>158.4867184141074</v>
      </c>
      <c r="AD23" t="n">
        <v>128053.4343640916</v>
      </c>
      <c r="AE23" t="n">
        <v>175208.3582156887</v>
      </c>
      <c r="AF23" t="n">
        <v>4.484892919287729e-06</v>
      </c>
      <c r="AG23" t="n">
        <v>5</v>
      </c>
      <c r="AH23" t="n">
        <v>158486.7184141074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6.2187</v>
      </c>
      <c r="E24" t="n">
        <v>16.08</v>
      </c>
      <c r="F24" t="n">
        <v>12.15</v>
      </c>
      <c r="G24" t="n">
        <v>31.7</v>
      </c>
      <c r="H24" t="n">
        <v>0.44</v>
      </c>
      <c r="I24" t="n">
        <v>23</v>
      </c>
      <c r="J24" t="n">
        <v>262.96</v>
      </c>
      <c r="K24" t="n">
        <v>59.19</v>
      </c>
      <c r="L24" t="n">
        <v>6.5</v>
      </c>
      <c r="M24" t="n">
        <v>21</v>
      </c>
      <c r="N24" t="n">
        <v>67.26000000000001</v>
      </c>
      <c r="O24" t="n">
        <v>32665.66</v>
      </c>
      <c r="P24" t="n">
        <v>194.55</v>
      </c>
      <c r="Q24" t="n">
        <v>460.73</v>
      </c>
      <c r="R24" t="n">
        <v>60.72</v>
      </c>
      <c r="S24" t="n">
        <v>32.19</v>
      </c>
      <c r="T24" t="n">
        <v>10287.66</v>
      </c>
      <c r="U24" t="n">
        <v>0.53</v>
      </c>
      <c r="V24" t="n">
        <v>0.74</v>
      </c>
      <c r="W24" t="n">
        <v>1.48</v>
      </c>
      <c r="X24" t="n">
        <v>0.62</v>
      </c>
      <c r="Y24" t="n">
        <v>1</v>
      </c>
      <c r="Z24" t="n">
        <v>10</v>
      </c>
      <c r="AA24" t="n">
        <v>127.0960970940466</v>
      </c>
      <c r="AB24" t="n">
        <v>173.8984871280742</v>
      </c>
      <c r="AC24" t="n">
        <v>157.3018595846788</v>
      </c>
      <c r="AD24" t="n">
        <v>127096.0970940466</v>
      </c>
      <c r="AE24" t="n">
        <v>173898.4871280742</v>
      </c>
      <c r="AF24" t="n">
        <v>4.51115302825307e-06</v>
      </c>
      <c r="AG24" t="n">
        <v>5</v>
      </c>
      <c r="AH24" t="n">
        <v>157301.8595846788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6.2423</v>
      </c>
      <c r="E25" t="n">
        <v>16.02</v>
      </c>
      <c r="F25" t="n">
        <v>12.14</v>
      </c>
      <c r="G25" t="n">
        <v>33.11</v>
      </c>
      <c r="H25" t="n">
        <v>0.46</v>
      </c>
      <c r="I25" t="n">
        <v>22</v>
      </c>
      <c r="J25" t="n">
        <v>263.42</v>
      </c>
      <c r="K25" t="n">
        <v>59.19</v>
      </c>
      <c r="L25" t="n">
        <v>6.75</v>
      </c>
      <c r="M25" t="n">
        <v>20</v>
      </c>
      <c r="N25" t="n">
        <v>67.48</v>
      </c>
      <c r="O25" t="n">
        <v>32723.25</v>
      </c>
      <c r="P25" t="n">
        <v>193.91</v>
      </c>
      <c r="Q25" t="n">
        <v>460.72</v>
      </c>
      <c r="R25" t="n">
        <v>60.15</v>
      </c>
      <c r="S25" t="n">
        <v>32.19</v>
      </c>
      <c r="T25" t="n">
        <v>10007.86</v>
      </c>
      <c r="U25" t="n">
        <v>0.54</v>
      </c>
      <c r="V25" t="n">
        <v>0.74</v>
      </c>
      <c r="W25" t="n">
        <v>1.48</v>
      </c>
      <c r="X25" t="n">
        <v>0.6</v>
      </c>
      <c r="Y25" t="n">
        <v>1</v>
      </c>
      <c r="Z25" t="n">
        <v>10</v>
      </c>
      <c r="AA25" t="n">
        <v>126.5324079110688</v>
      </c>
      <c r="AB25" t="n">
        <v>173.1272227197126</v>
      </c>
      <c r="AC25" t="n">
        <v>156.6042035689747</v>
      </c>
      <c r="AD25" t="n">
        <v>126532.4079110688</v>
      </c>
      <c r="AE25" t="n">
        <v>173127.2227197126</v>
      </c>
      <c r="AF25" t="n">
        <v>4.528272878296772e-06</v>
      </c>
      <c r="AG25" t="n">
        <v>5</v>
      </c>
      <c r="AH25" t="n">
        <v>156604.2035689747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6.2764</v>
      </c>
      <c r="E26" t="n">
        <v>15.93</v>
      </c>
      <c r="F26" t="n">
        <v>12.1</v>
      </c>
      <c r="G26" t="n">
        <v>34.57</v>
      </c>
      <c r="H26" t="n">
        <v>0.47</v>
      </c>
      <c r="I26" t="n">
        <v>21</v>
      </c>
      <c r="J26" t="n">
        <v>263.89</v>
      </c>
      <c r="K26" t="n">
        <v>59.19</v>
      </c>
      <c r="L26" t="n">
        <v>7</v>
      </c>
      <c r="M26" t="n">
        <v>19</v>
      </c>
      <c r="N26" t="n">
        <v>67.7</v>
      </c>
      <c r="O26" t="n">
        <v>32780.92</v>
      </c>
      <c r="P26" t="n">
        <v>193.04</v>
      </c>
      <c r="Q26" t="n">
        <v>460.72</v>
      </c>
      <c r="R26" t="n">
        <v>58.87</v>
      </c>
      <c r="S26" t="n">
        <v>32.19</v>
      </c>
      <c r="T26" t="n">
        <v>9371.09</v>
      </c>
      <c r="U26" t="n">
        <v>0.55</v>
      </c>
      <c r="V26" t="n">
        <v>0.74</v>
      </c>
      <c r="W26" t="n">
        <v>1.48</v>
      </c>
      <c r="X26" t="n">
        <v>0.57</v>
      </c>
      <c r="Y26" t="n">
        <v>1</v>
      </c>
      <c r="Z26" t="n">
        <v>10</v>
      </c>
      <c r="AA26" t="n">
        <v>125.7330830429338</v>
      </c>
      <c r="AB26" t="n">
        <v>172.0335511714065</v>
      </c>
      <c r="AC26" t="n">
        <v>155.6149104982609</v>
      </c>
      <c r="AD26" t="n">
        <v>125733.0830429338</v>
      </c>
      <c r="AE26" t="n">
        <v>172033.5511714065</v>
      </c>
      <c r="AF26" t="n">
        <v>4.553009610775172e-06</v>
      </c>
      <c r="AG26" t="n">
        <v>5</v>
      </c>
      <c r="AH26" t="n">
        <v>155614.9104982609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6.2747</v>
      </c>
      <c r="E27" t="n">
        <v>15.94</v>
      </c>
      <c r="F27" t="n">
        <v>12.11</v>
      </c>
      <c r="G27" t="n">
        <v>34.59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192.97</v>
      </c>
      <c r="Q27" t="n">
        <v>460.72</v>
      </c>
      <c r="R27" t="n">
        <v>58.95</v>
      </c>
      <c r="S27" t="n">
        <v>32.19</v>
      </c>
      <c r="T27" t="n">
        <v>9410.51</v>
      </c>
      <c r="U27" t="n">
        <v>0.55</v>
      </c>
      <c r="V27" t="n">
        <v>0.74</v>
      </c>
      <c r="W27" t="n">
        <v>1.48</v>
      </c>
      <c r="X27" t="n">
        <v>0.57</v>
      </c>
      <c r="Y27" t="n">
        <v>1</v>
      </c>
      <c r="Z27" t="n">
        <v>10</v>
      </c>
      <c r="AA27" t="n">
        <v>125.7332336727614</v>
      </c>
      <c r="AB27" t="n">
        <v>172.0337572697821</v>
      </c>
      <c r="AC27" t="n">
        <v>155.6150969268967</v>
      </c>
      <c r="AD27" t="n">
        <v>125733.2336727614</v>
      </c>
      <c r="AE27" t="n">
        <v>172033.7572697821</v>
      </c>
      <c r="AF27" t="n">
        <v>4.551776401238126e-06</v>
      </c>
      <c r="AG27" t="n">
        <v>5</v>
      </c>
      <c r="AH27" t="n">
        <v>155615.0969268967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6.3032</v>
      </c>
      <c r="E28" t="n">
        <v>15.86</v>
      </c>
      <c r="F28" t="n">
        <v>12.08</v>
      </c>
      <c r="G28" t="n">
        <v>36.25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192.45</v>
      </c>
      <c r="Q28" t="n">
        <v>460.7</v>
      </c>
      <c r="R28" t="n">
        <v>58.32</v>
      </c>
      <c r="S28" t="n">
        <v>32.19</v>
      </c>
      <c r="T28" t="n">
        <v>9102.1</v>
      </c>
      <c r="U28" t="n">
        <v>0.55</v>
      </c>
      <c r="V28" t="n">
        <v>0.74</v>
      </c>
      <c r="W28" t="n">
        <v>1.48</v>
      </c>
      <c r="X28" t="n">
        <v>0.55</v>
      </c>
      <c r="Y28" t="n">
        <v>1</v>
      </c>
      <c r="Z28" t="n">
        <v>10</v>
      </c>
      <c r="AA28" t="n">
        <v>125.1529033200422</v>
      </c>
      <c r="AB28" t="n">
        <v>171.2397236788238</v>
      </c>
      <c r="AC28" t="n">
        <v>154.8968447874261</v>
      </c>
      <c r="AD28" t="n">
        <v>125152.9033200422</v>
      </c>
      <c r="AE28" t="n">
        <v>171239.7236788238</v>
      </c>
      <c r="AF28" t="n">
        <v>4.572450796418021e-06</v>
      </c>
      <c r="AG28" t="n">
        <v>5</v>
      </c>
      <c r="AH28" t="n">
        <v>154896.8447874261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6.335</v>
      </c>
      <c r="E29" t="n">
        <v>15.79</v>
      </c>
      <c r="F29" t="n">
        <v>12.05</v>
      </c>
      <c r="G29" t="n">
        <v>38.06</v>
      </c>
      <c r="H29" t="n">
        <v>0.52</v>
      </c>
      <c r="I29" t="n">
        <v>19</v>
      </c>
      <c r="J29" t="n">
        <v>265.3</v>
      </c>
      <c r="K29" t="n">
        <v>59.19</v>
      </c>
      <c r="L29" t="n">
        <v>7.75</v>
      </c>
      <c r="M29" t="n">
        <v>17</v>
      </c>
      <c r="N29" t="n">
        <v>68.36</v>
      </c>
      <c r="O29" t="n">
        <v>32954.43</v>
      </c>
      <c r="P29" t="n">
        <v>191.73</v>
      </c>
      <c r="Q29" t="n">
        <v>460.69</v>
      </c>
      <c r="R29" t="n">
        <v>57.28</v>
      </c>
      <c r="S29" t="n">
        <v>32.19</v>
      </c>
      <c r="T29" t="n">
        <v>8588.68</v>
      </c>
      <c r="U29" t="n">
        <v>0.5600000000000001</v>
      </c>
      <c r="V29" t="n">
        <v>0.74</v>
      </c>
      <c r="W29" t="n">
        <v>1.48</v>
      </c>
      <c r="X29" t="n">
        <v>0.52</v>
      </c>
      <c r="Y29" t="n">
        <v>1</v>
      </c>
      <c r="Z29" t="n">
        <v>10</v>
      </c>
      <c r="AA29" t="n">
        <v>124.4599783325205</v>
      </c>
      <c r="AB29" t="n">
        <v>170.2916331412042</v>
      </c>
      <c r="AC29" t="n">
        <v>154.0392386800632</v>
      </c>
      <c r="AD29" t="n">
        <v>124459.9783325205</v>
      </c>
      <c r="AE29" t="n">
        <v>170291.6331412042</v>
      </c>
      <c r="AF29" t="n">
        <v>4.595519068934535e-06</v>
      </c>
      <c r="AG29" t="n">
        <v>5</v>
      </c>
      <c r="AH29" t="n">
        <v>154039.2386800632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6.3376</v>
      </c>
      <c r="E30" t="n">
        <v>15.78</v>
      </c>
      <c r="F30" t="n">
        <v>12.04</v>
      </c>
      <c r="G30" t="n">
        <v>38.04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191.29</v>
      </c>
      <c r="Q30" t="n">
        <v>460.69</v>
      </c>
      <c r="R30" t="n">
        <v>57.14</v>
      </c>
      <c r="S30" t="n">
        <v>32.19</v>
      </c>
      <c r="T30" t="n">
        <v>8515.120000000001</v>
      </c>
      <c r="U30" t="n">
        <v>0.5600000000000001</v>
      </c>
      <c r="V30" t="n">
        <v>0.74</v>
      </c>
      <c r="W30" t="n">
        <v>1.48</v>
      </c>
      <c r="X30" t="n">
        <v>0.51</v>
      </c>
      <c r="Y30" t="n">
        <v>1</v>
      </c>
      <c r="Z30" t="n">
        <v>10</v>
      </c>
      <c r="AA30" t="n">
        <v>124.2542508955646</v>
      </c>
      <c r="AB30" t="n">
        <v>170.0101477859072</v>
      </c>
      <c r="AC30" t="n">
        <v>153.7846178920085</v>
      </c>
      <c r="AD30" t="n">
        <v>124254.2508955646</v>
      </c>
      <c r="AE30" t="n">
        <v>170010.1477859072</v>
      </c>
      <c r="AF30" t="n">
        <v>4.597405154108841e-06</v>
      </c>
      <c r="AG30" t="n">
        <v>5</v>
      </c>
      <c r="AH30" t="n">
        <v>153784.6178920085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6.3669</v>
      </c>
      <c r="E31" t="n">
        <v>15.71</v>
      </c>
      <c r="F31" t="n">
        <v>12.02</v>
      </c>
      <c r="G31" t="n">
        <v>40.07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190.82</v>
      </c>
      <c r="Q31" t="n">
        <v>460.75</v>
      </c>
      <c r="R31" t="n">
        <v>56.46</v>
      </c>
      <c r="S31" t="n">
        <v>32.19</v>
      </c>
      <c r="T31" t="n">
        <v>8181.79</v>
      </c>
      <c r="U31" t="n">
        <v>0.57</v>
      </c>
      <c r="V31" t="n">
        <v>0.74</v>
      </c>
      <c r="W31" t="n">
        <v>1.47</v>
      </c>
      <c r="X31" t="n">
        <v>0.49</v>
      </c>
      <c r="Y31" t="n">
        <v>1</v>
      </c>
      <c r="Z31" t="n">
        <v>10</v>
      </c>
      <c r="AA31" t="n">
        <v>123.7005608197247</v>
      </c>
      <c r="AB31" t="n">
        <v>169.2525645970613</v>
      </c>
      <c r="AC31" t="n">
        <v>153.0993373794311</v>
      </c>
      <c r="AD31" t="n">
        <v>123700.5608197247</v>
      </c>
      <c r="AE31" t="n">
        <v>169252.5645970613</v>
      </c>
      <c r="AF31" t="n">
        <v>4.618659883188523e-06</v>
      </c>
      <c r="AG31" t="n">
        <v>5</v>
      </c>
      <c r="AH31" t="n">
        <v>153099.3373794311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6.4013</v>
      </c>
      <c r="E32" t="n">
        <v>15.62</v>
      </c>
      <c r="F32" t="n">
        <v>11.99</v>
      </c>
      <c r="G32" t="n">
        <v>42.3</v>
      </c>
      <c r="H32" t="n">
        <v>0.57</v>
      </c>
      <c r="I32" t="n">
        <v>17</v>
      </c>
      <c r="J32" t="n">
        <v>266.71</v>
      </c>
      <c r="K32" t="n">
        <v>59.19</v>
      </c>
      <c r="L32" t="n">
        <v>8.5</v>
      </c>
      <c r="M32" t="n">
        <v>15</v>
      </c>
      <c r="N32" t="n">
        <v>69.02</v>
      </c>
      <c r="O32" t="n">
        <v>33128.7</v>
      </c>
      <c r="P32" t="n">
        <v>189.36</v>
      </c>
      <c r="Q32" t="n">
        <v>460.71</v>
      </c>
      <c r="R32" t="n">
        <v>55.24</v>
      </c>
      <c r="S32" t="n">
        <v>32.19</v>
      </c>
      <c r="T32" t="n">
        <v>7579.9</v>
      </c>
      <c r="U32" t="n">
        <v>0.58</v>
      </c>
      <c r="V32" t="n">
        <v>0.75</v>
      </c>
      <c r="W32" t="n">
        <v>1.47</v>
      </c>
      <c r="X32" t="n">
        <v>0.45</v>
      </c>
      <c r="Y32" t="n">
        <v>1</v>
      </c>
      <c r="Z32" t="n">
        <v>10</v>
      </c>
      <c r="AA32" t="n">
        <v>122.7104567372284</v>
      </c>
      <c r="AB32" t="n">
        <v>167.8978605110812</v>
      </c>
      <c r="AC32" t="n">
        <v>151.8739243500774</v>
      </c>
      <c r="AD32" t="n">
        <v>122710.4567372284</v>
      </c>
      <c r="AE32" t="n">
        <v>167897.8605110812</v>
      </c>
      <c r="AF32" t="n">
        <v>4.643614240879344e-06</v>
      </c>
      <c r="AG32" t="n">
        <v>5</v>
      </c>
      <c r="AH32" t="n">
        <v>151873.9243500774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6.4059</v>
      </c>
      <c r="E33" t="n">
        <v>15.61</v>
      </c>
      <c r="F33" t="n">
        <v>11.97</v>
      </c>
      <c r="G33" t="n">
        <v>42.26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189.44</v>
      </c>
      <c r="Q33" t="n">
        <v>460.72</v>
      </c>
      <c r="R33" t="n">
        <v>54.9</v>
      </c>
      <c r="S33" t="n">
        <v>32.19</v>
      </c>
      <c r="T33" t="n">
        <v>7407.78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122.6745520540951</v>
      </c>
      <c r="AB33" t="n">
        <v>167.8487341396154</v>
      </c>
      <c r="AC33" t="n">
        <v>151.829486530555</v>
      </c>
      <c r="AD33" t="n">
        <v>122674.5520540951</v>
      </c>
      <c r="AE33" t="n">
        <v>167848.7341396154</v>
      </c>
      <c r="AF33" t="n">
        <v>4.646951160803116e-06</v>
      </c>
      <c r="AG33" t="n">
        <v>5</v>
      </c>
      <c r="AH33" t="n">
        <v>151829.4865305549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6.3935</v>
      </c>
      <c r="E34" t="n">
        <v>15.64</v>
      </c>
      <c r="F34" t="n">
        <v>12</v>
      </c>
      <c r="G34" t="n">
        <v>42.37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189.46</v>
      </c>
      <c r="Q34" t="n">
        <v>460.7</v>
      </c>
      <c r="R34" t="n">
        <v>56.05</v>
      </c>
      <c r="S34" t="n">
        <v>32.19</v>
      </c>
      <c r="T34" t="n">
        <v>7981.62</v>
      </c>
      <c r="U34" t="n">
        <v>0.57</v>
      </c>
      <c r="V34" t="n">
        <v>0.74</v>
      </c>
      <c r="W34" t="n">
        <v>1.47</v>
      </c>
      <c r="X34" t="n">
        <v>0.47</v>
      </c>
      <c r="Y34" t="n">
        <v>1</v>
      </c>
      <c r="Z34" t="n">
        <v>10</v>
      </c>
      <c r="AA34" t="n">
        <v>122.848268109115</v>
      </c>
      <c r="AB34" t="n">
        <v>168.086420109905</v>
      </c>
      <c r="AC34" t="n">
        <v>152.0444880854346</v>
      </c>
      <c r="AD34" t="n">
        <v>122848.268109115</v>
      </c>
      <c r="AE34" t="n">
        <v>168086.420109905</v>
      </c>
      <c r="AF34" t="n">
        <v>4.637955985356425e-06</v>
      </c>
      <c r="AG34" t="n">
        <v>5</v>
      </c>
      <c r="AH34" t="n">
        <v>152044.4880854346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6.4287</v>
      </c>
      <c r="E35" t="n">
        <v>15.56</v>
      </c>
      <c r="F35" t="n">
        <v>11.97</v>
      </c>
      <c r="G35" t="n">
        <v>44.88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188.63</v>
      </c>
      <c r="Q35" t="n">
        <v>460.71</v>
      </c>
      <c r="R35" t="n">
        <v>54.57</v>
      </c>
      <c r="S35" t="n">
        <v>32.19</v>
      </c>
      <c r="T35" t="n">
        <v>7249.65</v>
      </c>
      <c r="U35" t="n">
        <v>0.59</v>
      </c>
      <c r="V35" t="n">
        <v>0.75</v>
      </c>
      <c r="W35" t="n">
        <v>1.48</v>
      </c>
      <c r="X35" t="n">
        <v>0.43</v>
      </c>
      <c r="Y35" t="n">
        <v>1</v>
      </c>
      <c r="Z35" t="n">
        <v>10</v>
      </c>
      <c r="AA35" t="n">
        <v>122.094278044081</v>
      </c>
      <c r="AB35" t="n">
        <v>167.0547776392319</v>
      </c>
      <c r="AC35" t="n">
        <v>151.1113041242429</v>
      </c>
      <c r="AD35" t="n">
        <v>122094.278044081</v>
      </c>
      <c r="AE35" t="n">
        <v>167054.7776392319</v>
      </c>
      <c r="AF35" t="n">
        <v>4.663490676947032e-06</v>
      </c>
      <c r="AG35" t="n">
        <v>5</v>
      </c>
      <c r="AH35" t="n">
        <v>151111.3041242429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6.4299</v>
      </c>
      <c r="E36" t="n">
        <v>15.55</v>
      </c>
      <c r="F36" t="n">
        <v>11.96</v>
      </c>
      <c r="G36" t="n">
        <v>44.87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188.55</v>
      </c>
      <c r="Q36" t="n">
        <v>460.73</v>
      </c>
      <c r="R36" t="n">
        <v>54.4</v>
      </c>
      <c r="S36" t="n">
        <v>32.19</v>
      </c>
      <c r="T36" t="n">
        <v>7160.7</v>
      </c>
      <c r="U36" t="n">
        <v>0.59</v>
      </c>
      <c r="V36" t="n">
        <v>0.75</v>
      </c>
      <c r="W36" t="n">
        <v>1.48</v>
      </c>
      <c r="X36" t="n">
        <v>0.43</v>
      </c>
      <c r="Y36" t="n">
        <v>1</v>
      </c>
      <c r="Z36" t="n">
        <v>10</v>
      </c>
      <c r="AA36" t="n">
        <v>122.0446657310683</v>
      </c>
      <c r="AB36" t="n">
        <v>166.9868958838272</v>
      </c>
      <c r="AC36" t="n">
        <v>151.0499009083014</v>
      </c>
      <c r="AD36" t="n">
        <v>122044.6657310683</v>
      </c>
      <c r="AE36" t="n">
        <v>166986.8958838272</v>
      </c>
      <c r="AF36" t="n">
        <v>4.664361177796711e-06</v>
      </c>
      <c r="AG36" t="n">
        <v>5</v>
      </c>
      <c r="AH36" t="n">
        <v>151049.9009083014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6.4576</v>
      </c>
      <c r="E37" t="n">
        <v>15.49</v>
      </c>
      <c r="F37" t="n">
        <v>11.95</v>
      </c>
      <c r="G37" t="n">
        <v>47.79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187.91</v>
      </c>
      <c r="Q37" t="n">
        <v>460.7</v>
      </c>
      <c r="R37" t="n">
        <v>53.98</v>
      </c>
      <c r="S37" t="n">
        <v>32.19</v>
      </c>
      <c r="T37" t="n">
        <v>6955.96</v>
      </c>
      <c r="U37" t="n">
        <v>0.6</v>
      </c>
      <c r="V37" t="n">
        <v>0.75</v>
      </c>
      <c r="W37" t="n">
        <v>1.47</v>
      </c>
      <c r="X37" t="n">
        <v>0.41</v>
      </c>
      <c r="Y37" t="n">
        <v>1</v>
      </c>
      <c r="Z37" t="n">
        <v>10</v>
      </c>
      <c r="AA37" t="n">
        <v>121.4693057896148</v>
      </c>
      <c r="AB37" t="n">
        <v>166.1996630288417</v>
      </c>
      <c r="AC37" t="n">
        <v>150.3378004521072</v>
      </c>
      <c r="AD37" t="n">
        <v>121469.3057896148</v>
      </c>
      <c r="AE37" t="n">
        <v>166199.6630288418</v>
      </c>
      <c r="AF37" t="n">
        <v>4.684455239076821e-06</v>
      </c>
      <c r="AG37" t="n">
        <v>5</v>
      </c>
      <c r="AH37" t="n">
        <v>150337.8004521072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6.4657</v>
      </c>
      <c r="E38" t="n">
        <v>15.47</v>
      </c>
      <c r="F38" t="n">
        <v>11.93</v>
      </c>
      <c r="G38" t="n">
        <v>47.71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187.83</v>
      </c>
      <c r="Q38" t="n">
        <v>460.71</v>
      </c>
      <c r="R38" t="n">
        <v>53.34</v>
      </c>
      <c r="S38" t="n">
        <v>32.19</v>
      </c>
      <c r="T38" t="n">
        <v>6635.36</v>
      </c>
      <c r="U38" t="n">
        <v>0.6</v>
      </c>
      <c r="V38" t="n">
        <v>0.75</v>
      </c>
      <c r="W38" t="n">
        <v>1.47</v>
      </c>
      <c r="X38" t="n">
        <v>0.39</v>
      </c>
      <c r="Y38" t="n">
        <v>1</v>
      </c>
      <c r="Z38" t="n">
        <v>10</v>
      </c>
      <c r="AA38" t="n">
        <v>121.3333625295468</v>
      </c>
      <c r="AB38" t="n">
        <v>166.0136594630234</v>
      </c>
      <c r="AC38" t="n">
        <v>150.1695488055529</v>
      </c>
      <c r="AD38" t="n">
        <v>121333.3625295468</v>
      </c>
      <c r="AE38" t="n">
        <v>166013.6594630234</v>
      </c>
      <c r="AF38" t="n">
        <v>4.690331119812159e-06</v>
      </c>
      <c r="AG38" t="n">
        <v>5</v>
      </c>
      <c r="AH38" t="n">
        <v>150169.5488055529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6.4622</v>
      </c>
      <c r="E39" t="n">
        <v>15.47</v>
      </c>
      <c r="F39" t="n">
        <v>11.94</v>
      </c>
      <c r="G39" t="n">
        <v>47.75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187.31</v>
      </c>
      <c r="Q39" t="n">
        <v>460.69</v>
      </c>
      <c r="R39" t="n">
        <v>53.53</v>
      </c>
      <c r="S39" t="n">
        <v>32.19</v>
      </c>
      <c r="T39" t="n">
        <v>6734.37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121.1851930894503</v>
      </c>
      <c r="AB39" t="n">
        <v>165.8109274983092</v>
      </c>
      <c r="AC39" t="n">
        <v>149.9861652950148</v>
      </c>
      <c r="AD39" t="n">
        <v>121185.1930894503</v>
      </c>
      <c r="AE39" t="n">
        <v>165810.9274983092</v>
      </c>
      <c r="AF39" t="n">
        <v>4.687792159000592e-06</v>
      </c>
      <c r="AG39" t="n">
        <v>5</v>
      </c>
      <c r="AH39" t="n">
        <v>149986.1652950148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6.4993</v>
      </c>
      <c r="E40" t="n">
        <v>15.39</v>
      </c>
      <c r="F40" t="n">
        <v>11.9</v>
      </c>
      <c r="G40" t="n">
        <v>50.99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186.85</v>
      </c>
      <c r="Q40" t="n">
        <v>460.7</v>
      </c>
      <c r="R40" t="n">
        <v>52.32</v>
      </c>
      <c r="S40" t="n">
        <v>32.19</v>
      </c>
      <c r="T40" t="n">
        <v>6131.46</v>
      </c>
      <c r="U40" t="n">
        <v>0.62</v>
      </c>
      <c r="V40" t="n">
        <v>0.75</v>
      </c>
      <c r="W40" t="n">
        <v>1.47</v>
      </c>
      <c r="X40" t="n">
        <v>0.36</v>
      </c>
      <c r="Y40" t="n">
        <v>1</v>
      </c>
      <c r="Z40" t="n">
        <v>10</v>
      </c>
      <c r="AA40" t="n">
        <v>120.5587418058042</v>
      </c>
      <c r="AB40" t="n">
        <v>164.9537892149449</v>
      </c>
      <c r="AC40" t="n">
        <v>149.2108310864134</v>
      </c>
      <c r="AD40" t="n">
        <v>120558.7418058042</v>
      </c>
      <c r="AE40" t="n">
        <v>164953.7892149449</v>
      </c>
      <c r="AF40" t="n">
        <v>4.714705143603192e-06</v>
      </c>
      <c r="AG40" t="n">
        <v>5</v>
      </c>
      <c r="AH40" t="n">
        <v>149210.8310864134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6.4977</v>
      </c>
      <c r="E41" t="n">
        <v>15.39</v>
      </c>
      <c r="F41" t="n">
        <v>11.9</v>
      </c>
      <c r="G41" t="n">
        <v>51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186.47</v>
      </c>
      <c r="Q41" t="n">
        <v>460.73</v>
      </c>
      <c r="R41" t="n">
        <v>52.35</v>
      </c>
      <c r="S41" t="n">
        <v>32.19</v>
      </c>
      <c r="T41" t="n">
        <v>6147.2</v>
      </c>
      <c r="U41" t="n">
        <v>0.61</v>
      </c>
      <c r="V41" t="n">
        <v>0.75</v>
      </c>
      <c r="W41" t="n">
        <v>1.47</v>
      </c>
      <c r="X41" t="n">
        <v>0.37</v>
      </c>
      <c r="Y41" t="n">
        <v>1</v>
      </c>
      <c r="Z41" t="n">
        <v>10</v>
      </c>
      <c r="AA41" t="n">
        <v>120.4359030003422</v>
      </c>
      <c r="AB41" t="n">
        <v>164.7857157420462</v>
      </c>
      <c r="AC41" t="n">
        <v>149.0587983098755</v>
      </c>
      <c r="AD41" t="n">
        <v>120435.9030003422</v>
      </c>
      <c r="AE41" t="n">
        <v>164785.7157420462</v>
      </c>
      <c r="AF41" t="n">
        <v>4.713544475803619e-06</v>
      </c>
      <c r="AG41" t="n">
        <v>5</v>
      </c>
      <c r="AH41" t="n">
        <v>149058.7983098755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6.4928</v>
      </c>
      <c r="E42" t="n">
        <v>15.4</v>
      </c>
      <c r="F42" t="n">
        <v>11.91</v>
      </c>
      <c r="G42" t="n">
        <v>51.05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186.08</v>
      </c>
      <c r="Q42" t="n">
        <v>460.69</v>
      </c>
      <c r="R42" t="n">
        <v>52.75</v>
      </c>
      <c r="S42" t="n">
        <v>32.19</v>
      </c>
      <c r="T42" t="n">
        <v>6347.44</v>
      </c>
      <c r="U42" t="n">
        <v>0.61</v>
      </c>
      <c r="V42" t="n">
        <v>0.75</v>
      </c>
      <c r="W42" t="n">
        <v>1.47</v>
      </c>
      <c r="X42" t="n">
        <v>0.38</v>
      </c>
      <c r="Y42" t="n">
        <v>1</v>
      </c>
      <c r="Z42" t="n">
        <v>10</v>
      </c>
      <c r="AA42" t="n">
        <v>120.3526434952136</v>
      </c>
      <c r="AB42" t="n">
        <v>164.6717964139792</v>
      </c>
      <c r="AC42" t="n">
        <v>148.9557512825924</v>
      </c>
      <c r="AD42" t="n">
        <v>120352.6434952136</v>
      </c>
      <c r="AE42" t="n">
        <v>164671.7964139792</v>
      </c>
      <c r="AF42" t="n">
        <v>4.709989930667427e-06</v>
      </c>
      <c r="AG42" t="n">
        <v>5</v>
      </c>
      <c r="AH42" t="n">
        <v>148955.7512825924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6.5187</v>
      </c>
      <c r="E43" t="n">
        <v>15.34</v>
      </c>
      <c r="F43" t="n">
        <v>11.9</v>
      </c>
      <c r="G43" t="n">
        <v>54.92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186.12</v>
      </c>
      <c r="Q43" t="n">
        <v>460.69</v>
      </c>
      <c r="R43" t="n">
        <v>52.41</v>
      </c>
      <c r="S43" t="n">
        <v>32.19</v>
      </c>
      <c r="T43" t="n">
        <v>6184.17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120.0629792524323</v>
      </c>
      <c r="AB43" t="n">
        <v>164.2754650179216</v>
      </c>
      <c r="AC43" t="n">
        <v>148.5972451987198</v>
      </c>
      <c r="AD43" t="n">
        <v>120062.9792524323</v>
      </c>
      <c r="AE43" t="n">
        <v>164275.4650179216</v>
      </c>
      <c r="AF43" t="n">
        <v>4.728778240673015e-06</v>
      </c>
      <c r="AG43" t="n">
        <v>5</v>
      </c>
      <c r="AH43" t="n">
        <v>148597.2451987198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6.5269</v>
      </c>
      <c r="E44" t="n">
        <v>15.32</v>
      </c>
      <c r="F44" t="n">
        <v>11.88</v>
      </c>
      <c r="G44" t="n">
        <v>54.83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185.76</v>
      </c>
      <c r="Q44" t="n">
        <v>460.71</v>
      </c>
      <c r="R44" t="n">
        <v>51.68</v>
      </c>
      <c r="S44" t="n">
        <v>32.19</v>
      </c>
      <c r="T44" t="n">
        <v>5818.26</v>
      </c>
      <c r="U44" t="n">
        <v>0.62</v>
      </c>
      <c r="V44" t="n">
        <v>0.75</v>
      </c>
      <c r="W44" t="n">
        <v>1.47</v>
      </c>
      <c r="X44" t="n">
        <v>0.35</v>
      </c>
      <c r="Y44" t="n">
        <v>1</v>
      </c>
      <c r="Z44" t="n">
        <v>10</v>
      </c>
      <c r="AA44" t="n">
        <v>119.8251471552171</v>
      </c>
      <c r="AB44" t="n">
        <v>163.9500526501002</v>
      </c>
      <c r="AC44" t="n">
        <v>148.3028897305641</v>
      </c>
      <c r="AD44" t="n">
        <v>119825.1471552171</v>
      </c>
      <c r="AE44" t="n">
        <v>163950.0526501003</v>
      </c>
      <c r="AF44" t="n">
        <v>4.734726663145827e-06</v>
      </c>
      <c r="AG44" t="n">
        <v>5</v>
      </c>
      <c r="AH44" t="n">
        <v>148302.8897305641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6.5271</v>
      </c>
      <c r="E45" t="n">
        <v>15.32</v>
      </c>
      <c r="F45" t="n">
        <v>11.88</v>
      </c>
      <c r="G45" t="n">
        <v>54.83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185.52</v>
      </c>
      <c r="Q45" t="n">
        <v>460.69</v>
      </c>
      <c r="R45" t="n">
        <v>51.52</v>
      </c>
      <c r="S45" t="n">
        <v>32.19</v>
      </c>
      <c r="T45" t="n">
        <v>5736.69</v>
      </c>
      <c r="U45" t="n">
        <v>0.62</v>
      </c>
      <c r="V45" t="n">
        <v>0.75</v>
      </c>
      <c r="W45" t="n">
        <v>1.48</v>
      </c>
      <c r="X45" t="n">
        <v>0.35</v>
      </c>
      <c r="Y45" t="n">
        <v>1</v>
      </c>
      <c r="Z45" t="n">
        <v>10</v>
      </c>
      <c r="AA45" t="n">
        <v>119.7339208157657</v>
      </c>
      <c r="AB45" t="n">
        <v>163.8252327478409</v>
      </c>
      <c r="AC45" t="n">
        <v>148.1899824645905</v>
      </c>
      <c r="AD45" t="n">
        <v>119733.9208157657</v>
      </c>
      <c r="AE45" t="n">
        <v>163825.2327478409</v>
      </c>
      <c r="AF45" t="n">
        <v>4.734871746620774e-06</v>
      </c>
      <c r="AG45" t="n">
        <v>5</v>
      </c>
      <c r="AH45" t="n">
        <v>148189.9824645905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6.5649</v>
      </c>
      <c r="E46" t="n">
        <v>15.23</v>
      </c>
      <c r="F46" t="n">
        <v>11.84</v>
      </c>
      <c r="G46" t="n">
        <v>59.2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183.99</v>
      </c>
      <c r="Q46" t="n">
        <v>460.69</v>
      </c>
      <c r="R46" t="n">
        <v>50.39</v>
      </c>
      <c r="S46" t="n">
        <v>32.19</v>
      </c>
      <c r="T46" t="n">
        <v>5178.54</v>
      </c>
      <c r="U46" t="n">
        <v>0.64</v>
      </c>
      <c r="V46" t="n">
        <v>0.75</v>
      </c>
      <c r="W46" t="n">
        <v>1.47</v>
      </c>
      <c r="X46" t="n">
        <v>0.31</v>
      </c>
      <c r="Y46" t="n">
        <v>1</v>
      </c>
      <c r="Z46" t="n">
        <v>10</v>
      </c>
      <c r="AA46" t="n">
        <v>118.7197500124355</v>
      </c>
      <c r="AB46" t="n">
        <v>162.4375995126672</v>
      </c>
      <c r="AC46" t="n">
        <v>146.9347829978258</v>
      </c>
      <c r="AD46" t="n">
        <v>118719.7500124355</v>
      </c>
      <c r="AE46" t="n">
        <v>162437.5995126672</v>
      </c>
      <c r="AF46" t="n">
        <v>4.762292523385687e-06</v>
      </c>
      <c r="AG46" t="n">
        <v>5</v>
      </c>
      <c r="AH46" t="n">
        <v>146934.7829978258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6.5629</v>
      </c>
      <c r="E47" t="n">
        <v>15.24</v>
      </c>
      <c r="F47" t="n">
        <v>11.85</v>
      </c>
      <c r="G47" t="n">
        <v>59.23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184.08</v>
      </c>
      <c r="Q47" t="n">
        <v>460.7</v>
      </c>
      <c r="R47" t="n">
        <v>50.68</v>
      </c>
      <c r="S47" t="n">
        <v>32.19</v>
      </c>
      <c r="T47" t="n">
        <v>5322.77</v>
      </c>
      <c r="U47" t="n">
        <v>0.64</v>
      </c>
      <c r="V47" t="n">
        <v>0.75</v>
      </c>
      <c r="W47" t="n">
        <v>1.47</v>
      </c>
      <c r="X47" t="n">
        <v>0.31</v>
      </c>
      <c r="Y47" t="n">
        <v>1</v>
      </c>
      <c r="Z47" t="n">
        <v>10</v>
      </c>
      <c r="AA47" t="n">
        <v>118.7804131920724</v>
      </c>
      <c r="AB47" t="n">
        <v>162.5206015513168</v>
      </c>
      <c r="AC47" t="n">
        <v>147.0098634384009</v>
      </c>
      <c r="AD47" t="n">
        <v>118780.4131920724</v>
      </c>
      <c r="AE47" t="n">
        <v>162520.6015513169</v>
      </c>
      <c r="AF47" t="n">
        <v>4.760841688636222e-06</v>
      </c>
      <c r="AG47" t="n">
        <v>5</v>
      </c>
      <c r="AH47" t="n">
        <v>147009.8634384009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6.5638</v>
      </c>
      <c r="E48" t="n">
        <v>15.24</v>
      </c>
      <c r="F48" t="n">
        <v>11.84</v>
      </c>
      <c r="G48" t="n">
        <v>59.22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184.19</v>
      </c>
      <c r="Q48" t="n">
        <v>460.72</v>
      </c>
      <c r="R48" t="n">
        <v>50.68</v>
      </c>
      <c r="S48" t="n">
        <v>32.19</v>
      </c>
      <c r="T48" t="n">
        <v>5323.55</v>
      </c>
      <c r="U48" t="n">
        <v>0.64</v>
      </c>
      <c r="V48" t="n">
        <v>0.75</v>
      </c>
      <c r="W48" t="n">
        <v>1.46</v>
      </c>
      <c r="X48" t="n">
        <v>0.31</v>
      </c>
      <c r="Y48" t="n">
        <v>1</v>
      </c>
      <c r="Z48" t="n">
        <v>10</v>
      </c>
      <c r="AA48" t="n">
        <v>118.8058033568712</v>
      </c>
      <c r="AB48" t="n">
        <v>162.5553414949295</v>
      </c>
      <c r="AC48" t="n">
        <v>147.041287850553</v>
      </c>
      <c r="AD48" t="n">
        <v>118805.8033568712</v>
      </c>
      <c r="AE48" t="n">
        <v>162555.3414949295</v>
      </c>
      <c r="AF48" t="n">
        <v>4.761494564273481e-06</v>
      </c>
      <c r="AG48" t="n">
        <v>5</v>
      </c>
      <c r="AH48" t="n">
        <v>147041.287850553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6.5647</v>
      </c>
      <c r="E49" t="n">
        <v>15.23</v>
      </c>
      <c r="F49" t="n">
        <v>11.84</v>
      </c>
      <c r="G49" t="n">
        <v>59.21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183.64</v>
      </c>
      <c r="Q49" t="n">
        <v>460.7</v>
      </c>
      <c r="R49" t="n">
        <v>50.53</v>
      </c>
      <c r="S49" t="n">
        <v>32.19</v>
      </c>
      <c r="T49" t="n">
        <v>5245.6</v>
      </c>
      <c r="U49" t="n">
        <v>0.64</v>
      </c>
      <c r="V49" t="n">
        <v>0.75</v>
      </c>
      <c r="W49" t="n">
        <v>1.47</v>
      </c>
      <c r="X49" t="n">
        <v>0.31</v>
      </c>
      <c r="Y49" t="n">
        <v>1</v>
      </c>
      <c r="Z49" t="n">
        <v>10</v>
      </c>
      <c r="AA49" t="n">
        <v>118.5930450437599</v>
      </c>
      <c r="AB49" t="n">
        <v>162.2642361846966</v>
      </c>
      <c r="AC49" t="n">
        <v>146.7779652225597</v>
      </c>
      <c r="AD49" t="n">
        <v>118593.04504376</v>
      </c>
      <c r="AE49" t="n">
        <v>162264.2361846966</v>
      </c>
      <c r="AF49" t="n">
        <v>4.762147439910741e-06</v>
      </c>
      <c r="AG49" t="n">
        <v>5</v>
      </c>
      <c r="AH49" t="n">
        <v>146777.9652225598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6.5589</v>
      </c>
      <c r="E50" t="n">
        <v>15.25</v>
      </c>
      <c r="F50" t="n">
        <v>11.85</v>
      </c>
      <c r="G50" t="n">
        <v>59.27</v>
      </c>
      <c r="H50" t="n">
        <v>0.84</v>
      </c>
      <c r="I50" t="n">
        <v>12</v>
      </c>
      <c r="J50" t="n">
        <v>275.32</v>
      </c>
      <c r="K50" t="n">
        <v>59.19</v>
      </c>
      <c r="L50" t="n">
        <v>13</v>
      </c>
      <c r="M50" t="n">
        <v>10</v>
      </c>
      <c r="N50" t="n">
        <v>73.13</v>
      </c>
      <c r="O50" t="n">
        <v>34190.73</v>
      </c>
      <c r="P50" t="n">
        <v>183.12</v>
      </c>
      <c r="Q50" t="n">
        <v>460.75</v>
      </c>
      <c r="R50" t="n">
        <v>50.93</v>
      </c>
      <c r="S50" t="n">
        <v>32.19</v>
      </c>
      <c r="T50" t="n">
        <v>5446.24</v>
      </c>
      <c r="U50" t="n">
        <v>0.63</v>
      </c>
      <c r="V50" t="n">
        <v>0.75</v>
      </c>
      <c r="W50" t="n">
        <v>1.47</v>
      </c>
      <c r="X50" t="n">
        <v>0.32</v>
      </c>
      <c r="Y50" t="n">
        <v>1</v>
      </c>
      <c r="Z50" t="n">
        <v>10</v>
      </c>
      <c r="AA50" t="n">
        <v>118.4714095386243</v>
      </c>
      <c r="AB50" t="n">
        <v>162.0978091203903</v>
      </c>
      <c r="AC50" t="n">
        <v>146.6274217236889</v>
      </c>
      <c r="AD50" t="n">
        <v>118471.4095386243</v>
      </c>
      <c r="AE50" t="n">
        <v>162097.8091203903</v>
      </c>
      <c r="AF50" t="n">
        <v>4.757940019137288e-06</v>
      </c>
      <c r="AG50" t="n">
        <v>5</v>
      </c>
      <c r="AH50" t="n">
        <v>146627.4217236889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6.5967</v>
      </c>
      <c r="E51" t="n">
        <v>15.16</v>
      </c>
      <c r="F51" t="n">
        <v>11.82</v>
      </c>
      <c r="G51" t="n">
        <v>64.45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182.09</v>
      </c>
      <c r="Q51" t="n">
        <v>460.69</v>
      </c>
      <c r="R51" t="n">
        <v>49.65</v>
      </c>
      <c r="S51" t="n">
        <v>32.19</v>
      </c>
      <c r="T51" t="n">
        <v>4811.47</v>
      </c>
      <c r="U51" t="n">
        <v>0.65</v>
      </c>
      <c r="V51" t="n">
        <v>0.76</v>
      </c>
      <c r="W51" t="n">
        <v>1.47</v>
      </c>
      <c r="X51" t="n">
        <v>0.28</v>
      </c>
      <c r="Y51" t="n">
        <v>1</v>
      </c>
      <c r="Z51" t="n">
        <v>10</v>
      </c>
      <c r="AA51" t="n">
        <v>117.6576840972905</v>
      </c>
      <c r="AB51" t="n">
        <v>160.9844340725252</v>
      </c>
      <c r="AC51" t="n">
        <v>145.62030562776</v>
      </c>
      <c r="AD51" t="n">
        <v>117657.6840972905</v>
      </c>
      <c r="AE51" t="n">
        <v>160984.4340725252</v>
      </c>
      <c r="AF51" t="n">
        <v>4.785360795902202e-06</v>
      </c>
      <c r="AG51" t="n">
        <v>5</v>
      </c>
      <c r="AH51" t="n">
        <v>145620.30562776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6.5963</v>
      </c>
      <c r="E52" t="n">
        <v>15.16</v>
      </c>
      <c r="F52" t="n">
        <v>11.82</v>
      </c>
      <c r="G52" t="n">
        <v>64.45999999999999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182.34</v>
      </c>
      <c r="Q52" t="n">
        <v>460.7</v>
      </c>
      <c r="R52" t="n">
        <v>49.61</v>
      </c>
      <c r="S52" t="n">
        <v>32.19</v>
      </c>
      <c r="T52" t="n">
        <v>4793.89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117.7537577745471</v>
      </c>
      <c r="AB52" t="n">
        <v>161.115886316219</v>
      </c>
      <c r="AC52" t="n">
        <v>145.7392122538101</v>
      </c>
      <c r="AD52" t="n">
        <v>117753.7577745471</v>
      </c>
      <c r="AE52" t="n">
        <v>161115.8863162191</v>
      </c>
      <c r="AF52" t="n">
        <v>4.785070628952309e-06</v>
      </c>
      <c r="AG52" t="n">
        <v>5</v>
      </c>
      <c r="AH52" t="n">
        <v>145739.2122538101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6.5963</v>
      </c>
      <c r="E53" t="n">
        <v>15.16</v>
      </c>
      <c r="F53" t="n">
        <v>11.82</v>
      </c>
      <c r="G53" t="n">
        <v>64.45999999999999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182.57</v>
      </c>
      <c r="Q53" t="n">
        <v>460.69</v>
      </c>
      <c r="R53" t="n">
        <v>49.7</v>
      </c>
      <c r="S53" t="n">
        <v>32.19</v>
      </c>
      <c r="T53" t="n">
        <v>4839.1</v>
      </c>
      <c r="U53" t="n">
        <v>0.65</v>
      </c>
      <c r="V53" t="n">
        <v>0.76</v>
      </c>
      <c r="W53" t="n">
        <v>1.47</v>
      </c>
      <c r="X53" t="n">
        <v>0.28</v>
      </c>
      <c r="Y53" t="n">
        <v>1</v>
      </c>
      <c r="Z53" t="n">
        <v>10</v>
      </c>
      <c r="AA53" t="n">
        <v>117.838091279384</v>
      </c>
      <c r="AB53" t="n">
        <v>161.2312751380685</v>
      </c>
      <c r="AC53" t="n">
        <v>145.8435885284516</v>
      </c>
      <c r="AD53" t="n">
        <v>117838.091279384</v>
      </c>
      <c r="AE53" t="n">
        <v>161231.2751380685</v>
      </c>
      <c r="AF53" t="n">
        <v>4.785070628952309e-06</v>
      </c>
      <c r="AG53" t="n">
        <v>5</v>
      </c>
      <c r="AH53" t="n">
        <v>145843.5885284516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6.5982</v>
      </c>
      <c r="E54" t="n">
        <v>15.16</v>
      </c>
      <c r="F54" t="n">
        <v>11.81</v>
      </c>
      <c r="G54" t="n">
        <v>64.43000000000001</v>
      </c>
      <c r="H54" t="n">
        <v>0.9</v>
      </c>
      <c r="I54" t="n">
        <v>11</v>
      </c>
      <c r="J54" t="n">
        <v>277.27</v>
      </c>
      <c r="K54" t="n">
        <v>59.19</v>
      </c>
      <c r="L54" t="n">
        <v>14</v>
      </c>
      <c r="M54" t="n">
        <v>9</v>
      </c>
      <c r="N54" t="n">
        <v>74.06999999999999</v>
      </c>
      <c r="O54" t="n">
        <v>34430.66</v>
      </c>
      <c r="P54" t="n">
        <v>182.27</v>
      </c>
      <c r="Q54" t="n">
        <v>460.73</v>
      </c>
      <c r="R54" t="n">
        <v>49.53</v>
      </c>
      <c r="S54" t="n">
        <v>32.19</v>
      </c>
      <c r="T54" t="n">
        <v>4754.52</v>
      </c>
      <c r="U54" t="n">
        <v>0.65</v>
      </c>
      <c r="V54" t="n">
        <v>0.76</v>
      </c>
      <c r="W54" t="n">
        <v>1.47</v>
      </c>
      <c r="X54" t="n">
        <v>0.28</v>
      </c>
      <c r="Y54" t="n">
        <v>1</v>
      </c>
      <c r="Z54" t="n">
        <v>10</v>
      </c>
      <c r="AA54" t="n">
        <v>117.7021460257091</v>
      </c>
      <c r="AB54" t="n">
        <v>161.0452688445093</v>
      </c>
      <c r="AC54" t="n">
        <v>145.6753344144882</v>
      </c>
      <c r="AD54" t="n">
        <v>117702.1460257091</v>
      </c>
      <c r="AE54" t="n">
        <v>161045.2688445093</v>
      </c>
      <c r="AF54" t="n">
        <v>4.786448921964302e-06</v>
      </c>
      <c r="AG54" t="n">
        <v>5</v>
      </c>
      <c r="AH54" t="n">
        <v>145675.3344144882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6.5955</v>
      </c>
      <c r="E55" t="n">
        <v>15.16</v>
      </c>
      <c r="F55" t="n">
        <v>11.82</v>
      </c>
      <c r="G55" t="n">
        <v>64.47</v>
      </c>
      <c r="H55" t="n">
        <v>0.91</v>
      </c>
      <c r="I55" t="n">
        <v>11</v>
      </c>
      <c r="J55" t="n">
        <v>277.76</v>
      </c>
      <c r="K55" t="n">
        <v>59.19</v>
      </c>
      <c r="L55" t="n">
        <v>14.25</v>
      </c>
      <c r="M55" t="n">
        <v>9</v>
      </c>
      <c r="N55" t="n">
        <v>74.31</v>
      </c>
      <c r="O55" t="n">
        <v>34490.87</v>
      </c>
      <c r="P55" t="n">
        <v>181.8</v>
      </c>
      <c r="Q55" t="n">
        <v>460.69</v>
      </c>
      <c r="R55" t="n">
        <v>49.87</v>
      </c>
      <c r="S55" t="n">
        <v>32.19</v>
      </c>
      <c r="T55" t="n">
        <v>4921.27</v>
      </c>
      <c r="U55" t="n">
        <v>0.65</v>
      </c>
      <c r="V55" t="n">
        <v>0.76</v>
      </c>
      <c r="W55" t="n">
        <v>1.46</v>
      </c>
      <c r="X55" t="n">
        <v>0.29</v>
      </c>
      <c r="Y55" t="n">
        <v>1</v>
      </c>
      <c r="Z55" t="n">
        <v>10</v>
      </c>
      <c r="AA55" t="n">
        <v>117.5645597260984</v>
      </c>
      <c r="AB55" t="n">
        <v>160.8570171995028</v>
      </c>
      <c r="AC55" t="n">
        <v>145.5050492422681</v>
      </c>
      <c r="AD55" t="n">
        <v>117564.5597260983</v>
      </c>
      <c r="AE55" t="n">
        <v>160857.0171995028</v>
      </c>
      <c r="AF55" t="n">
        <v>4.784490295052522e-06</v>
      </c>
      <c r="AG55" t="n">
        <v>5</v>
      </c>
      <c r="AH55" t="n">
        <v>145505.0492422681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6.6307</v>
      </c>
      <c r="E56" t="n">
        <v>15.08</v>
      </c>
      <c r="F56" t="n">
        <v>11.79</v>
      </c>
      <c r="G56" t="n">
        <v>70.72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181.22</v>
      </c>
      <c r="Q56" t="n">
        <v>460.7</v>
      </c>
      <c r="R56" t="n">
        <v>48.82</v>
      </c>
      <c r="S56" t="n">
        <v>32.19</v>
      </c>
      <c r="T56" t="n">
        <v>4402.49</v>
      </c>
      <c r="U56" t="n">
        <v>0.66</v>
      </c>
      <c r="V56" t="n">
        <v>0.76</v>
      </c>
      <c r="W56" t="n">
        <v>1.46</v>
      </c>
      <c r="X56" t="n">
        <v>0.25</v>
      </c>
      <c r="Y56" t="n">
        <v>1</v>
      </c>
      <c r="Z56" t="n">
        <v>10</v>
      </c>
      <c r="AA56" t="n">
        <v>116.9527800749293</v>
      </c>
      <c r="AB56" t="n">
        <v>160.0199532909603</v>
      </c>
      <c r="AC56" t="n">
        <v>144.7478735383301</v>
      </c>
      <c r="AD56" t="n">
        <v>116952.7800749293</v>
      </c>
      <c r="AE56" t="n">
        <v>160019.9532909603</v>
      </c>
      <c r="AF56" t="n">
        <v>4.810024986643129e-06</v>
      </c>
      <c r="AG56" t="n">
        <v>5</v>
      </c>
      <c r="AH56" t="n">
        <v>144747.8735383301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6.6297</v>
      </c>
      <c r="E57" t="n">
        <v>15.08</v>
      </c>
      <c r="F57" t="n">
        <v>11.79</v>
      </c>
      <c r="G57" t="n">
        <v>70.73999999999999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180.67</v>
      </c>
      <c r="Q57" t="n">
        <v>460.69</v>
      </c>
      <c r="R57" t="n">
        <v>48.69</v>
      </c>
      <c r="S57" t="n">
        <v>32.19</v>
      </c>
      <c r="T57" t="n">
        <v>4335.07</v>
      </c>
      <c r="U57" t="n">
        <v>0.66</v>
      </c>
      <c r="V57" t="n">
        <v>0.76</v>
      </c>
      <c r="W57" t="n">
        <v>1.47</v>
      </c>
      <c r="X57" t="n">
        <v>0.26</v>
      </c>
      <c r="Y57" t="n">
        <v>1</v>
      </c>
      <c r="Z57" t="n">
        <v>10</v>
      </c>
      <c r="AA57" t="n">
        <v>116.7629842158585</v>
      </c>
      <c r="AB57" t="n">
        <v>159.7602662233775</v>
      </c>
      <c r="AC57" t="n">
        <v>144.5129706400042</v>
      </c>
      <c r="AD57" t="n">
        <v>116762.9842158585</v>
      </c>
      <c r="AE57" t="n">
        <v>159760.2662233775</v>
      </c>
      <c r="AF57" t="n">
        <v>4.809299569268395e-06</v>
      </c>
      <c r="AG57" t="n">
        <v>5</v>
      </c>
      <c r="AH57" t="n">
        <v>144512.9706400042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6.6286</v>
      </c>
      <c r="E58" t="n">
        <v>15.09</v>
      </c>
      <c r="F58" t="n">
        <v>11.79</v>
      </c>
      <c r="G58" t="n">
        <v>70.75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8</v>
      </c>
      <c r="N58" t="n">
        <v>75.03</v>
      </c>
      <c r="O58" t="n">
        <v>34672.08</v>
      </c>
      <c r="P58" t="n">
        <v>180.56</v>
      </c>
      <c r="Q58" t="n">
        <v>460.69</v>
      </c>
      <c r="R58" t="n">
        <v>49.04</v>
      </c>
      <c r="S58" t="n">
        <v>32.19</v>
      </c>
      <c r="T58" t="n">
        <v>4513.24</v>
      </c>
      <c r="U58" t="n">
        <v>0.66</v>
      </c>
      <c r="V58" t="n">
        <v>0.76</v>
      </c>
      <c r="W58" t="n">
        <v>1.46</v>
      </c>
      <c r="X58" t="n">
        <v>0.26</v>
      </c>
      <c r="Y58" t="n">
        <v>1</v>
      </c>
      <c r="Z58" t="n">
        <v>10</v>
      </c>
      <c r="AA58" t="n">
        <v>116.7347585787279</v>
      </c>
      <c r="AB58" t="n">
        <v>159.7216466614281</v>
      </c>
      <c r="AC58" t="n">
        <v>144.4780368748444</v>
      </c>
      <c r="AD58" t="n">
        <v>116734.7585787279</v>
      </c>
      <c r="AE58" t="n">
        <v>159721.6466614281</v>
      </c>
      <c r="AF58" t="n">
        <v>4.808501610156189e-06</v>
      </c>
      <c r="AG58" t="n">
        <v>5</v>
      </c>
      <c r="AH58" t="n">
        <v>144478.0368748444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6.6259</v>
      </c>
      <c r="E59" t="n">
        <v>15.09</v>
      </c>
      <c r="F59" t="n">
        <v>11.8</v>
      </c>
      <c r="G59" t="n">
        <v>70.79000000000001</v>
      </c>
      <c r="H59" t="n">
        <v>0.97</v>
      </c>
      <c r="I59" t="n">
        <v>10</v>
      </c>
      <c r="J59" t="n">
        <v>279.72</v>
      </c>
      <c r="K59" t="n">
        <v>59.19</v>
      </c>
      <c r="L59" t="n">
        <v>15.25</v>
      </c>
      <c r="M59" t="n">
        <v>8</v>
      </c>
      <c r="N59" t="n">
        <v>75.27</v>
      </c>
      <c r="O59" t="n">
        <v>34732.68</v>
      </c>
      <c r="P59" t="n">
        <v>180.77</v>
      </c>
      <c r="Q59" t="n">
        <v>460.69</v>
      </c>
      <c r="R59" t="n">
        <v>49.03</v>
      </c>
      <c r="S59" t="n">
        <v>32.19</v>
      </c>
      <c r="T59" t="n">
        <v>4507.01</v>
      </c>
      <c r="U59" t="n">
        <v>0.66</v>
      </c>
      <c r="V59" t="n">
        <v>0.76</v>
      </c>
      <c r="W59" t="n">
        <v>1.47</v>
      </c>
      <c r="X59" t="n">
        <v>0.26</v>
      </c>
      <c r="Y59" t="n">
        <v>1</v>
      </c>
      <c r="Z59" t="n">
        <v>10</v>
      </c>
      <c r="AA59" t="n">
        <v>116.8456293172174</v>
      </c>
      <c r="AB59" t="n">
        <v>159.8733448971012</v>
      </c>
      <c r="AC59" t="n">
        <v>144.6152572438147</v>
      </c>
      <c r="AD59" t="n">
        <v>116845.6293172174</v>
      </c>
      <c r="AE59" t="n">
        <v>159873.3448971012</v>
      </c>
      <c r="AF59" t="n">
        <v>4.80654298324441e-06</v>
      </c>
      <c r="AG59" t="n">
        <v>5</v>
      </c>
      <c r="AH59" t="n">
        <v>144615.2572438146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6.6314</v>
      </c>
      <c r="E60" t="n">
        <v>15.08</v>
      </c>
      <c r="F60" t="n">
        <v>11.79</v>
      </c>
      <c r="G60" t="n">
        <v>70.70999999999999</v>
      </c>
      <c r="H60" t="n">
        <v>0.98</v>
      </c>
      <c r="I60" t="n">
        <v>10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179.94</v>
      </c>
      <c r="Q60" t="n">
        <v>460.69</v>
      </c>
      <c r="R60" t="n">
        <v>48.8</v>
      </c>
      <c r="S60" t="n">
        <v>32.19</v>
      </c>
      <c r="T60" t="n">
        <v>4393.15</v>
      </c>
      <c r="U60" t="n">
        <v>0.66</v>
      </c>
      <c r="V60" t="n">
        <v>0.76</v>
      </c>
      <c r="W60" t="n">
        <v>1.46</v>
      </c>
      <c r="X60" t="n">
        <v>0.25</v>
      </c>
      <c r="Y60" t="n">
        <v>1</v>
      </c>
      <c r="Z60" t="n">
        <v>10</v>
      </c>
      <c r="AA60" t="n">
        <v>116.4783332590635</v>
      </c>
      <c r="AB60" t="n">
        <v>159.3707942263769</v>
      </c>
      <c r="AC60" t="n">
        <v>144.1606693037698</v>
      </c>
      <c r="AD60" t="n">
        <v>116478.3332590635</v>
      </c>
      <c r="AE60" t="n">
        <v>159370.7942263769</v>
      </c>
      <c r="AF60" t="n">
        <v>4.810532778805442e-06</v>
      </c>
      <c r="AG60" t="n">
        <v>5</v>
      </c>
      <c r="AH60" t="n">
        <v>144160.6693037698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6.6243</v>
      </c>
      <c r="E61" t="n">
        <v>15.1</v>
      </c>
      <c r="F61" t="n">
        <v>11.8</v>
      </c>
      <c r="G61" t="n">
        <v>70.81</v>
      </c>
      <c r="H61" t="n">
        <v>1</v>
      </c>
      <c r="I61" t="n">
        <v>10</v>
      </c>
      <c r="J61" t="n">
        <v>280.7</v>
      </c>
      <c r="K61" t="n">
        <v>59.19</v>
      </c>
      <c r="L61" t="n">
        <v>15.75</v>
      </c>
      <c r="M61" t="n">
        <v>8</v>
      </c>
      <c r="N61" t="n">
        <v>75.76000000000001</v>
      </c>
      <c r="O61" t="n">
        <v>34854.15</v>
      </c>
      <c r="P61" t="n">
        <v>179.5</v>
      </c>
      <c r="Q61" t="n">
        <v>460.69</v>
      </c>
      <c r="R61" t="n">
        <v>49.23</v>
      </c>
      <c r="S61" t="n">
        <v>32.19</v>
      </c>
      <c r="T61" t="n">
        <v>4609.92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116.3992866650887</v>
      </c>
      <c r="AB61" t="n">
        <v>159.262639189211</v>
      </c>
      <c r="AC61" t="n">
        <v>144.0628364315545</v>
      </c>
      <c r="AD61" t="n">
        <v>116399.2866650887</v>
      </c>
      <c r="AE61" t="n">
        <v>159262.639189211</v>
      </c>
      <c r="AF61" t="n">
        <v>4.805382315444836e-06</v>
      </c>
      <c r="AG61" t="n">
        <v>5</v>
      </c>
      <c r="AH61" t="n">
        <v>144062.8364315545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6.6688</v>
      </c>
      <c r="E62" t="n">
        <v>15</v>
      </c>
      <c r="F62" t="n">
        <v>11.75</v>
      </c>
      <c r="G62" t="n">
        <v>78.34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7</v>
      </c>
      <c r="N62" t="n">
        <v>76</v>
      </c>
      <c r="O62" t="n">
        <v>34915.03</v>
      </c>
      <c r="P62" t="n">
        <v>178.21</v>
      </c>
      <c r="Q62" t="n">
        <v>460.7</v>
      </c>
      <c r="R62" t="n">
        <v>47.53</v>
      </c>
      <c r="S62" t="n">
        <v>32.19</v>
      </c>
      <c r="T62" t="n">
        <v>3761.75</v>
      </c>
      <c r="U62" t="n">
        <v>0.68</v>
      </c>
      <c r="V62" t="n">
        <v>0.76</v>
      </c>
      <c r="W62" t="n">
        <v>1.46</v>
      </c>
      <c r="X62" t="n">
        <v>0.22</v>
      </c>
      <c r="Y62" t="n">
        <v>1</v>
      </c>
      <c r="Z62" t="n">
        <v>10</v>
      </c>
      <c r="AA62" t="n">
        <v>115.4301684687597</v>
      </c>
      <c r="AB62" t="n">
        <v>157.9366489185169</v>
      </c>
      <c r="AC62" t="n">
        <v>142.863396811256</v>
      </c>
      <c r="AD62" t="n">
        <v>115430.1684687597</v>
      </c>
      <c r="AE62" t="n">
        <v>157936.6489185169</v>
      </c>
      <c r="AF62" t="n">
        <v>4.837663388620462e-06</v>
      </c>
      <c r="AG62" t="n">
        <v>5</v>
      </c>
      <c r="AH62" t="n">
        <v>142863.396811256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6.6638</v>
      </c>
      <c r="E63" t="n">
        <v>15.01</v>
      </c>
      <c r="F63" t="n">
        <v>11.76</v>
      </c>
      <c r="G63" t="n">
        <v>78.41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7</v>
      </c>
      <c r="N63" t="n">
        <v>76.25</v>
      </c>
      <c r="O63" t="n">
        <v>34976</v>
      </c>
      <c r="P63" t="n">
        <v>178.48</v>
      </c>
      <c r="Q63" t="n">
        <v>460.69</v>
      </c>
      <c r="R63" t="n">
        <v>47.81</v>
      </c>
      <c r="S63" t="n">
        <v>32.19</v>
      </c>
      <c r="T63" t="n">
        <v>3902.35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115.5859709934775</v>
      </c>
      <c r="AB63" t="n">
        <v>158.1498248063579</v>
      </c>
      <c r="AC63" t="n">
        <v>143.0562274915558</v>
      </c>
      <c r="AD63" t="n">
        <v>115585.9709934775</v>
      </c>
      <c r="AE63" t="n">
        <v>158149.8248063579</v>
      </c>
      <c r="AF63" t="n">
        <v>4.834036301746797e-06</v>
      </c>
      <c r="AG63" t="n">
        <v>5</v>
      </c>
      <c r="AH63" t="n">
        <v>143056.2274915558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6.6706</v>
      </c>
      <c r="E64" t="n">
        <v>14.99</v>
      </c>
      <c r="F64" t="n">
        <v>11.75</v>
      </c>
      <c r="G64" t="n">
        <v>78.31</v>
      </c>
      <c r="H64" t="n">
        <v>1.04</v>
      </c>
      <c r="I64" t="n">
        <v>9</v>
      </c>
      <c r="J64" t="n">
        <v>282.19</v>
      </c>
      <c r="K64" t="n">
        <v>59.19</v>
      </c>
      <c r="L64" t="n">
        <v>16.5</v>
      </c>
      <c r="M64" t="n">
        <v>7</v>
      </c>
      <c r="N64" t="n">
        <v>76.48999999999999</v>
      </c>
      <c r="O64" t="n">
        <v>35037.08</v>
      </c>
      <c r="P64" t="n">
        <v>178.48</v>
      </c>
      <c r="Q64" t="n">
        <v>460.69</v>
      </c>
      <c r="R64" t="n">
        <v>47.46</v>
      </c>
      <c r="S64" t="n">
        <v>32.19</v>
      </c>
      <c r="T64" t="n">
        <v>3728.89</v>
      </c>
      <c r="U64" t="n">
        <v>0.68</v>
      </c>
      <c r="V64" t="n">
        <v>0.76</v>
      </c>
      <c r="W64" t="n">
        <v>1.46</v>
      </c>
      <c r="X64" t="n">
        <v>0.21</v>
      </c>
      <c r="Y64" t="n">
        <v>1</v>
      </c>
      <c r="Z64" t="n">
        <v>10</v>
      </c>
      <c r="AA64" t="n">
        <v>115.5090572121787</v>
      </c>
      <c r="AB64" t="n">
        <v>158.0445879775885</v>
      </c>
      <c r="AC64" t="n">
        <v>142.9610343180233</v>
      </c>
      <c r="AD64" t="n">
        <v>115509.0572121787</v>
      </c>
      <c r="AE64" t="n">
        <v>158044.5879775885</v>
      </c>
      <c r="AF64" t="n">
        <v>4.838969139894982e-06</v>
      </c>
      <c r="AG64" t="n">
        <v>5</v>
      </c>
      <c r="AH64" t="n">
        <v>142961.0343180233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6.6642</v>
      </c>
      <c r="E65" t="n">
        <v>15.01</v>
      </c>
      <c r="F65" t="n">
        <v>11.76</v>
      </c>
      <c r="G65" t="n">
        <v>78.40000000000001</v>
      </c>
      <c r="H65" t="n">
        <v>1.06</v>
      </c>
      <c r="I65" t="n">
        <v>9</v>
      </c>
      <c r="J65" t="n">
        <v>282.68</v>
      </c>
      <c r="K65" t="n">
        <v>59.19</v>
      </c>
      <c r="L65" t="n">
        <v>16.75</v>
      </c>
      <c r="M65" t="n">
        <v>7</v>
      </c>
      <c r="N65" t="n">
        <v>76.73999999999999</v>
      </c>
      <c r="O65" t="n">
        <v>35098.25</v>
      </c>
      <c r="P65" t="n">
        <v>178.72</v>
      </c>
      <c r="Q65" t="n">
        <v>460.69</v>
      </c>
      <c r="R65" t="n">
        <v>47.83</v>
      </c>
      <c r="S65" t="n">
        <v>32.19</v>
      </c>
      <c r="T65" t="n">
        <v>3914.1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115.6688369836075</v>
      </c>
      <c r="AB65" t="n">
        <v>158.2632057098433</v>
      </c>
      <c r="AC65" t="n">
        <v>143.1587874807437</v>
      </c>
      <c r="AD65" t="n">
        <v>115668.8369836075</v>
      </c>
      <c r="AE65" t="n">
        <v>158263.2057098433</v>
      </c>
      <c r="AF65" t="n">
        <v>4.83432646869669e-06</v>
      </c>
      <c r="AG65" t="n">
        <v>5</v>
      </c>
      <c r="AH65" t="n">
        <v>143158.7874807437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6.6607</v>
      </c>
      <c r="E66" t="n">
        <v>15.01</v>
      </c>
      <c r="F66" t="n">
        <v>11.77</v>
      </c>
      <c r="G66" t="n">
        <v>78.45999999999999</v>
      </c>
      <c r="H66" t="n">
        <v>1.07</v>
      </c>
      <c r="I66" t="n">
        <v>9</v>
      </c>
      <c r="J66" t="n">
        <v>283.18</v>
      </c>
      <c r="K66" t="n">
        <v>59.19</v>
      </c>
      <c r="L66" t="n">
        <v>17</v>
      </c>
      <c r="M66" t="n">
        <v>7</v>
      </c>
      <c r="N66" t="n">
        <v>76.98</v>
      </c>
      <c r="O66" t="n">
        <v>35159.52</v>
      </c>
      <c r="P66" t="n">
        <v>178.99</v>
      </c>
      <c r="Q66" t="n">
        <v>460.69</v>
      </c>
      <c r="R66" t="n">
        <v>48.12</v>
      </c>
      <c r="S66" t="n">
        <v>32.19</v>
      </c>
      <c r="T66" t="n">
        <v>4056.05</v>
      </c>
      <c r="U66" t="n">
        <v>0.67</v>
      </c>
      <c r="V66" t="n">
        <v>0.76</v>
      </c>
      <c r="W66" t="n">
        <v>1.46</v>
      </c>
      <c r="X66" t="n">
        <v>0.23</v>
      </c>
      <c r="Y66" t="n">
        <v>1</v>
      </c>
      <c r="Z66" t="n">
        <v>10</v>
      </c>
      <c r="AA66" t="n">
        <v>115.8089732641581</v>
      </c>
      <c r="AB66" t="n">
        <v>158.4549463512689</v>
      </c>
      <c r="AC66" t="n">
        <v>143.3322286644613</v>
      </c>
      <c r="AD66" t="n">
        <v>115808.9732641581</v>
      </c>
      <c r="AE66" t="n">
        <v>158454.9463512689</v>
      </c>
      <c r="AF66" t="n">
        <v>4.831787507885124e-06</v>
      </c>
      <c r="AG66" t="n">
        <v>5</v>
      </c>
      <c r="AH66" t="n">
        <v>143332.2286644613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6.6625</v>
      </c>
      <c r="E67" t="n">
        <v>15.01</v>
      </c>
      <c r="F67" t="n">
        <v>11.76</v>
      </c>
      <c r="G67" t="n">
        <v>78.43000000000001</v>
      </c>
      <c r="H67" t="n">
        <v>1.08</v>
      </c>
      <c r="I67" t="n">
        <v>9</v>
      </c>
      <c r="J67" t="n">
        <v>283.68</v>
      </c>
      <c r="K67" t="n">
        <v>59.19</v>
      </c>
      <c r="L67" t="n">
        <v>17.25</v>
      </c>
      <c r="M67" t="n">
        <v>7</v>
      </c>
      <c r="N67" t="n">
        <v>77.23</v>
      </c>
      <c r="O67" t="n">
        <v>35220.89</v>
      </c>
      <c r="P67" t="n">
        <v>178.39</v>
      </c>
      <c r="Q67" t="n">
        <v>460.69</v>
      </c>
      <c r="R67" t="n">
        <v>47.96</v>
      </c>
      <c r="S67" t="n">
        <v>32.19</v>
      </c>
      <c r="T67" t="n">
        <v>3976.72</v>
      </c>
      <c r="U67" t="n">
        <v>0.67</v>
      </c>
      <c r="V67" t="n">
        <v>0.76</v>
      </c>
      <c r="W67" t="n">
        <v>1.46</v>
      </c>
      <c r="X67" t="n">
        <v>0.23</v>
      </c>
      <c r="Y67" t="n">
        <v>1</v>
      </c>
      <c r="Z67" t="n">
        <v>10</v>
      </c>
      <c r="AA67" t="n">
        <v>115.5670744556518</v>
      </c>
      <c r="AB67" t="n">
        <v>158.1239697296485</v>
      </c>
      <c r="AC67" t="n">
        <v>143.0328399870796</v>
      </c>
      <c r="AD67" t="n">
        <v>115567.0744556518</v>
      </c>
      <c r="AE67" t="n">
        <v>158123.9697296484</v>
      </c>
      <c r="AF67" t="n">
        <v>4.833093259159643e-06</v>
      </c>
      <c r="AG67" t="n">
        <v>5</v>
      </c>
      <c r="AH67" t="n">
        <v>143032.8399870796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6.6612</v>
      </c>
      <c r="E68" t="n">
        <v>15.01</v>
      </c>
      <c r="F68" t="n">
        <v>11.77</v>
      </c>
      <c r="G68" t="n">
        <v>78.45</v>
      </c>
      <c r="H68" t="n">
        <v>1.1</v>
      </c>
      <c r="I68" t="n">
        <v>9</v>
      </c>
      <c r="J68" t="n">
        <v>284.17</v>
      </c>
      <c r="K68" t="n">
        <v>59.19</v>
      </c>
      <c r="L68" t="n">
        <v>17.5</v>
      </c>
      <c r="M68" t="n">
        <v>7</v>
      </c>
      <c r="N68" t="n">
        <v>77.48</v>
      </c>
      <c r="O68" t="n">
        <v>35282.36</v>
      </c>
      <c r="P68" t="n">
        <v>177.59</v>
      </c>
      <c r="Q68" t="n">
        <v>460.71</v>
      </c>
      <c r="R68" t="n">
        <v>48.06</v>
      </c>
      <c r="S68" t="n">
        <v>32.19</v>
      </c>
      <c r="T68" t="n">
        <v>4026.28</v>
      </c>
      <c r="U68" t="n">
        <v>0.67</v>
      </c>
      <c r="V68" t="n">
        <v>0.76</v>
      </c>
      <c r="W68" t="n">
        <v>1.46</v>
      </c>
      <c r="X68" t="n">
        <v>0.23</v>
      </c>
      <c r="Y68" t="n">
        <v>1</v>
      </c>
      <c r="Z68" t="n">
        <v>10</v>
      </c>
      <c r="AA68" t="n">
        <v>115.2953242046459</v>
      </c>
      <c r="AB68" t="n">
        <v>157.7521490474474</v>
      </c>
      <c r="AC68" t="n">
        <v>142.6965053489341</v>
      </c>
      <c r="AD68" t="n">
        <v>115295.3242046459</v>
      </c>
      <c r="AE68" t="n">
        <v>157752.1490474474</v>
      </c>
      <c r="AF68" t="n">
        <v>4.83215021657249e-06</v>
      </c>
      <c r="AG68" t="n">
        <v>5</v>
      </c>
      <c r="AH68" t="n">
        <v>142696.5053489341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6.6625</v>
      </c>
      <c r="E69" t="n">
        <v>15.01</v>
      </c>
      <c r="F69" t="n">
        <v>11.76</v>
      </c>
      <c r="G69" t="n">
        <v>78.43000000000001</v>
      </c>
      <c r="H69" t="n">
        <v>1.11</v>
      </c>
      <c r="I69" t="n">
        <v>9</v>
      </c>
      <c r="J69" t="n">
        <v>284.67</v>
      </c>
      <c r="K69" t="n">
        <v>59.19</v>
      </c>
      <c r="L69" t="n">
        <v>17.75</v>
      </c>
      <c r="M69" t="n">
        <v>7</v>
      </c>
      <c r="N69" t="n">
        <v>77.73</v>
      </c>
      <c r="O69" t="n">
        <v>35343.92</v>
      </c>
      <c r="P69" t="n">
        <v>177.76</v>
      </c>
      <c r="Q69" t="n">
        <v>460.69</v>
      </c>
      <c r="R69" t="n">
        <v>48.05</v>
      </c>
      <c r="S69" t="n">
        <v>32.19</v>
      </c>
      <c r="T69" t="n">
        <v>4022.9</v>
      </c>
      <c r="U69" t="n">
        <v>0.67</v>
      </c>
      <c r="V69" t="n">
        <v>0.76</v>
      </c>
      <c r="W69" t="n">
        <v>1.46</v>
      </c>
      <c r="X69" t="n">
        <v>0.23</v>
      </c>
      <c r="Y69" t="n">
        <v>1</v>
      </c>
      <c r="Z69" t="n">
        <v>10</v>
      </c>
      <c r="AA69" t="n">
        <v>115.3383692550892</v>
      </c>
      <c r="AB69" t="n">
        <v>157.8110451844775</v>
      </c>
      <c r="AC69" t="n">
        <v>142.7497805213073</v>
      </c>
      <c r="AD69" t="n">
        <v>115338.3692550892</v>
      </c>
      <c r="AE69" t="n">
        <v>157811.0451844775</v>
      </c>
      <c r="AF69" t="n">
        <v>4.833093259159643e-06</v>
      </c>
      <c r="AG69" t="n">
        <v>5</v>
      </c>
      <c r="AH69" t="n">
        <v>142749.7805213073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6.6646</v>
      </c>
      <c r="E70" t="n">
        <v>15</v>
      </c>
      <c r="F70" t="n">
        <v>11.76</v>
      </c>
      <c r="G70" t="n">
        <v>78.40000000000001</v>
      </c>
      <c r="H70" t="n">
        <v>1.12</v>
      </c>
      <c r="I70" t="n">
        <v>9</v>
      </c>
      <c r="J70" t="n">
        <v>285.17</v>
      </c>
      <c r="K70" t="n">
        <v>59.19</v>
      </c>
      <c r="L70" t="n">
        <v>18</v>
      </c>
      <c r="M70" t="n">
        <v>7</v>
      </c>
      <c r="N70" t="n">
        <v>77.98</v>
      </c>
      <c r="O70" t="n">
        <v>35405.59</v>
      </c>
      <c r="P70" t="n">
        <v>176.87</v>
      </c>
      <c r="Q70" t="n">
        <v>460.69</v>
      </c>
      <c r="R70" t="n">
        <v>47.79</v>
      </c>
      <c r="S70" t="n">
        <v>32.19</v>
      </c>
      <c r="T70" t="n">
        <v>3893.26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114.9932116705186</v>
      </c>
      <c r="AB70" t="n">
        <v>157.3387853499903</v>
      </c>
      <c r="AC70" t="n">
        <v>142.3225925026026</v>
      </c>
      <c r="AD70" t="n">
        <v>114993.2116705186</v>
      </c>
      <c r="AE70" t="n">
        <v>157338.7853499903</v>
      </c>
      <c r="AF70" t="n">
        <v>4.834616635646583e-06</v>
      </c>
      <c r="AG70" t="n">
        <v>5</v>
      </c>
      <c r="AH70" t="n">
        <v>142322.5925026026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6.6954</v>
      </c>
      <c r="E71" t="n">
        <v>14.94</v>
      </c>
      <c r="F71" t="n">
        <v>11.74</v>
      </c>
      <c r="G71" t="n">
        <v>88.05</v>
      </c>
      <c r="H71" t="n">
        <v>1.14</v>
      </c>
      <c r="I71" t="n">
        <v>8</v>
      </c>
      <c r="J71" t="n">
        <v>285.67</v>
      </c>
      <c r="K71" t="n">
        <v>59.19</v>
      </c>
      <c r="L71" t="n">
        <v>18.25</v>
      </c>
      <c r="M71" t="n">
        <v>6</v>
      </c>
      <c r="N71" t="n">
        <v>78.23</v>
      </c>
      <c r="O71" t="n">
        <v>35467.36</v>
      </c>
      <c r="P71" t="n">
        <v>176.28</v>
      </c>
      <c r="Q71" t="n">
        <v>460.7</v>
      </c>
      <c r="R71" t="n">
        <v>47.15</v>
      </c>
      <c r="S71" t="n">
        <v>32.19</v>
      </c>
      <c r="T71" t="n">
        <v>3578.2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114.4481822876939</v>
      </c>
      <c r="AB71" t="n">
        <v>156.5930521034106</v>
      </c>
      <c r="AC71" t="n">
        <v>141.648030990433</v>
      </c>
      <c r="AD71" t="n">
        <v>114448.1822876939</v>
      </c>
      <c r="AE71" t="n">
        <v>156593.0521034106</v>
      </c>
      <c r="AF71" t="n">
        <v>4.856959490788364e-06</v>
      </c>
      <c r="AG71" t="n">
        <v>5</v>
      </c>
      <c r="AH71" t="n">
        <v>141648.030990433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6.7018</v>
      </c>
      <c r="E72" t="n">
        <v>14.92</v>
      </c>
      <c r="F72" t="n">
        <v>11.73</v>
      </c>
      <c r="G72" t="n">
        <v>87.94</v>
      </c>
      <c r="H72" t="n">
        <v>1.15</v>
      </c>
      <c r="I72" t="n">
        <v>8</v>
      </c>
      <c r="J72" t="n">
        <v>286.18</v>
      </c>
      <c r="K72" t="n">
        <v>59.19</v>
      </c>
      <c r="L72" t="n">
        <v>18.5</v>
      </c>
      <c r="M72" t="n">
        <v>6</v>
      </c>
      <c r="N72" t="n">
        <v>78.48</v>
      </c>
      <c r="O72" t="n">
        <v>35529.23</v>
      </c>
      <c r="P72" t="n">
        <v>176.01</v>
      </c>
      <c r="Q72" t="n">
        <v>460.7</v>
      </c>
      <c r="R72" t="n">
        <v>46.73</v>
      </c>
      <c r="S72" t="n">
        <v>32.19</v>
      </c>
      <c r="T72" t="n">
        <v>3369.03</v>
      </c>
      <c r="U72" t="n">
        <v>0.6899999999999999</v>
      </c>
      <c r="V72" t="n">
        <v>0.76</v>
      </c>
      <c r="W72" t="n">
        <v>1.46</v>
      </c>
      <c r="X72" t="n">
        <v>0.19</v>
      </c>
      <c r="Y72" t="n">
        <v>1</v>
      </c>
      <c r="Z72" t="n">
        <v>10</v>
      </c>
      <c r="AA72" t="n">
        <v>114.2794851912723</v>
      </c>
      <c r="AB72" t="n">
        <v>156.362233293696</v>
      </c>
      <c r="AC72" t="n">
        <v>141.4392412039612</v>
      </c>
      <c r="AD72" t="n">
        <v>114279.4851912723</v>
      </c>
      <c r="AE72" t="n">
        <v>156362.233293696</v>
      </c>
      <c r="AF72" t="n">
        <v>4.861602161986656e-06</v>
      </c>
      <c r="AG72" t="n">
        <v>5</v>
      </c>
      <c r="AH72" t="n">
        <v>141439.2412039613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6.7002</v>
      </c>
      <c r="E73" t="n">
        <v>14.92</v>
      </c>
      <c r="F73" t="n">
        <v>11.73</v>
      </c>
      <c r="G73" t="n">
        <v>87.97</v>
      </c>
      <c r="H73" t="n">
        <v>1.16</v>
      </c>
      <c r="I73" t="n">
        <v>8</v>
      </c>
      <c r="J73" t="n">
        <v>286.68</v>
      </c>
      <c r="K73" t="n">
        <v>59.19</v>
      </c>
      <c r="L73" t="n">
        <v>18.75</v>
      </c>
      <c r="M73" t="n">
        <v>6</v>
      </c>
      <c r="N73" t="n">
        <v>78.73999999999999</v>
      </c>
      <c r="O73" t="n">
        <v>35591.33</v>
      </c>
      <c r="P73" t="n">
        <v>176.34</v>
      </c>
      <c r="Q73" t="n">
        <v>460.69</v>
      </c>
      <c r="R73" t="n">
        <v>46.89</v>
      </c>
      <c r="S73" t="n">
        <v>32.19</v>
      </c>
      <c r="T73" t="n">
        <v>3447.95</v>
      </c>
      <c r="U73" t="n">
        <v>0.6899999999999999</v>
      </c>
      <c r="V73" t="n">
        <v>0.76</v>
      </c>
      <c r="W73" t="n">
        <v>1.46</v>
      </c>
      <c r="X73" t="n">
        <v>0.2</v>
      </c>
      <c r="Y73" t="n">
        <v>1</v>
      </c>
      <c r="Z73" t="n">
        <v>10</v>
      </c>
      <c r="AA73" t="n">
        <v>114.4151563267717</v>
      </c>
      <c r="AB73" t="n">
        <v>156.5478645266743</v>
      </c>
      <c r="AC73" t="n">
        <v>141.6071560525993</v>
      </c>
      <c r="AD73" t="n">
        <v>114415.1563267717</v>
      </c>
      <c r="AE73" t="n">
        <v>156547.8645266743</v>
      </c>
      <c r="AF73" t="n">
        <v>4.860441494187083e-06</v>
      </c>
      <c r="AG73" t="n">
        <v>5</v>
      </c>
      <c r="AH73" t="n">
        <v>141607.1560525993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6.703</v>
      </c>
      <c r="E74" t="n">
        <v>14.92</v>
      </c>
      <c r="F74" t="n">
        <v>11.72</v>
      </c>
      <c r="G74" t="n">
        <v>87.92</v>
      </c>
      <c r="H74" t="n">
        <v>1.18</v>
      </c>
      <c r="I74" t="n">
        <v>8</v>
      </c>
      <c r="J74" t="n">
        <v>287.18</v>
      </c>
      <c r="K74" t="n">
        <v>59.19</v>
      </c>
      <c r="L74" t="n">
        <v>19</v>
      </c>
      <c r="M74" t="n">
        <v>6</v>
      </c>
      <c r="N74" t="n">
        <v>78.98999999999999</v>
      </c>
      <c r="O74" t="n">
        <v>35653.4</v>
      </c>
      <c r="P74" t="n">
        <v>175.85</v>
      </c>
      <c r="Q74" t="n">
        <v>460.7</v>
      </c>
      <c r="R74" t="n">
        <v>46.53</v>
      </c>
      <c r="S74" t="n">
        <v>32.19</v>
      </c>
      <c r="T74" t="n">
        <v>3266.56</v>
      </c>
      <c r="U74" t="n">
        <v>0.6899999999999999</v>
      </c>
      <c r="V74" t="n">
        <v>0.76</v>
      </c>
      <c r="W74" t="n">
        <v>1.46</v>
      </c>
      <c r="X74" t="n">
        <v>0.19</v>
      </c>
      <c r="Y74" t="n">
        <v>1</v>
      </c>
      <c r="Z74" t="n">
        <v>10</v>
      </c>
      <c r="AA74" t="n">
        <v>114.2044268114162</v>
      </c>
      <c r="AB74" t="n">
        <v>156.2595351070349</v>
      </c>
      <c r="AC74" t="n">
        <v>141.3463443880973</v>
      </c>
      <c r="AD74" t="n">
        <v>114204.4268114162</v>
      </c>
      <c r="AE74" t="n">
        <v>156259.5351070349</v>
      </c>
      <c r="AF74" t="n">
        <v>4.862472662836336e-06</v>
      </c>
      <c r="AG74" t="n">
        <v>5</v>
      </c>
      <c r="AH74" t="n">
        <v>141346.3443880973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6.698</v>
      </c>
      <c r="E75" t="n">
        <v>14.93</v>
      </c>
      <c r="F75" t="n">
        <v>11.73</v>
      </c>
      <c r="G75" t="n">
        <v>88</v>
      </c>
      <c r="H75" t="n">
        <v>1.19</v>
      </c>
      <c r="I75" t="n">
        <v>8</v>
      </c>
      <c r="J75" t="n">
        <v>287.69</v>
      </c>
      <c r="K75" t="n">
        <v>59.19</v>
      </c>
      <c r="L75" t="n">
        <v>19.25</v>
      </c>
      <c r="M75" t="n">
        <v>6</v>
      </c>
      <c r="N75" t="n">
        <v>79.23999999999999</v>
      </c>
      <c r="O75" t="n">
        <v>35715.58</v>
      </c>
      <c r="P75" t="n">
        <v>175.89</v>
      </c>
      <c r="Q75" t="n">
        <v>460.69</v>
      </c>
      <c r="R75" t="n">
        <v>47.01</v>
      </c>
      <c r="S75" t="n">
        <v>32.19</v>
      </c>
      <c r="T75" t="n">
        <v>3507.53</v>
      </c>
      <c r="U75" t="n">
        <v>0.68</v>
      </c>
      <c r="V75" t="n">
        <v>0.76</v>
      </c>
      <c r="W75" t="n">
        <v>1.46</v>
      </c>
      <c r="X75" t="n">
        <v>0.2</v>
      </c>
      <c r="Y75" t="n">
        <v>1</v>
      </c>
      <c r="Z75" t="n">
        <v>10</v>
      </c>
      <c r="AA75" t="n">
        <v>114.275465786927</v>
      </c>
      <c r="AB75" t="n">
        <v>156.3567337673472</v>
      </c>
      <c r="AC75" t="n">
        <v>141.4342665446886</v>
      </c>
      <c r="AD75" t="n">
        <v>114275.465786927</v>
      </c>
      <c r="AE75" t="n">
        <v>156356.7337673472</v>
      </c>
      <c r="AF75" t="n">
        <v>4.858845575962671e-06</v>
      </c>
      <c r="AG75" t="n">
        <v>5</v>
      </c>
      <c r="AH75" t="n">
        <v>141434.2665446886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6.7014</v>
      </c>
      <c r="E76" t="n">
        <v>14.92</v>
      </c>
      <c r="F76" t="n">
        <v>11.73</v>
      </c>
      <c r="G76" t="n">
        <v>87.95</v>
      </c>
      <c r="H76" t="n">
        <v>1.2</v>
      </c>
      <c r="I76" t="n">
        <v>8</v>
      </c>
      <c r="J76" t="n">
        <v>288.19</v>
      </c>
      <c r="K76" t="n">
        <v>59.19</v>
      </c>
      <c r="L76" t="n">
        <v>19.5</v>
      </c>
      <c r="M76" t="n">
        <v>6</v>
      </c>
      <c r="N76" t="n">
        <v>79.5</v>
      </c>
      <c r="O76" t="n">
        <v>35777.86</v>
      </c>
      <c r="P76" t="n">
        <v>175.54</v>
      </c>
      <c r="Q76" t="n">
        <v>460.69</v>
      </c>
      <c r="R76" t="n">
        <v>46.77</v>
      </c>
      <c r="S76" t="n">
        <v>32.19</v>
      </c>
      <c r="T76" t="n">
        <v>3388.01</v>
      </c>
      <c r="U76" t="n">
        <v>0.6899999999999999</v>
      </c>
      <c r="V76" t="n">
        <v>0.76</v>
      </c>
      <c r="W76" t="n">
        <v>1.46</v>
      </c>
      <c r="X76" t="n">
        <v>0.19</v>
      </c>
      <c r="Y76" t="n">
        <v>1</v>
      </c>
      <c r="Z76" t="n">
        <v>10</v>
      </c>
      <c r="AA76" t="n">
        <v>114.1139903359135</v>
      </c>
      <c r="AB76" t="n">
        <v>156.1357959314765</v>
      </c>
      <c r="AC76" t="n">
        <v>141.2344147057851</v>
      </c>
      <c r="AD76" t="n">
        <v>114113.9903359135</v>
      </c>
      <c r="AE76" t="n">
        <v>156135.7959314765</v>
      </c>
      <c r="AF76" t="n">
        <v>4.861311995036763e-06</v>
      </c>
      <c r="AG76" t="n">
        <v>5</v>
      </c>
      <c r="AH76" t="n">
        <v>141234.4147057851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6.6992</v>
      </c>
      <c r="E77" t="n">
        <v>14.93</v>
      </c>
      <c r="F77" t="n">
        <v>11.73</v>
      </c>
      <c r="G77" t="n">
        <v>87.98</v>
      </c>
      <c r="H77" t="n">
        <v>1.22</v>
      </c>
      <c r="I77" t="n">
        <v>8</v>
      </c>
      <c r="J77" t="n">
        <v>288.7</v>
      </c>
      <c r="K77" t="n">
        <v>59.19</v>
      </c>
      <c r="L77" t="n">
        <v>19.75</v>
      </c>
      <c r="M77" t="n">
        <v>6</v>
      </c>
      <c r="N77" t="n">
        <v>79.75</v>
      </c>
      <c r="O77" t="n">
        <v>35840.25</v>
      </c>
      <c r="P77" t="n">
        <v>175.17</v>
      </c>
      <c r="Q77" t="n">
        <v>460.69</v>
      </c>
      <c r="R77" t="n">
        <v>47.01</v>
      </c>
      <c r="S77" t="n">
        <v>32.19</v>
      </c>
      <c r="T77" t="n">
        <v>3505.6</v>
      </c>
      <c r="U77" t="n">
        <v>0.68</v>
      </c>
      <c r="V77" t="n">
        <v>0.76</v>
      </c>
      <c r="W77" t="n">
        <v>1.46</v>
      </c>
      <c r="X77" t="n">
        <v>0.2</v>
      </c>
      <c r="Y77" t="n">
        <v>1</v>
      </c>
      <c r="Z77" t="n">
        <v>10</v>
      </c>
      <c r="AA77" t="n">
        <v>114.0031087469326</v>
      </c>
      <c r="AB77" t="n">
        <v>155.9840828496824</v>
      </c>
      <c r="AC77" t="n">
        <v>141.0971809075867</v>
      </c>
      <c r="AD77" t="n">
        <v>114003.1087469326</v>
      </c>
      <c r="AE77" t="n">
        <v>155984.0828496824</v>
      </c>
      <c r="AF77" t="n">
        <v>4.859716076812351e-06</v>
      </c>
      <c r="AG77" t="n">
        <v>5</v>
      </c>
      <c r="AH77" t="n">
        <v>141097.1809075867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6.7002</v>
      </c>
      <c r="E78" t="n">
        <v>14.92</v>
      </c>
      <c r="F78" t="n">
        <v>11.73</v>
      </c>
      <c r="G78" t="n">
        <v>87.97</v>
      </c>
      <c r="H78" t="n">
        <v>1.23</v>
      </c>
      <c r="I78" t="n">
        <v>8</v>
      </c>
      <c r="J78" t="n">
        <v>289.2</v>
      </c>
      <c r="K78" t="n">
        <v>59.19</v>
      </c>
      <c r="L78" t="n">
        <v>20</v>
      </c>
      <c r="M78" t="n">
        <v>6</v>
      </c>
      <c r="N78" t="n">
        <v>80.01000000000001</v>
      </c>
      <c r="O78" t="n">
        <v>35902.74</v>
      </c>
      <c r="P78" t="n">
        <v>174.76</v>
      </c>
      <c r="Q78" t="n">
        <v>460.69</v>
      </c>
      <c r="R78" t="n">
        <v>46.84</v>
      </c>
      <c r="S78" t="n">
        <v>32.19</v>
      </c>
      <c r="T78" t="n">
        <v>3421.81</v>
      </c>
      <c r="U78" t="n">
        <v>0.6899999999999999</v>
      </c>
      <c r="V78" t="n">
        <v>0.76</v>
      </c>
      <c r="W78" t="n">
        <v>1.46</v>
      </c>
      <c r="X78" t="n">
        <v>0.2</v>
      </c>
      <c r="Y78" t="n">
        <v>1</v>
      </c>
      <c r="Z78" t="n">
        <v>10</v>
      </c>
      <c r="AA78" t="n">
        <v>113.8448055554319</v>
      </c>
      <c r="AB78" t="n">
        <v>155.7674854392274</v>
      </c>
      <c r="AC78" t="n">
        <v>140.9012552499891</v>
      </c>
      <c r="AD78" t="n">
        <v>113844.8055554319</v>
      </c>
      <c r="AE78" t="n">
        <v>155767.4854392274</v>
      </c>
      <c r="AF78" t="n">
        <v>4.860441494187083e-06</v>
      </c>
      <c r="AG78" t="n">
        <v>5</v>
      </c>
      <c r="AH78" t="n">
        <v>140901.2552499891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6.6993</v>
      </c>
      <c r="E79" t="n">
        <v>14.93</v>
      </c>
      <c r="F79" t="n">
        <v>11.73</v>
      </c>
      <c r="G79" t="n">
        <v>87.98</v>
      </c>
      <c r="H79" t="n">
        <v>1.24</v>
      </c>
      <c r="I79" t="n">
        <v>8</v>
      </c>
      <c r="J79" t="n">
        <v>289.71</v>
      </c>
      <c r="K79" t="n">
        <v>59.19</v>
      </c>
      <c r="L79" t="n">
        <v>20.25</v>
      </c>
      <c r="M79" t="n">
        <v>6</v>
      </c>
      <c r="N79" t="n">
        <v>80.27</v>
      </c>
      <c r="O79" t="n">
        <v>35965.33</v>
      </c>
      <c r="P79" t="n">
        <v>174.11</v>
      </c>
      <c r="Q79" t="n">
        <v>460.71</v>
      </c>
      <c r="R79" t="n">
        <v>46.93</v>
      </c>
      <c r="S79" t="n">
        <v>32.19</v>
      </c>
      <c r="T79" t="n">
        <v>3466.48</v>
      </c>
      <c r="U79" t="n">
        <v>0.6899999999999999</v>
      </c>
      <c r="V79" t="n">
        <v>0.76</v>
      </c>
      <c r="W79" t="n">
        <v>1.46</v>
      </c>
      <c r="X79" t="n">
        <v>0.2</v>
      </c>
      <c r="Y79" t="n">
        <v>1</v>
      </c>
      <c r="Z79" t="n">
        <v>10</v>
      </c>
      <c r="AA79" t="n">
        <v>113.6193867352092</v>
      </c>
      <c r="AB79" t="n">
        <v>155.4590574646223</v>
      </c>
      <c r="AC79" t="n">
        <v>140.6222632083989</v>
      </c>
      <c r="AD79" t="n">
        <v>113619.3867352092</v>
      </c>
      <c r="AE79" t="n">
        <v>155459.0574646223</v>
      </c>
      <c r="AF79" t="n">
        <v>4.859788618549823e-06</v>
      </c>
      <c r="AG79" t="n">
        <v>5</v>
      </c>
      <c r="AH79" t="n">
        <v>140622.2632083989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6.6917</v>
      </c>
      <c r="E80" t="n">
        <v>14.94</v>
      </c>
      <c r="F80" t="n">
        <v>11.75</v>
      </c>
      <c r="G80" t="n">
        <v>88.11</v>
      </c>
      <c r="H80" t="n">
        <v>1.26</v>
      </c>
      <c r="I80" t="n">
        <v>8</v>
      </c>
      <c r="J80" t="n">
        <v>290.22</v>
      </c>
      <c r="K80" t="n">
        <v>59.19</v>
      </c>
      <c r="L80" t="n">
        <v>20.5</v>
      </c>
      <c r="M80" t="n">
        <v>6</v>
      </c>
      <c r="N80" t="n">
        <v>80.53</v>
      </c>
      <c r="O80" t="n">
        <v>36028.03</v>
      </c>
      <c r="P80" t="n">
        <v>173.46</v>
      </c>
      <c r="Q80" t="n">
        <v>460.69</v>
      </c>
      <c r="R80" t="n">
        <v>47.35</v>
      </c>
      <c r="S80" t="n">
        <v>32.19</v>
      </c>
      <c r="T80" t="n">
        <v>3678.5</v>
      </c>
      <c r="U80" t="n">
        <v>0.68</v>
      </c>
      <c r="V80" t="n">
        <v>0.76</v>
      </c>
      <c r="W80" t="n">
        <v>1.46</v>
      </c>
      <c r="X80" t="n">
        <v>0.21</v>
      </c>
      <c r="Y80" t="n">
        <v>1</v>
      </c>
      <c r="Z80" t="n">
        <v>10</v>
      </c>
      <c r="AA80" t="n">
        <v>113.4722573060881</v>
      </c>
      <c r="AB80" t="n">
        <v>155.2577484888066</v>
      </c>
      <c r="AC80" t="n">
        <v>140.4401668786961</v>
      </c>
      <c r="AD80" t="n">
        <v>113472.2573060881</v>
      </c>
      <c r="AE80" t="n">
        <v>155257.7484888067</v>
      </c>
      <c r="AF80" t="n">
        <v>4.854275446501851e-06</v>
      </c>
      <c r="AG80" t="n">
        <v>5</v>
      </c>
      <c r="AH80" t="n">
        <v>140440.1668786961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6.7273</v>
      </c>
      <c r="E81" t="n">
        <v>14.86</v>
      </c>
      <c r="F81" t="n">
        <v>11.72</v>
      </c>
      <c r="G81" t="n">
        <v>100.44</v>
      </c>
      <c r="H81" t="n">
        <v>1.27</v>
      </c>
      <c r="I81" t="n">
        <v>7</v>
      </c>
      <c r="J81" t="n">
        <v>290.73</v>
      </c>
      <c r="K81" t="n">
        <v>59.19</v>
      </c>
      <c r="L81" t="n">
        <v>20.75</v>
      </c>
      <c r="M81" t="n">
        <v>5</v>
      </c>
      <c r="N81" t="n">
        <v>80.79000000000001</v>
      </c>
      <c r="O81" t="n">
        <v>36090.84</v>
      </c>
      <c r="P81" t="n">
        <v>173.26</v>
      </c>
      <c r="Q81" t="n">
        <v>460.72</v>
      </c>
      <c r="R81" t="n">
        <v>46.53</v>
      </c>
      <c r="S81" t="n">
        <v>32.19</v>
      </c>
      <c r="T81" t="n">
        <v>3274.87</v>
      </c>
      <c r="U81" t="n">
        <v>0.6899999999999999</v>
      </c>
      <c r="V81" t="n">
        <v>0.76</v>
      </c>
      <c r="W81" t="n">
        <v>1.46</v>
      </c>
      <c r="X81" t="n">
        <v>0.18</v>
      </c>
      <c r="Y81" t="n">
        <v>1</v>
      </c>
      <c r="Z81" t="n">
        <v>10</v>
      </c>
      <c r="AA81" t="n">
        <v>113.0232232930895</v>
      </c>
      <c r="AB81" t="n">
        <v>154.6433603422398</v>
      </c>
      <c r="AC81" t="n">
        <v>139.8844150745382</v>
      </c>
      <c r="AD81" t="n">
        <v>113023.2232930895</v>
      </c>
      <c r="AE81" t="n">
        <v>154643.3603422398</v>
      </c>
      <c r="AF81" t="n">
        <v>4.880100305042351e-06</v>
      </c>
      <c r="AG81" t="n">
        <v>5</v>
      </c>
      <c r="AH81" t="n">
        <v>139884.4150745382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6.7292</v>
      </c>
      <c r="E82" t="n">
        <v>14.86</v>
      </c>
      <c r="F82" t="n">
        <v>11.71</v>
      </c>
      <c r="G82" t="n">
        <v>100.4</v>
      </c>
      <c r="H82" t="n">
        <v>1.28</v>
      </c>
      <c r="I82" t="n">
        <v>7</v>
      </c>
      <c r="J82" t="n">
        <v>291.24</v>
      </c>
      <c r="K82" t="n">
        <v>59.19</v>
      </c>
      <c r="L82" t="n">
        <v>21</v>
      </c>
      <c r="M82" t="n">
        <v>5</v>
      </c>
      <c r="N82" t="n">
        <v>81.05</v>
      </c>
      <c r="O82" t="n">
        <v>36153.75</v>
      </c>
      <c r="P82" t="n">
        <v>173.37</v>
      </c>
      <c r="Q82" t="n">
        <v>460.69</v>
      </c>
      <c r="R82" t="n">
        <v>46.41</v>
      </c>
      <c r="S82" t="n">
        <v>32.19</v>
      </c>
      <c r="T82" t="n">
        <v>3213.27</v>
      </c>
      <c r="U82" t="n">
        <v>0.6899999999999999</v>
      </c>
      <c r="V82" t="n">
        <v>0.76</v>
      </c>
      <c r="W82" t="n">
        <v>1.46</v>
      </c>
      <c r="X82" t="n">
        <v>0.18</v>
      </c>
      <c r="Y82" t="n">
        <v>1</v>
      </c>
      <c r="Z82" t="n">
        <v>10</v>
      </c>
      <c r="AA82" t="n">
        <v>113.0386486125464</v>
      </c>
      <c r="AB82" t="n">
        <v>154.6644659448377</v>
      </c>
      <c r="AC82" t="n">
        <v>139.9035063880461</v>
      </c>
      <c r="AD82" t="n">
        <v>113038.6486125464</v>
      </c>
      <c r="AE82" t="n">
        <v>154664.4659448377</v>
      </c>
      <c r="AF82" t="n">
        <v>4.881478598054344e-06</v>
      </c>
      <c r="AG82" t="n">
        <v>5</v>
      </c>
      <c r="AH82" t="n">
        <v>139903.5063880461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6.732</v>
      </c>
      <c r="E83" t="n">
        <v>14.85</v>
      </c>
      <c r="F83" t="n">
        <v>11.71</v>
      </c>
      <c r="G83" t="n">
        <v>100.35</v>
      </c>
      <c r="H83" t="n">
        <v>1.3</v>
      </c>
      <c r="I83" t="n">
        <v>7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173.29</v>
      </c>
      <c r="Q83" t="n">
        <v>460.69</v>
      </c>
      <c r="R83" t="n">
        <v>46.08</v>
      </c>
      <c r="S83" t="n">
        <v>32.19</v>
      </c>
      <c r="T83" t="n">
        <v>3048.38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112.9816017169957</v>
      </c>
      <c r="AB83" t="n">
        <v>154.5864118656139</v>
      </c>
      <c r="AC83" t="n">
        <v>139.8329016805938</v>
      </c>
      <c r="AD83" t="n">
        <v>112981.6017169957</v>
      </c>
      <c r="AE83" t="n">
        <v>154586.4118656139</v>
      </c>
      <c r="AF83" t="n">
        <v>4.883509766703598e-06</v>
      </c>
      <c r="AG83" t="n">
        <v>5</v>
      </c>
      <c r="AH83" t="n">
        <v>139832.9016805938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6.7296</v>
      </c>
      <c r="E84" t="n">
        <v>14.86</v>
      </c>
      <c r="F84" t="n">
        <v>11.71</v>
      </c>
      <c r="G84" t="n">
        <v>100.39</v>
      </c>
      <c r="H84" t="n">
        <v>1.31</v>
      </c>
      <c r="I84" t="n">
        <v>7</v>
      </c>
      <c r="J84" t="n">
        <v>292.26</v>
      </c>
      <c r="K84" t="n">
        <v>59.19</v>
      </c>
      <c r="L84" t="n">
        <v>21.5</v>
      </c>
      <c r="M84" t="n">
        <v>5</v>
      </c>
      <c r="N84" t="n">
        <v>81.56999999999999</v>
      </c>
      <c r="O84" t="n">
        <v>36279.9</v>
      </c>
      <c r="P84" t="n">
        <v>173.64</v>
      </c>
      <c r="Q84" t="n">
        <v>460.69</v>
      </c>
      <c r="R84" t="n">
        <v>46.28</v>
      </c>
      <c r="S84" t="n">
        <v>32.19</v>
      </c>
      <c r="T84" t="n">
        <v>3149.82</v>
      </c>
      <c r="U84" t="n">
        <v>0.7</v>
      </c>
      <c r="V84" t="n">
        <v>0.76</v>
      </c>
      <c r="W84" t="n">
        <v>1.46</v>
      </c>
      <c r="X84" t="n">
        <v>0.18</v>
      </c>
      <c r="Y84" t="n">
        <v>1</v>
      </c>
      <c r="Z84" t="n">
        <v>10</v>
      </c>
      <c r="AA84" t="n">
        <v>113.131642833293</v>
      </c>
      <c r="AB84" t="n">
        <v>154.7917047402787</v>
      </c>
      <c r="AC84" t="n">
        <v>140.0186016914309</v>
      </c>
      <c r="AD84" t="n">
        <v>113131.642833293</v>
      </c>
      <c r="AE84" t="n">
        <v>154791.7047402787</v>
      </c>
      <c r="AF84" t="n">
        <v>4.881768765004238e-06</v>
      </c>
      <c r="AG84" t="n">
        <v>5</v>
      </c>
      <c r="AH84" t="n">
        <v>140018.6016914309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6.7338</v>
      </c>
      <c r="E85" t="n">
        <v>14.85</v>
      </c>
      <c r="F85" t="n">
        <v>11.7</v>
      </c>
      <c r="G85" t="n">
        <v>100.31</v>
      </c>
      <c r="H85" t="n">
        <v>1.32</v>
      </c>
      <c r="I85" t="n">
        <v>7</v>
      </c>
      <c r="J85" t="n">
        <v>292.77</v>
      </c>
      <c r="K85" t="n">
        <v>59.19</v>
      </c>
      <c r="L85" t="n">
        <v>21.75</v>
      </c>
      <c r="M85" t="n">
        <v>5</v>
      </c>
      <c r="N85" t="n">
        <v>81.83</v>
      </c>
      <c r="O85" t="n">
        <v>36343.13</v>
      </c>
      <c r="P85" t="n">
        <v>173.7</v>
      </c>
      <c r="Q85" t="n">
        <v>460.69</v>
      </c>
      <c r="R85" t="n">
        <v>45.98</v>
      </c>
      <c r="S85" t="n">
        <v>32.19</v>
      </c>
      <c r="T85" t="n">
        <v>2996.92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113.105792098595</v>
      </c>
      <c r="AB85" t="n">
        <v>154.7563346246109</v>
      </c>
      <c r="AC85" t="n">
        <v>139.9866072499602</v>
      </c>
      <c r="AD85" t="n">
        <v>113105.792098595</v>
      </c>
      <c r="AE85" t="n">
        <v>154756.3346246109</v>
      </c>
      <c r="AF85" t="n">
        <v>4.884815517978117e-06</v>
      </c>
      <c r="AG85" t="n">
        <v>5</v>
      </c>
      <c r="AH85" t="n">
        <v>139986.6072499602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6.7322</v>
      </c>
      <c r="E86" t="n">
        <v>14.85</v>
      </c>
      <c r="F86" t="n">
        <v>11.71</v>
      </c>
      <c r="G86" t="n">
        <v>100.34</v>
      </c>
      <c r="H86" t="n">
        <v>1.34</v>
      </c>
      <c r="I86" t="n">
        <v>7</v>
      </c>
      <c r="J86" t="n">
        <v>293.29</v>
      </c>
      <c r="K86" t="n">
        <v>59.19</v>
      </c>
      <c r="L86" t="n">
        <v>22</v>
      </c>
      <c r="M86" t="n">
        <v>5</v>
      </c>
      <c r="N86" t="n">
        <v>82.09</v>
      </c>
      <c r="O86" t="n">
        <v>36406.47</v>
      </c>
      <c r="P86" t="n">
        <v>173.54</v>
      </c>
      <c r="Q86" t="n">
        <v>460.69</v>
      </c>
      <c r="R86" t="n">
        <v>46.1</v>
      </c>
      <c r="S86" t="n">
        <v>32.19</v>
      </c>
      <c r="T86" t="n">
        <v>3056.57</v>
      </c>
      <c r="U86" t="n">
        <v>0.7</v>
      </c>
      <c r="V86" t="n">
        <v>0.76</v>
      </c>
      <c r="W86" t="n">
        <v>1.46</v>
      </c>
      <c r="X86" t="n">
        <v>0.17</v>
      </c>
      <c r="Y86" t="n">
        <v>1</v>
      </c>
      <c r="Z86" t="n">
        <v>10</v>
      </c>
      <c r="AA86" t="n">
        <v>113.0693981152497</v>
      </c>
      <c r="AB86" t="n">
        <v>154.7065387710087</v>
      </c>
      <c r="AC86" t="n">
        <v>139.9415638427368</v>
      </c>
      <c r="AD86" t="n">
        <v>113069.3981152497</v>
      </c>
      <c r="AE86" t="n">
        <v>154706.5387710087</v>
      </c>
      <c r="AF86" t="n">
        <v>4.883654850178544e-06</v>
      </c>
      <c r="AG86" t="n">
        <v>5</v>
      </c>
      <c r="AH86" t="n">
        <v>139941.5638427368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6.7393</v>
      </c>
      <c r="E87" t="n">
        <v>14.84</v>
      </c>
      <c r="F87" t="n">
        <v>11.69</v>
      </c>
      <c r="G87" t="n">
        <v>100.21</v>
      </c>
      <c r="H87" t="n">
        <v>1.35</v>
      </c>
      <c r="I87" t="n">
        <v>7</v>
      </c>
      <c r="J87" t="n">
        <v>293.8</v>
      </c>
      <c r="K87" t="n">
        <v>59.19</v>
      </c>
      <c r="L87" t="n">
        <v>22.25</v>
      </c>
      <c r="M87" t="n">
        <v>5</v>
      </c>
      <c r="N87" t="n">
        <v>82.36</v>
      </c>
      <c r="O87" t="n">
        <v>36469.92</v>
      </c>
      <c r="P87" t="n">
        <v>172.61</v>
      </c>
      <c r="Q87" t="n">
        <v>460.7</v>
      </c>
      <c r="R87" t="n">
        <v>45.72</v>
      </c>
      <c r="S87" t="n">
        <v>32.19</v>
      </c>
      <c r="T87" t="n">
        <v>2866.07</v>
      </c>
      <c r="U87" t="n">
        <v>0.7</v>
      </c>
      <c r="V87" t="n">
        <v>0.76</v>
      </c>
      <c r="W87" t="n">
        <v>1.45</v>
      </c>
      <c r="X87" t="n">
        <v>0.16</v>
      </c>
      <c r="Y87" t="n">
        <v>1</v>
      </c>
      <c r="Z87" t="n">
        <v>10</v>
      </c>
      <c r="AA87" t="n">
        <v>112.654118108588</v>
      </c>
      <c r="AB87" t="n">
        <v>154.1383343450335</v>
      </c>
      <c r="AC87" t="n">
        <v>139.4275880496967</v>
      </c>
      <c r="AD87" t="n">
        <v>112654.118108588</v>
      </c>
      <c r="AE87" t="n">
        <v>154138.3343450335</v>
      </c>
      <c r="AF87" t="n">
        <v>4.88880531353915e-06</v>
      </c>
      <c r="AG87" t="n">
        <v>5</v>
      </c>
      <c r="AH87" t="n">
        <v>139427.5880496966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6.7359</v>
      </c>
      <c r="E88" t="n">
        <v>14.85</v>
      </c>
      <c r="F88" t="n">
        <v>11.7</v>
      </c>
      <c r="G88" t="n">
        <v>100.27</v>
      </c>
      <c r="H88" t="n">
        <v>1.36</v>
      </c>
      <c r="I88" t="n">
        <v>7</v>
      </c>
      <c r="J88" t="n">
        <v>294.32</v>
      </c>
      <c r="K88" t="n">
        <v>59.19</v>
      </c>
      <c r="L88" t="n">
        <v>22.5</v>
      </c>
      <c r="M88" t="n">
        <v>5</v>
      </c>
      <c r="N88" t="n">
        <v>82.62</v>
      </c>
      <c r="O88" t="n">
        <v>36533.49</v>
      </c>
      <c r="P88" t="n">
        <v>172.69</v>
      </c>
      <c r="Q88" t="n">
        <v>460.69</v>
      </c>
      <c r="R88" t="n">
        <v>45.86</v>
      </c>
      <c r="S88" t="n">
        <v>32.19</v>
      </c>
      <c r="T88" t="n">
        <v>2937.8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112.7218958684938</v>
      </c>
      <c r="AB88" t="n">
        <v>154.2310708662804</v>
      </c>
      <c r="AC88" t="n">
        <v>139.5114739275123</v>
      </c>
      <c r="AD88" t="n">
        <v>112721.8958684938</v>
      </c>
      <c r="AE88" t="n">
        <v>154231.0708662804</v>
      </c>
      <c r="AF88" t="n">
        <v>4.886338894465057e-06</v>
      </c>
      <c r="AG88" t="n">
        <v>5</v>
      </c>
      <c r="AH88" t="n">
        <v>139511.4739275123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6.7348</v>
      </c>
      <c r="E89" t="n">
        <v>14.85</v>
      </c>
      <c r="F89" t="n">
        <v>11.7</v>
      </c>
      <c r="G89" t="n">
        <v>100.3</v>
      </c>
      <c r="H89" t="n">
        <v>1.37</v>
      </c>
      <c r="I89" t="n">
        <v>7</v>
      </c>
      <c r="J89" t="n">
        <v>294.83</v>
      </c>
      <c r="K89" t="n">
        <v>59.19</v>
      </c>
      <c r="L89" t="n">
        <v>22.75</v>
      </c>
      <c r="M89" t="n">
        <v>5</v>
      </c>
      <c r="N89" t="n">
        <v>82.89</v>
      </c>
      <c r="O89" t="n">
        <v>36597.16</v>
      </c>
      <c r="P89" t="n">
        <v>172.47</v>
      </c>
      <c r="Q89" t="n">
        <v>460.69</v>
      </c>
      <c r="R89" t="n">
        <v>45.92</v>
      </c>
      <c r="S89" t="n">
        <v>32.19</v>
      </c>
      <c r="T89" t="n">
        <v>2967.94</v>
      </c>
      <c r="U89" t="n">
        <v>0.7</v>
      </c>
      <c r="V89" t="n">
        <v>0.76</v>
      </c>
      <c r="W89" t="n">
        <v>1.46</v>
      </c>
      <c r="X89" t="n">
        <v>0.17</v>
      </c>
      <c r="Y89" t="n">
        <v>1</v>
      </c>
      <c r="Z89" t="n">
        <v>10</v>
      </c>
      <c r="AA89" t="n">
        <v>112.6539513173292</v>
      </c>
      <c r="AB89" t="n">
        <v>154.1381061338749</v>
      </c>
      <c r="AC89" t="n">
        <v>139.4273816186907</v>
      </c>
      <c r="AD89" t="n">
        <v>112653.9513173292</v>
      </c>
      <c r="AE89" t="n">
        <v>154138.1061338749</v>
      </c>
      <c r="AF89" t="n">
        <v>4.885540935352851e-06</v>
      </c>
      <c r="AG89" t="n">
        <v>5</v>
      </c>
      <c r="AH89" t="n">
        <v>139427.3816186907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6.735</v>
      </c>
      <c r="E90" t="n">
        <v>14.85</v>
      </c>
      <c r="F90" t="n">
        <v>11.7</v>
      </c>
      <c r="G90" t="n">
        <v>100.29</v>
      </c>
      <c r="H90" t="n">
        <v>1.39</v>
      </c>
      <c r="I90" t="n">
        <v>7</v>
      </c>
      <c r="J90" t="n">
        <v>295.35</v>
      </c>
      <c r="K90" t="n">
        <v>59.19</v>
      </c>
      <c r="L90" t="n">
        <v>23</v>
      </c>
      <c r="M90" t="n">
        <v>5</v>
      </c>
      <c r="N90" t="n">
        <v>83.16</v>
      </c>
      <c r="O90" t="n">
        <v>36660.94</v>
      </c>
      <c r="P90" t="n">
        <v>171.88</v>
      </c>
      <c r="Q90" t="n">
        <v>460.69</v>
      </c>
      <c r="R90" t="n">
        <v>45.92</v>
      </c>
      <c r="S90" t="n">
        <v>32.19</v>
      </c>
      <c r="T90" t="n">
        <v>2968.52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112.4400632565631</v>
      </c>
      <c r="AB90" t="n">
        <v>153.8454550530597</v>
      </c>
      <c r="AC90" t="n">
        <v>139.16266074629</v>
      </c>
      <c r="AD90" t="n">
        <v>112440.0632565631</v>
      </c>
      <c r="AE90" t="n">
        <v>153845.4550530597</v>
      </c>
      <c r="AF90" t="n">
        <v>4.885686018827797e-06</v>
      </c>
      <c r="AG90" t="n">
        <v>5</v>
      </c>
      <c r="AH90" t="n">
        <v>139162.6607462901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6.7379</v>
      </c>
      <c r="E91" t="n">
        <v>14.84</v>
      </c>
      <c r="F91" t="n">
        <v>11.69</v>
      </c>
      <c r="G91" t="n">
        <v>100.24</v>
      </c>
      <c r="H91" t="n">
        <v>1.4</v>
      </c>
      <c r="I91" t="n">
        <v>7</v>
      </c>
      <c r="J91" t="n">
        <v>295.87</v>
      </c>
      <c r="K91" t="n">
        <v>59.19</v>
      </c>
      <c r="L91" t="n">
        <v>23.25</v>
      </c>
      <c r="M91" t="n">
        <v>5</v>
      </c>
      <c r="N91" t="n">
        <v>83.43000000000001</v>
      </c>
      <c r="O91" t="n">
        <v>36724.83</v>
      </c>
      <c r="P91" t="n">
        <v>171.53</v>
      </c>
      <c r="Q91" t="n">
        <v>460.69</v>
      </c>
      <c r="R91" t="n">
        <v>45.64</v>
      </c>
      <c r="S91" t="n">
        <v>32.19</v>
      </c>
      <c r="T91" t="n">
        <v>2827.32</v>
      </c>
      <c r="U91" t="n">
        <v>0.71</v>
      </c>
      <c r="V91" t="n">
        <v>0.76</v>
      </c>
      <c r="W91" t="n">
        <v>1.46</v>
      </c>
      <c r="X91" t="n">
        <v>0.16</v>
      </c>
      <c r="Y91" t="n">
        <v>1</v>
      </c>
      <c r="Z91" t="n">
        <v>10</v>
      </c>
      <c r="AA91" t="n">
        <v>112.2804995427883</v>
      </c>
      <c r="AB91" t="n">
        <v>153.6271329404189</v>
      </c>
      <c r="AC91" t="n">
        <v>138.9651749896626</v>
      </c>
      <c r="AD91" t="n">
        <v>112280.4995427883</v>
      </c>
      <c r="AE91" t="n">
        <v>153627.1329404189</v>
      </c>
      <c r="AF91" t="n">
        <v>4.887789729214522e-06</v>
      </c>
      <c r="AG91" t="n">
        <v>5</v>
      </c>
      <c r="AH91" t="n">
        <v>138965.1749896626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6.736</v>
      </c>
      <c r="E92" t="n">
        <v>14.85</v>
      </c>
      <c r="F92" t="n">
        <v>11.7</v>
      </c>
      <c r="G92" t="n">
        <v>100.27</v>
      </c>
      <c r="H92" t="n">
        <v>1.41</v>
      </c>
      <c r="I92" t="n">
        <v>7</v>
      </c>
      <c r="J92" t="n">
        <v>296.39</v>
      </c>
      <c r="K92" t="n">
        <v>59.19</v>
      </c>
      <c r="L92" t="n">
        <v>23.5</v>
      </c>
      <c r="M92" t="n">
        <v>5</v>
      </c>
      <c r="N92" t="n">
        <v>83.69</v>
      </c>
      <c r="O92" t="n">
        <v>36788.84</v>
      </c>
      <c r="P92" t="n">
        <v>171.02</v>
      </c>
      <c r="Q92" t="n">
        <v>460.69</v>
      </c>
      <c r="R92" t="n">
        <v>45.92</v>
      </c>
      <c r="S92" t="n">
        <v>32.19</v>
      </c>
      <c r="T92" t="n">
        <v>2966.59</v>
      </c>
      <c r="U92" t="n">
        <v>0.7</v>
      </c>
      <c r="V92" t="n">
        <v>0.76</v>
      </c>
      <c r="W92" t="n">
        <v>1.46</v>
      </c>
      <c r="X92" t="n">
        <v>0.16</v>
      </c>
      <c r="Y92" t="n">
        <v>1</v>
      </c>
      <c r="Z92" t="n">
        <v>10</v>
      </c>
      <c r="AA92" t="n">
        <v>112.1212551046044</v>
      </c>
      <c r="AB92" t="n">
        <v>153.4092476747269</v>
      </c>
      <c r="AC92" t="n">
        <v>138.7680843879243</v>
      </c>
      <c r="AD92" t="n">
        <v>112121.2551046044</v>
      </c>
      <c r="AE92" t="n">
        <v>153409.2476747269</v>
      </c>
      <c r="AF92" t="n">
        <v>4.886411436202531e-06</v>
      </c>
      <c r="AG92" t="n">
        <v>5</v>
      </c>
      <c r="AH92" t="n">
        <v>138768.0843879243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6.7339</v>
      </c>
      <c r="E93" t="n">
        <v>14.85</v>
      </c>
      <c r="F93" t="n">
        <v>11.7</v>
      </c>
      <c r="G93" t="n">
        <v>100.31</v>
      </c>
      <c r="H93" t="n">
        <v>1.42</v>
      </c>
      <c r="I93" t="n">
        <v>7</v>
      </c>
      <c r="J93" t="n">
        <v>296.91</v>
      </c>
      <c r="K93" t="n">
        <v>59.19</v>
      </c>
      <c r="L93" t="n">
        <v>23.75</v>
      </c>
      <c r="M93" t="n">
        <v>5</v>
      </c>
      <c r="N93" t="n">
        <v>83.95999999999999</v>
      </c>
      <c r="O93" t="n">
        <v>36852.96</v>
      </c>
      <c r="P93" t="n">
        <v>170.48</v>
      </c>
      <c r="Q93" t="n">
        <v>460.7</v>
      </c>
      <c r="R93" t="n">
        <v>45.92</v>
      </c>
      <c r="S93" t="n">
        <v>32.19</v>
      </c>
      <c r="T93" t="n">
        <v>2967.97</v>
      </c>
      <c r="U93" t="n">
        <v>0.7</v>
      </c>
      <c r="V93" t="n">
        <v>0.76</v>
      </c>
      <c r="W93" t="n">
        <v>1.46</v>
      </c>
      <c r="X93" t="n">
        <v>0.17</v>
      </c>
      <c r="Y93" t="n">
        <v>1</v>
      </c>
      <c r="Z93" t="n">
        <v>10</v>
      </c>
      <c r="AA93" t="n">
        <v>111.9482371355344</v>
      </c>
      <c r="AB93" t="n">
        <v>153.1725168564313</v>
      </c>
      <c r="AC93" t="n">
        <v>138.553946826673</v>
      </c>
      <c r="AD93" t="n">
        <v>111948.2371355343</v>
      </c>
      <c r="AE93" t="n">
        <v>153172.5168564313</v>
      </c>
      <c r="AF93" t="n">
        <v>4.884888059715591e-06</v>
      </c>
      <c r="AG93" t="n">
        <v>5</v>
      </c>
      <c r="AH93" t="n">
        <v>138553.946826673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6.7329</v>
      </c>
      <c r="E94" t="n">
        <v>14.85</v>
      </c>
      <c r="F94" t="n">
        <v>11.71</v>
      </c>
      <c r="G94" t="n">
        <v>100.33</v>
      </c>
      <c r="H94" t="n">
        <v>1.44</v>
      </c>
      <c r="I94" t="n">
        <v>7</v>
      </c>
      <c r="J94" t="n">
        <v>297.43</v>
      </c>
      <c r="K94" t="n">
        <v>59.19</v>
      </c>
      <c r="L94" t="n">
        <v>24</v>
      </c>
      <c r="M94" t="n">
        <v>5</v>
      </c>
      <c r="N94" t="n">
        <v>84.23999999999999</v>
      </c>
      <c r="O94" t="n">
        <v>36917.19</v>
      </c>
      <c r="P94" t="n">
        <v>169.91</v>
      </c>
      <c r="Q94" t="n">
        <v>460.7</v>
      </c>
      <c r="R94" t="n">
        <v>46.13</v>
      </c>
      <c r="S94" t="n">
        <v>32.19</v>
      </c>
      <c r="T94" t="n">
        <v>3072.74</v>
      </c>
      <c r="U94" t="n">
        <v>0.7</v>
      </c>
      <c r="V94" t="n">
        <v>0.76</v>
      </c>
      <c r="W94" t="n">
        <v>1.46</v>
      </c>
      <c r="X94" t="n">
        <v>0.17</v>
      </c>
      <c r="Y94" t="n">
        <v>1</v>
      </c>
      <c r="Z94" t="n">
        <v>10</v>
      </c>
      <c r="AA94" t="n">
        <v>111.7583209212446</v>
      </c>
      <c r="AB94" t="n">
        <v>152.9126651135282</v>
      </c>
      <c r="AC94" t="n">
        <v>138.3188949694082</v>
      </c>
      <c r="AD94" t="n">
        <v>111758.3209212446</v>
      </c>
      <c r="AE94" t="n">
        <v>152912.6651135282</v>
      </c>
      <c r="AF94" t="n">
        <v>4.884162642340857e-06</v>
      </c>
      <c r="AG94" t="n">
        <v>5</v>
      </c>
      <c r="AH94" t="n">
        <v>138318.8949694082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6.7712</v>
      </c>
      <c r="E95" t="n">
        <v>14.77</v>
      </c>
      <c r="F95" t="n">
        <v>11.67</v>
      </c>
      <c r="G95" t="n">
        <v>116.7</v>
      </c>
      <c r="H95" t="n">
        <v>1.45</v>
      </c>
      <c r="I95" t="n">
        <v>6</v>
      </c>
      <c r="J95" t="n">
        <v>297.95</v>
      </c>
      <c r="K95" t="n">
        <v>59.19</v>
      </c>
      <c r="L95" t="n">
        <v>24.25</v>
      </c>
      <c r="M95" t="n">
        <v>4</v>
      </c>
      <c r="N95" t="n">
        <v>84.51000000000001</v>
      </c>
      <c r="O95" t="n">
        <v>36981.53</v>
      </c>
      <c r="P95" t="n">
        <v>168.75</v>
      </c>
      <c r="Q95" t="n">
        <v>460.69</v>
      </c>
      <c r="R95" t="n">
        <v>44.92</v>
      </c>
      <c r="S95" t="n">
        <v>32.19</v>
      </c>
      <c r="T95" t="n">
        <v>2473.74</v>
      </c>
      <c r="U95" t="n">
        <v>0.72</v>
      </c>
      <c r="V95" t="n">
        <v>0.77</v>
      </c>
      <c r="W95" t="n">
        <v>1.46</v>
      </c>
      <c r="X95" t="n">
        <v>0.14</v>
      </c>
      <c r="Y95" t="n">
        <v>1</v>
      </c>
      <c r="Z95" t="n">
        <v>10</v>
      </c>
      <c r="AA95" t="n">
        <v>110.9468047034674</v>
      </c>
      <c r="AB95" t="n">
        <v>151.8023128227971</v>
      </c>
      <c r="AC95" t="n">
        <v>137.314513142915</v>
      </c>
      <c r="AD95" t="n">
        <v>110946.8047034674</v>
      </c>
      <c r="AE95" t="n">
        <v>151802.3128227971</v>
      </c>
      <c r="AF95" t="n">
        <v>4.911946127793138e-06</v>
      </c>
      <c r="AG95" t="n">
        <v>5</v>
      </c>
      <c r="AH95" t="n">
        <v>137314.513142915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6.7682</v>
      </c>
      <c r="E96" t="n">
        <v>14.78</v>
      </c>
      <c r="F96" t="n">
        <v>11.68</v>
      </c>
      <c r="G96" t="n">
        <v>116.77</v>
      </c>
      <c r="H96" t="n">
        <v>1.46</v>
      </c>
      <c r="I96" t="n">
        <v>6</v>
      </c>
      <c r="J96" t="n">
        <v>298.47</v>
      </c>
      <c r="K96" t="n">
        <v>59.19</v>
      </c>
      <c r="L96" t="n">
        <v>24.5</v>
      </c>
      <c r="M96" t="n">
        <v>4</v>
      </c>
      <c r="N96" t="n">
        <v>84.78</v>
      </c>
      <c r="O96" t="n">
        <v>37045.99</v>
      </c>
      <c r="P96" t="n">
        <v>168.68</v>
      </c>
      <c r="Q96" t="n">
        <v>460.69</v>
      </c>
      <c r="R96" t="n">
        <v>45.07</v>
      </c>
      <c r="S96" t="n">
        <v>32.19</v>
      </c>
      <c r="T96" t="n">
        <v>2547.19</v>
      </c>
      <c r="U96" t="n">
        <v>0.71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110.9558998435401</v>
      </c>
      <c r="AB96" t="n">
        <v>151.814757194694</v>
      </c>
      <c r="AC96" t="n">
        <v>137.3257698414237</v>
      </c>
      <c r="AD96" t="n">
        <v>110955.8998435401</v>
      </c>
      <c r="AE96" t="n">
        <v>151814.757194694</v>
      </c>
      <c r="AF96" t="n">
        <v>4.909769875668938e-06</v>
      </c>
      <c r="AG96" t="n">
        <v>5</v>
      </c>
      <c r="AH96" t="n">
        <v>137325.7698414238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6.7705</v>
      </c>
      <c r="E97" t="n">
        <v>14.77</v>
      </c>
      <c r="F97" t="n">
        <v>11.67</v>
      </c>
      <c r="G97" t="n">
        <v>116.72</v>
      </c>
      <c r="H97" t="n">
        <v>1.47</v>
      </c>
      <c r="I97" t="n">
        <v>6</v>
      </c>
      <c r="J97" t="n">
        <v>299</v>
      </c>
      <c r="K97" t="n">
        <v>59.19</v>
      </c>
      <c r="L97" t="n">
        <v>24.75</v>
      </c>
      <c r="M97" t="n">
        <v>4</v>
      </c>
      <c r="N97" t="n">
        <v>85.05</v>
      </c>
      <c r="O97" t="n">
        <v>37110.57</v>
      </c>
      <c r="P97" t="n">
        <v>168.88</v>
      </c>
      <c r="Q97" t="n">
        <v>460.69</v>
      </c>
      <c r="R97" t="n">
        <v>44.89</v>
      </c>
      <c r="S97" t="n">
        <v>32.19</v>
      </c>
      <c r="T97" t="n">
        <v>2459.77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111.0000647200383</v>
      </c>
      <c r="AB97" t="n">
        <v>151.8751855271355</v>
      </c>
      <c r="AC97" t="n">
        <v>137.3804309786288</v>
      </c>
      <c r="AD97" t="n">
        <v>111000.0647200383</v>
      </c>
      <c r="AE97" t="n">
        <v>151875.1855271355</v>
      </c>
      <c r="AF97" t="n">
        <v>4.911438335630824e-06</v>
      </c>
      <c r="AG97" t="n">
        <v>5</v>
      </c>
      <c r="AH97" t="n">
        <v>137380.4309786288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6.7693</v>
      </c>
      <c r="E98" t="n">
        <v>14.77</v>
      </c>
      <c r="F98" t="n">
        <v>11.67</v>
      </c>
      <c r="G98" t="n">
        <v>116.74</v>
      </c>
      <c r="H98" t="n">
        <v>1.49</v>
      </c>
      <c r="I98" t="n">
        <v>6</v>
      </c>
      <c r="J98" t="n">
        <v>299.52</v>
      </c>
      <c r="K98" t="n">
        <v>59.19</v>
      </c>
      <c r="L98" t="n">
        <v>25</v>
      </c>
      <c r="M98" t="n">
        <v>4</v>
      </c>
      <c r="N98" t="n">
        <v>85.33</v>
      </c>
      <c r="O98" t="n">
        <v>37175.38</v>
      </c>
      <c r="P98" t="n">
        <v>169.01</v>
      </c>
      <c r="Q98" t="n">
        <v>460.69</v>
      </c>
      <c r="R98" t="n">
        <v>45.04</v>
      </c>
      <c r="S98" t="n">
        <v>32.19</v>
      </c>
      <c r="T98" t="n">
        <v>2533.37</v>
      </c>
      <c r="U98" t="n">
        <v>0.71</v>
      </c>
      <c r="V98" t="n">
        <v>0.77</v>
      </c>
      <c r="W98" t="n">
        <v>1.46</v>
      </c>
      <c r="X98" t="n">
        <v>0.14</v>
      </c>
      <c r="Y98" t="n">
        <v>1</v>
      </c>
      <c r="Z98" t="n">
        <v>10</v>
      </c>
      <c r="AA98" t="n">
        <v>111.058215685778</v>
      </c>
      <c r="AB98" t="n">
        <v>151.9547502439001</v>
      </c>
      <c r="AC98" t="n">
        <v>137.4524021504951</v>
      </c>
      <c r="AD98" t="n">
        <v>111058.2156857779</v>
      </c>
      <c r="AE98" t="n">
        <v>151954.7502439001</v>
      </c>
      <c r="AF98" t="n">
        <v>4.910567834781145e-06</v>
      </c>
      <c r="AG98" t="n">
        <v>5</v>
      </c>
      <c r="AH98" t="n">
        <v>137452.4021504952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6.7709</v>
      </c>
      <c r="E99" t="n">
        <v>14.77</v>
      </c>
      <c r="F99" t="n">
        <v>11.67</v>
      </c>
      <c r="G99" t="n">
        <v>116.71</v>
      </c>
      <c r="H99" t="n">
        <v>1.5</v>
      </c>
      <c r="I99" t="n">
        <v>6</v>
      </c>
      <c r="J99" t="n">
        <v>300.05</v>
      </c>
      <c r="K99" t="n">
        <v>59.19</v>
      </c>
      <c r="L99" t="n">
        <v>25.25</v>
      </c>
      <c r="M99" t="n">
        <v>4</v>
      </c>
      <c r="N99" t="n">
        <v>85.59999999999999</v>
      </c>
      <c r="O99" t="n">
        <v>37240.19</v>
      </c>
      <c r="P99" t="n">
        <v>169.17</v>
      </c>
      <c r="Q99" t="n">
        <v>460.69</v>
      </c>
      <c r="R99" t="n">
        <v>44.98</v>
      </c>
      <c r="S99" t="n">
        <v>32.19</v>
      </c>
      <c r="T99" t="n">
        <v>2503.07</v>
      </c>
      <c r="U99" t="n">
        <v>0.72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111.0997563868083</v>
      </c>
      <c r="AB99" t="n">
        <v>152.0115880636962</v>
      </c>
      <c r="AC99" t="n">
        <v>137.5038154485423</v>
      </c>
      <c r="AD99" t="n">
        <v>111099.7563868083</v>
      </c>
      <c r="AE99" t="n">
        <v>152011.5880636962</v>
      </c>
      <c r="AF99" t="n">
        <v>4.911728502580717e-06</v>
      </c>
      <c r="AG99" t="n">
        <v>5</v>
      </c>
      <c r="AH99" t="n">
        <v>137503.8154485423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6.772</v>
      </c>
      <c r="E100" t="n">
        <v>14.77</v>
      </c>
      <c r="F100" t="n">
        <v>11.67</v>
      </c>
      <c r="G100" t="n">
        <v>116.68</v>
      </c>
      <c r="H100" t="n">
        <v>1.51</v>
      </c>
      <c r="I100" t="n">
        <v>6</v>
      </c>
      <c r="J100" t="n">
        <v>300.57</v>
      </c>
      <c r="K100" t="n">
        <v>59.19</v>
      </c>
      <c r="L100" t="n">
        <v>25.5</v>
      </c>
      <c r="M100" t="n">
        <v>4</v>
      </c>
      <c r="N100" t="n">
        <v>85.88</v>
      </c>
      <c r="O100" t="n">
        <v>37305.12</v>
      </c>
      <c r="P100" t="n">
        <v>169.25</v>
      </c>
      <c r="Q100" t="n">
        <v>460.69</v>
      </c>
      <c r="R100" t="n">
        <v>44.84</v>
      </c>
      <c r="S100" t="n">
        <v>32.19</v>
      </c>
      <c r="T100" t="n">
        <v>2431.37</v>
      </c>
      <c r="U100" t="n">
        <v>0.72</v>
      </c>
      <c r="V100" t="n">
        <v>0.77</v>
      </c>
      <c r="W100" t="n">
        <v>1.46</v>
      </c>
      <c r="X100" t="n">
        <v>0.13</v>
      </c>
      <c r="Y100" t="n">
        <v>1</v>
      </c>
      <c r="Z100" t="n">
        <v>10</v>
      </c>
      <c r="AA100" t="n">
        <v>111.1175896061433</v>
      </c>
      <c r="AB100" t="n">
        <v>152.0359882611364</v>
      </c>
      <c r="AC100" t="n">
        <v>137.5258869253847</v>
      </c>
      <c r="AD100" t="n">
        <v>111117.5896061433</v>
      </c>
      <c r="AE100" t="n">
        <v>152035.9882611364</v>
      </c>
      <c r="AF100" t="n">
        <v>4.912526461692924e-06</v>
      </c>
      <c r="AG100" t="n">
        <v>5</v>
      </c>
      <c r="AH100" t="n">
        <v>137525.8869253847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6.7707</v>
      </c>
      <c r="E101" t="n">
        <v>14.77</v>
      </c>
      <c r="F101" t="n">
        <v>11.67</v>
      </c>
      <c r="G101" t="n">
        <v>116.71</v>
      </c>
      <c r="H101" t="n">
        <v>1.52</v>
      </c>
      <c r="I101" t="n">
        <v>6</v>
      </c>
      <c r="J101" t="n">
        <v>301.1</v>
      </c>
      <c r="K101" t="n">
        <v>59.19</v>
      </c>
      <c r="L101" t="n">
        <v>25.75</v>
      </c>
      <c r="M101" t="n">
        <v>4</v>
      </c>
      <c r="N101" t="n">
        <v>86.16</v>
      </c>
      <c r="O101" t="n">
        <v>37370.16</v>
      </c>
      <c r="P101" t="n">
        <v>169.01</v>
      </c>
      <c r="Q101" t="n">
        <v>460.72</v>
      </c>
      <c r="R101" t="n">
        <v>44.95</v>
      </c>
      <c r="S101" t="n">
        <v>32.19</v>
      </c>
      <c r="T101" t="n">
        <v>2488.08</v>
      </c>
      <c r="U101" t="n">
        <v>0.72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111.044553684176</v>
      </c>
      <c r="AB101" t="n">
        <v>151.9360572905832</v>
      </c>
      <c r="AC101" t="n">
        <v>137.4354932264071</v>
      </c>
      <c r="AD101" t="n">
        <v>111044.5536841759</v>
      </c>
      <c r="AE101" t="n">
        <v>151936.0572905832</v>
      </c>
      <c r="AF101" t="n">
        <v>4.91158341910577e-06</v>
      </c>
      <c r="AG101" t="n">
        <v>5</v>
      </c>
      <c r="AH101" t="n">
        <v>137435.4932264072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6.7707</v>
      </c>
      <c r="E102" t="n">
        <v>14.77</v>
      </c>
      <c r="F102" t="n">
        <v>11.67</v>
      </c>
      <c r="G102" t="n">
        <v>116.71</v>
      </c>
      <c r="H102" t="n">
        <v>1.54</v>
      </c>
      <c r="I102" t="n">
        <v>6</v>
      </c>
      <c r="J102" t="n">
        <v>301.63</v>
      </c>
      <c r="K102" t="n">
        <v>59.19</v>
      </c>
      <c r="L102" t="n">
        <v>26</v>
      </c>
      <c r="M102" t="n">
        <v>4</v>
      </c>
      <c r="N102" t="n">
        <v>86.44</v>
      </c>
      <c r="O102" t="n">
        <v>37435.32</v>
      </c>
      <c r="P102" t="n">
        <v>168.99</v>
      </c>
      <c r="Q102" t="n">
        <v>460.69</v>
      </c>
      <c r="R102" t="n">
        <v>45.02</v>
      </c>
      <c r="S102" t="n">
        <v>32.19</v>
      </c>
      <c r="T102" t="n">
        <v>2521</v>
      </c>
      <c r="U102" t="n">
        <v>0.71</v>
      </c>
      <c r="V102" t="n">
        <v>0.77</v>
      </c>
      <c r="W102" t="n">
        <v>1.46</v>
      </c>
      <c r="X102" t="n">
        <v>0.14</v>
      </c>
      <c r="Y102" t="n">
        <v>1</v>
      </c>
      <c r="Z102" t="n">
        <v>10</v>
      </c>
      <c r="AA102" t="n">
        <v>111.0374092286485</v>
      </c>
      <c r="AB102" t="n">
        <v>151.9262819313394</v>
      </c>
      <c r="AC102" t="n">
        <v>137.4266508137298</v>
      </c>
      <c r="AD102" t="n">
        <v>111037.4092286485</v>
      </c>
      <c r="AE102" t="n">
        <v>151926.2819313394</v>
      </c>
      <c r="AF102" t="n">
        <v>4.91158341910577e-06</v>
      </c>
      <c r="AG102" t="n">
        <v>5</v>
      </c>
      <c r="AH102" t="n">
        <v>137426.6508137298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6.7693</v>
      </c>
      <c r="E103" t="n">
        <v>14.77</v>
      </c>
      <c r="F103" t="n">
        <v>11.67</v>
      </c>
      <c r="G103" t="n">
        <v>116.74</v>
      </c>
      <c r="H103" t="n">
        <v>1.55</v>
      </c>
      <c r="I103" t="n">
        <v>6</v>
      </c>
      <c r="J103" t="n">
        <v>302.16</v>
      </c>
      <c r="K103" t="n">
        <v>59.19</v>
      </c>
      <c r="L103" t="n">
        <v>26.25</v>
      </c>
      <c r="M103" t="n">
        <v>4</v>
      </c>
      <c r="N103" t="n">
        <v>86.72</v>
      </c>
      <c r="O103" t="n">
        <v>37500.6</v>
      </c>
      <c r="P103" t="n">
        <v>168.66</v>
      </c>
      <c r="Q103" t="n">
        <v>460.69</v>
      </c>
      <c r="R103" t="n">
        <v>45.06</v>
      </c>
      <c r="S103" t="n">
        <v>32.19</v>
      </c>
      <c r="T103" t="n">
        <v>2540.33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110.9331618562544</v>
      </c>
      <c r="AB103" t="n">
        <v>151.7836460773605</v>
      </c>
      <c r="AC103" t="n">
        <v>137.2976279254638</v>
      </c>
      <c r="AD103" t="n">
        <v>110933.1618562544</v>
      </c>
      <c r="AE103" t="n">
        <v>151783.6460773605</v>
      </c>
      <c r="AF103" t="n">
        <v>4.910567834781145e-06</v>
      </c>
      <c r="AG103" t="n">
        <v>5</v>
      </c>
      <c r="AH103" t="n">
        <v>137297.6279254638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6.7686</v>
      </c>
      <c r="E104" t="n">
        <v>14.77</v>
      </c>
      <c r="F104" t="n">
        <v>11.68</v>
      </c>
      <c r="G104" t="n">
        <v>116.76</v>
      </c>
      <c r="H104" t="n">
        <v>1.56</v>
      </c>
      <c r="I104" t="n">
        <v>6</v>
      </c>
      <c r="J104" t="n">
        <v>302.69</v>
      </c>
      <c r="K104" t="n">
        <v>59.19</v>
      </c>
      <c r="L104" t="n">
        <v>26.5</v>
      </c>
      <c r="M104" t="n">
        <v>4</v>
      </c>
      <c r="N104" t="n">
        <v>87</v>
      </c>
      <c r="O104" t="n">
        <v>37566</v>
      </c>
      <c r="P104" t="n">
        <v>168.53</v>
      </c>
      <c r="Q104" t="n">
        <v>460.69</v>
      </c>
      <c r="R104" t="n">
        <v>45.09</v>
      </c>
      <c r="S104" t="n">
        <v>32.19</v>
      </c>
      <c r="T104" t="n">
        <v>2558.93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110.8984012089055</v>
      </c>
      <c r="AB104" t="n">
        <v>151.7360850261261</v>
      </c>
      <c r="AC104" t="n">
        <v>137.2546060342069</v>
      </c>
      <c r="AD104" t="n">
        <v>110898.4012089055</v>
      </c>
      <c r="AE104" t="n">
        <v>151736.0850261262</v>
      </c>
      <c r="AF104" t="n">
        <v>4.910060042618832e-06</v>
      </c>
      <c r="AG104" t="n">
        <v>5</v>
      </c>
      <c r="AH104" t="n">
        <v>137254.6060342069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6.7743</v>
      </c>
      <c r="E105" t="n">
        <v>14.76</v>
      </c>
      <c r="F105" t="n">
        <v>11.66</v>
      </c>
      <c r="G105" t="n">
        <v>116.63</v>
      </c>
      <c r="H105" t="n">
        <v>1.57</v>
      </c>
      <c r="I105" t="n">
        <v>6</v>
      </c>
      <c r="J105" t="n">
        <v>303.22</v>
      </c>
      <c r="K105" t="n">
        <v>59.19</v>
      </c>
      <c r="L105" t="n">
        <v>26.75</v>
      </c>
      <c r="M105" t="n">
        <v>4</v>
      </c>
      <c r="N105" t="n">
        <v>87.28</v>
      </c>
      <c r="O105" t="n">
        <v>37631.52</v>
      </c>
      <c r="P105" t="n">
        <v>167.78</v>
      </c>
      <c r="Q105" t="n">
        <v>460.69</v>
      </c>
      <c r="R105" t="n">
        <v>44.8</v>
      </c>
      <c r="S105" t="n">
        <v>32.19</v>
      </c>
      <c r="T105" t="n">
        <v>2414.33</v>
      </c>
      <c r="U105" t="n">
        <v>0.72</v>
      </c>
      <c r="V105" t="n">
        <v>0.77</v>
      </c>
      <c r="W105" t="n">
        <v>1.45</v>
      </c>
      <c r="X105" t="n">
        <v>0.13</v>
      </c>
      <c r="Y105" t="n">
        <v>1</v>
      </c>
      <c r="Z105" t="n">
        <v>10</v>
      </c>
      <c r="AA105" t="n">
        <v>110.5654298005645</v>
      </c>
      <c r="AB105" t="n">
        <v>151.2804988555724</v>
      </c>
      <c r="AC105" t="n">
        <v>136.8425003683515</v>
      </c>
      <c r="AD105" t="n">
        <v>110565.4298005645</v>
      </c>
      <c r="AE105" t="n">
        <v>151280.4988555724</v>
      </c>
      <c r="AF105" t="n">
        <v>4.91419492165481e-06</v>
      </c>
      <c r="AG105" t="n">
        <v>5</v>
      </c>
      <c r="AH105" t="n">
        <v>136842.5003683515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6.773</v>
      </c>
      <c r="E106" t="n">
        <v>14.76</v>
      </c>
      <c r="F106" t="n">
        <v>11.67</v>
      </c>
      <c r="G106" t="n">
        <v>116.66</v>
      </c>
      <c r="H106" t="n">
        <v>1.58</v>
      </c>
      <c r="I106" t="n">
        <v>6</v>
      </c>
      <c r="J106" t="n">
        <v>303.75</v>
      </c>
      <c r="K106" t="n">
        <v>59.19</v>
      </c>
      <c r="L106" t="n">
        <v>27</v>
      </c>
      <c r="M106" t="n">
        <v>4</v>
      </c>
      <c r="N106" t="n">
        <v>87.56</v>
      </c>
      <c r="O106" t="n">
        <v>37697.16</v>
      </c>
      <c r="P106" t="n">
        <v>167.23</v>
      </c>
      <c r="Q106" t="n">
        <v>460.69</v>
      </c>
      <c r="R106" t="n">
        <v>44.76</v>
      </c>
      <c r="S106" t="n">
        <v>32.19</v>
      </c>
      <c r="T106" t="n">
        <v>2392.04</v>
      </c>
      <c r="U106" t="n">
        <v>0.72</v>
      </c>
      <c r="V106" t="n">
        <v>0.77</v>
      </c>
      <c r="W106" t="n">
        <v>1.46</v>
      </c>
      <c r="X106" t="n">
        <v>0.13</v>
      </c>
      <c r="Y106" t="n">
        <v>1</v>
      </c>
      <c r="Z106" t="n">
        <v>10</v>
      </c>
      <c r="AA106" t="n">
        <v>110.3864806130468</v>
      </c>
      <c r="AB106" t="n">
        <v>151.0356526825299</v>
      </c>
      <c r="AC106" t="n">
        <v>136.6210219704204</v>
      </c>
      <c r="AD106" t="n">
        <v>110386.4806130468</v>
      </c>
      <c r="AE106" t="n">
        <v>151035.6526825299</v>
      </c>
      <c r="AF106" t="n">
        <v>4.913251879067656e-06</v>
      </c>
      <c r="AG106" t="n">
        <v>5</v>
      </c>
      <c r="AH106" t="n">
        <v>136621.0219704204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6.7672</v>
      </c>
      <c r="E107" t="n">
        <v>14.78</v>
      </c>
      <c r="F107" t="n">
        <v>11.68</v>
      </c>
      <c r="G107" t="n">
        <v>116.79</v>
      </c>
      <c r="H107" t="n">
        <v>1.6</v>
      </c>
      <c r="I107" t="n">
        <v>6</v>
      </c>
      <c r="J107" t="n">
        <v>304.29</v>
      </c>
      <c r="K107" t="n">
        <v>59.19</v>
      </c>
      <c r="L107" t="n">
        <v>27.25</v>
      </c>
      <c r="M107" t="n">
        <v>4</v>
      </c>
      <c r="N107" t="n">
        <v>87.84</v>
      </c>
      <c r="O107" t="n">
        <v>37762.92</v>
      </c>
      <c r="P107" t="n">
        <v>166.39</v>
      </c>
      <c r="Q107" t="n">
        <v>460.69</v>
      </c>
      <c r="R107" t="n">
        <v>45.26</v>
      </c>
      <c r="S107" t="n">
        <v>32.19</v>
      </c>
      <c r="T107" t="n">
        <v>2640.8</v>
      </c>
      <c r="U107" t="n">
        <v>0.71</v>
      </c>
      <c r="V107" t="n">
        <v>0.77</v>
      </c>
      <c r="W107" t="n">
        <v>1.46</v>
      </c>
      <c r="X107" t="n">
        <v>0.15</v>
      </c>
      <c r="Y107" t="n">
        <v>1</v>
      </c>
      <c r="Z107" t="n">
        <v>10</v>
      </c>
      <c r="AA107" t="n">
        <v>110.1471850951123</v>
      </c>
      <c r="AB107" t="n">
        <v>150.7082379979188</v>
      </c>
      <c r="AC107" t="n">
        <v>136.3248552837791</v>
      </c>
      <c r="AD107" t="n">
        <v>110147.1850951123</v>
      </c>
      <c r="AE107" t="n">
        <v>150708.2379979189</v>
      </c>
      <c r="AF107" t="n">
        <v>4.909044458294204e-06</v>
      </c>
      <c r="AG107" t="n">
        <v>5</v>
      </c>
      <c r="AH107" t="n">
        <v>136324.8552837791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6.7653</v>
      </c>
      <c r="E108" t="n">
        <v>14.78</v>
      </c>
      <c r="F108" t="n">
        <v>11.68</v>
      </c>
      <c r="G108" t="n">
        <v>116.83</v>
      </c>
      <c r="H108" t="n">
        <v>1.61</v>
      </c>
      <c r="I108" t="n">
        <v>6</v>
      </c>
      <c r="J108" t="n">
        <v>304.82</v>
      </c>
      <c r="K108" t="n">
        <v>59.19</v>
      </c>
      <c r="L108" t="n">
        <v>27.5</v>
      </c>
      <c r="M108" t="n">
        <v>4</v>
      </c>
      <c r="N108" t="n">
        <v>88.13</v>
      </c>
      <c r="O108" t="n">
        <v>37828.81</v>
      </c>
      <c r="P108" t="n">
        <v>166.85</v>
      </c>
      <c r="Q108" t="n">
        <v>460.71</v>
      </c>
      <c r="R108" t="n">
        <v>45.32</v>
      </c>
      <c r="S108" t="n">
        <v>32.19</v>
      </c>
      <c r="T108" t="n">
        <v>2673.98</v>
      </c>
      <c r="U108" t="n">
        <v>0.71</v>
      </c>
      <c r="V108" t="n">
        <v>0.76</v>
      </c>
      <c r="W108" t="n">
        <v>1.46</v>
      </c>
      <c r="X108" t="n">
        <v>0.15</v>
      </c>
      <c r="Y108" t="n">
        <v>1</v>
      </c>
      <c r="Z108" t="n">
        <v>10</v>
      </c>
      <c r="AA108" t="n">
        <v>110.3299389620059</v>
      </c>
      <c r="AB108" t="n">
        <v>150.9582899011342</v>
      </c>
      <c r="AC108" t="n">
        <v>136.5510425843017</v>
      </c>
      <c r="AD108" t="n">
        <v>110329.9389620059</v>
      </c>
      <c r="AE108" t="n">
        <v>150958.2899011342</v>
      </c>
      <c r="AF108" t="n">
        <v>4.907666165282212e-06</v>
      </c>
      <c r="AG108" t="n">
        <v>5</v>
      </c>
      <c r="AH108" t="n">
        <v>136551.0425843016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6.7672</v>
      </c>
      <c r="E109" t="n">
        <v>14.78</v>
      </c>
      <c r="F109" t="n">
        <v>11.68</v>
      </c>
      <c r="G109" t="n">
        <v>116.79</v>
      </c>
      <c r="H109" t="n">
        <v>1.62</v>
      </c>
      <c r="I109" t="n">
        <v>6</v>
      </c>
      <c r="J109" t="n">
        <v>305.36</v>
      </c>
      <c r="K109" t="n">
        <v>59.19</v>
      </c>
      <c r="L109" t="n">
        <v>27.75</v>
      </c>
      <c r="M109" t="n">
        <v>4</v>
      </c>
      <c r="N109" t="n">
        <v>88.41</v>
      </c>
      <c r="O109" t="n">
        <v>37894.82</v>
      </c>
      <c r="P109" t="n">
        <v>166.28</v>
      </c>
      <c r="Q109" t="n">
        <v>460.69</v>
      </c>
      <c r="R109" t="n">
        <v>45.15</v>
      </c>
      <c r="S109" t="n">
        <v>32.19</v>
      </c>
      <c r="T109" t="n">
        <v>2589.31</v>
      </c>
      <c r="U109" t="n">
        <v>0.71</v>
      </c>
      <c r="V109" t="n">
        <v>0.77</v>
      </c>
      <c r="W109" t="n">
        <v>1.46</v>
      </c>
      <c r="X109" t="n">
        <v>0.15</v>
      </c>
      <c r="Y109" t="n">
        <v>1</v>
      </c>
      <c r="Z109" t="n">
        <v>10</v>
      </c>
      <c r="AA109" t="n">
        <v>110.107870266569</v>
      </c>
      <c r="AB109" t="n">
        <v>150.6544457150582</v>
      </c>
      <c r="AC109" t="n">
        <v>136.2761968608966</v>
      </c>
      <c r="AD109" t="n">
        <v>110107.870266569</v>
      </c>
      <c r="AE109" t="n">
        <v>150654.4457150582</v>
      </c>
      <c r="AF109" t="n">
        <v>4.909044458294204e-06</v>
      </c>
      <c r="AG109" t="n">
        <v>5</v>
      </c>
      <c r="AH109" t="n">
        <v>136276.1968608967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6.7696</v>
      </c>
      <c r="E110" t="n">
        <v>14.77</v>
      </c>
      <c r="F110" t="n">
        <v>11.67</v>
      </c>
      <c r="G110" t="n">
        <v>116.74</v>
      </c>
      <c r="H110" t="n">
        <v>1.63</v>
      </c>
      <c r="I110" t="n">
        <v>6</v>
      </c>
      <c r="J110" t="n">
        <v>305.89</v>
      </c>
      <c r="K110" t="n">
        <v>59.19</v>
      </c>
      <c r="L110" t="n">
        <v>28</v>
      </c>
      <c r="M110" t="n">
        <v>4</v>
      </c>
      <c r="N110" t="n">
        <v>88.7</v>
      </c>
      <c r="O110" t="n">
        <v>37960.95</v>
      </c>
      <c r="P110" t="n">
        <v>165.01</v>
      </c>
      <c r="Q110" t="n">
        <v>460.69</v>
      </c>
      <c r="R110" t="n">
        <v>45.11</v>
      </c>
      <c r="S110" t="n">
        <v>32.19</v>
      </c>
      <c r="T110" t="n">
        <v>2566.36</v>
      </c>
      <c r="U110" t="n">
        <v>0.71</v>
      </c>
      <c r="V110" t="n">
        <v>0.77</v>
      </c>
      <c r="W110" t="n">
        <v>1.45</v>
      </c>
      <c r="X110" t="n">
        <v>0.14</v>
      </c>
      <c r="Y110" t="n">
        <v>1</v>
      </c>
      <c r="Z110" t="n">
        <v>10</v>
      </c>
      <c r="AA110" t="n">
        <v>109.6261643506737</v>
      </c>
      <c r="AB110" t="n">
        <v>149.9953544295653</v>
      </c>
      <c r="AC110" t="n">
        <v>135.6800083226506</v>
      </c>
      <c r="AD110" t="n">
        <v>109626.1643506737</v>
      </c>
      <c r="AE110" t="n">
        <v>149995.3544295653</v>
      </c>
      <c r="AF110" t="n">
        <v>4.910785459993564e-06</v>
      </c>
      <c r="AG110" t="n">
        <v>5</v>
      </c>
      <c r="AH110" t="n">
        <v>135680.0083226506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6.7702</v>
      </c>
      <c r="E111" t="n">
        <v>14.77</v>
      </c>
      <c r="F111" t="n">
        <v>11.67</v>
      </c>
      <c r="G111" t="n">
        <v>116.72</v>
      </c>
      <c r="H111" t="n">
        <v>1.64</v>
      </c>
      <c r="I111" t="n">
        <v>6</v>
      </c>
      <c r="J111" t="n">
        <v>306.43</v>
      </c>
      <c r="K111" t="n">
        <v>59.19</v>
      </c>
      <c r="L111" t="n">
        <v>28.25</v>
      </c>
      <c r="M111" t="n">
        <v>4</v>
      </c>
      <c r="N111" t="n">
        <v>88.98999999999999</v>
      </c>
      <c r="O111" t="n">
        <v>38027.2</v>
      </c>
      <c r="P111" t="n">
        <v>164.53</v>
      </c>
      <c r="Q111" t="n">
        <v>460.72</v>
      </c>
      <c r="R111" t="n">
        <v>45.09</v>
      </c>
      <c r="S111" t="n">
        <v>32.19</v>
      </c>
      <c r="T111" t="n">
        <v>2556.15</v>
      </c>
      <c r="U111" t="n">
        <v>0.71</v>
      </c>
      <c r="V111" t="n">
        <v>0.77</v>
      </c>
      <c r="W111" t="n">
        <v>1.45</v>
      </c>
      <c r="X111" t="n">
        <v>0.14</v>
      </c>
      <c r="Y111" t="n">
        <v>1</v>
      </c>
      <c r="Z111" t="n">
        <v>10</v>
      </c>
      <c r="AA111" t="n">
        <v>109.4489560923443</v>
      </c>
      <c r="AB111" t="n">
        <v>149.7528902726425</v>
      </c>
      <c r="AC111" t="n">
        <v>135.4606846045639</v>
      </c>
      <c r="AD111" t="n">
        <v>109448.9560923443</v>
      </c>
      <c r="AE111" t="n">
        <v>149752.8902726425</v>
      </c>
      <c r="AF111" t="n">
        <v>4.911220710418404e-06</v>
      </c>
      <c r="AG111" t="n">
        <v>5</v>
      </c>
      <c r="AH111" t="n">
        <v>135460.6846045639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6.7663</v>
      </c>
      <c r="E112" t="n">
        <v>14.78</v>
      </c>
      <c r="F112" t="n">
        <v>11.68</v>
      </c>
      <c r="G112" t="n">
        <v>116.81</v>
      </c>
      <c r="H112" t="n">
        <v>1.65</v>
      </c>
      <c r="I112" t="n">
        <v>6</v>
      </c>
      <c r="J112" t="n">
        <v>306.97</v>
      </c>
      <c r="K112" t="n">
        <v>59.19</v>
      </c>
      <c r="L112" t="n">
        <v>28.5</v>
      </c>
      <c r="M112" t="n">
        <v>4</v>
      </c>
      <c r="N112" t="n">
        <v>89.27</v>
      </c>
      <c r="O112" t="n">
        <v>38093.58</v>
      </c>
      <c r="P112" t="n">
        <v>163.84</v>
      </c>
      <c r="Q112" t="n">
        <v>460.69</v>
      </c>
      <c r="R112" t="n">
        <v>45.18</v>
      </c>
      <c r="S112" t="n">
        <v>32.19</v>
      </c>
      <c r="T112" t="n">
        <v>2603.34</v>
      </c>
      <c r="U112" t="n">
        <v>0.71</v>
      </c>
      <c r="V112" t="n">
        <v>0.76</v>
      </c>
      <c r="W112" t="n">
        <v>1.46</v>
      </c>
      <c r="X112" t="n">
        <v>0.15</v>
      </c>
      <c r="Y112" t="n">
        <v>1</v>
      </c>
      <c r="Z112" t="n">
        <v>10</v>
      </c>
      <c r="AA112" t="n">
        <v>109.2443419105805</v>
      </c>
      <c r="AB112" t="n">
        <v>149.4729281222129</v>
      </c>
      <c r="AC112" t="n">
        <v>135.2074416488418</v>
      </c>
      <c r="AD112" t="n">
        <v>109244.3419105805</v>
      </c>
      <c r="AE112" t="n">
        <v>149472.9281222129</v>
      </c>
      <c r="AF112" t="n">
        <v>4.908391582656946e-06</v>
      </c>
      <c r="AG112" t="n">
        <v>5</v>
      </c>
      <c r="AH112" t="n">
        <v>135207.4416488418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6.7696</v>
      </c>
      <c r="E113" t="n">
        <v>14.77</v>
      </c>
      <c r="F113" t="n">
        <v>11.67</v>
      </c>
      <c r="G113" t="n">
        <v>116.74</v>
      </c>
      <c r="H113" t="n">
        <v>1.67</v>
      </c>
      <c r="I113" t="n">
        <v>6</v>
      </c>
      <c r="J113" t="n">
        <v>307.51</v>
      </c>
      <c r="K113" t="n">
        <v>59.19</v>
      </c>
      <c r="L113" t="n">
        <v>28.75</v>
      </c>
      <c r="M113" t="n">
        <v>4</v>
      </c>
      <c r="N113" t="n">
        <v>89.56</v>
      </c>
      <c r="O113" t="n">
        <v>38160.09</v>
      </c>
      <c r="P113" t="n">
        <v>162.65</v>
      </c>
      <c r="Q113" t="n">
        <v>460.69</v>
      </c>
      <c r="R113" t="n">
        <v>45.01</v>
      </c>
      <c r="S113" t="n">
        <v>32.19</v>
      </c>
      <c r="T113" t="n">
        <v>2517.94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108.7829816109732</v>
      </c>
      <c r="AB113" t="n">
        <v>148.8416746065106</v>
      </c>
      <c r="AC113" t="n">
        <v>134.636434082708</v>
      </c>
      <c r="AD113" t="n">
        <v>108782.9816109732</v>
      </c>
      <c r="AE113" t="n">
        <v>148841.6746065106</v>
      </c>
      <c r="AF113" t="n">
        <v>4.910785459993564e-06</v>
      </c>
      <c r="AG113" t="n">
        <v>5</v>
      </c>
      <c r="AH113" t="n">
        <v>134636.434082708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6.7697</v>
      </c>
      <c r="E114" t="n">
        <v>14.77</v>
      </c>
      <c r="F114" t="n">
        <v>11.67</v>
      </c>
      <c r="G114" t="n">
        <v>116.73</v>
      </c>
      <c r="H114" t="n">
        <v>1.68</v>
      </c>
      <c r="I114" t="n">
        <v>6</v>
      </c>
      <c r="J114" t="n">
        <v>308.05</v>
      </c>
      <c r="K114" t="n">
        <v>59.19</v>
      </c>
      <c r="L114" t="n">
        <v>29</v>
      </c>
      <c r="M114" t="n">
        <v>4</v>
      </c>
      <c r="N114" t="n">
        <v>89.84999999999999</v>
      </c>
      <c r="O114" t="n">
        <v>38226.72</v>
      </c>
      <c r="P114" t="n">
        <v>162.8</v>
      </c>
      <c r="Q114" t="n">
        <v>460.69</v>
      </c>
      <c r="R114" t="n">
        <v>45.03</v>
      </c>
      <c r="S114" t="n">
        <v>32.19</v>
      </c>
      <c r="T114" t="n">
        <v>2526.6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108.835630550287</v>
      </c>
      <c r="AB114" t="n">
        <v>148.913711207987</v>
      </c>
      <c r="AC114" t="n">
        <v>134.7015956120435</v>
      </c>
      <c r="AD114" t="n">
        <v>108835.630550287</v>
      </c>
      <c r="AE114" t="n">
        <v>148913.711207987</v>
      </c>
      <c r="AF114" t="n">
        <v>4.910858001731037e-06</v>
      </c>
      <c r="AG114" t="n">
        <v>5</v>
      </c>
      <c r="AH114" t="n">
        <v>134701.5956120435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6.8046</v>
      </c>
      <c r="E115" t="n">
        <v>14.7</v>
      </c>
      <c r="F115" t="n">
        <v>11.65</v>
      </c>
      <c r="G115" t="n">
        <v>139.76</v>
      </c>
      <c r="H115" t="n">
        <v>1.69</v>
      </c>
      <c r="I115" t="n">
        <v>5</v>
      </c>
      <c r="J115" t="n">
        <v>308.59</v>
      </c>
      <c r="K115" t="n">
        <v>59.19</v>
      </c>
      <c r="L115" t="n">
        <v>29.25</v>
      </c>
      <c r="M115" t="n">
        <v>3</v>
      </c>
      <c r="N115" t="n">
        <v>90.14</v>
      </c>
      <c r="O115" t="n">
        <v>38293.47</v>
      </c>
      <c r="P115" t="n">
        <v>162.58</v>
      </c>
      <c r="Q115" t="n">
        <v>460.69</v>
      </c>
      <c r="R115" t="n">
        <v>44.17</v>
      </c>
      <c r="S115" t="n">
        <v>32.19</v>
      </c>
      <c r="T115" t="n">
        <v>2103.22</v>
      </c>
      <c r="U115" t="n">
        <v>0.73</v>
      </c>
      <c r="V115" t="n">
        <v>0.77</v>
      </c>
      <c r="W115" t="n">
        <v>1.45</v>
      </c>
      <c r="X115" t="n">
        <v>0.11</v>
      </c>
      <c r="Y115" t="n">
        <v>1</v>
      </c>
      <c r="Z115" t="n">
        <v>10</v>
      </c>
      <c r="AA115" t="n">
        <v>108.4202614639364</v>
      </c>
      <c r="AB115" t="n">
        <v>148.3453848992516</v>
      </c>
      <c r="AC115" t="n">
        <v>134.1875095685627</v>
      </c>
      <c r="AD115" t="n">
        <v>108420.2614639364</v>
      </c>
      <c r="AE115" t="n">
        <v>148345.3848992516</v>
      </c>
      <c r="AF115" t="n">
        <v>4.936175068109224e-06</v>
      </c>
      <c r="AG115" t="n">
        <v>5</v>
      </c>
      <c r="AH115" t="n">
        <v>134187.5095685627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6.8062</v>
      </c>
      <c r="E116" t="n">
        <v>14.69</v>
      </c>
      <c r="F116" t="n">
        <v>11.64</v>
      </c>
      <c r="G116" t="n">
        <v>139.72</v>
      </c>
      <c r="H116" t="n">
        <v>1.7</v>
      </c>
      <c r="I116" t="n">
        <v>5</v>
      </c>
      <c r="J116" t="n">
        <v>309.13</v>
      </c>
      <c r="K116" t="n">
        <v>59.19</v>
      </c>
      <c r="L116" t="n">
        <v>29.5</v>
      </c>
      <c r="M116" t="n">
        <v>3</v>
      </c>
      <c r="N116" t="n">
        <v>90.44</v>
      </c>
      <c r="O116" t="n">
        <v>38360.36</v>
      </c>
      <c r="P116" t="n">
        <v>162.84</v>
      </c>
      <c r="Q116" t="n">
        <v>460.69</v>
      </c>
      <c r="R116" t="n">
        <v>44.08</v>
      </c>
      <c r="S116" t="n">
        <v>32.19</v>
      </c>
      <c r="T116" t="n">
        <v>2056.79</v>
      </c>
      <c r="U116" t="n">
        <v>0.73</v>
      </c>
      <c r="V116" t="n">
        <v>0.77</v>
      </c>
      <c r="W116" t="n">
        <v>1.45</v>
      </c>
      <c r="X116" t="n">
        <v>0.11</v>
      </c>
      <c r="Y116" t="n">
        <v>1</v>
      </c>
      <c r="Z116" t="n">
        <v>10</v>
      </c>
      <c r="AA116" t="n">
        <v>108.4928971856153</v>
      </c>
      <c r="AB116" t="n">
        <v>148.4447682981145</v>
      </c>
      <c r="AC116" t="n">
        <v>134.2774079553236</v>
      </c>
      <c r="AD116" t="n">
        <v>108492.8971856154</v>
      </c>
      <c r="AE116" t="n">
        <v>148444.7682981145</v>
      </c>
      <c r="AF116" t="n">
        <v>4.937335735908798e-06</v>
      </c>
      <c r="AG116" t="n">
        <v>5</v>
      </c>
      <c r="AH116" t="n">
        <v>134277.4079553236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6.8076</v>
      </c>
      <c r="E117" t="n">
        <v>14.69</v>
      </c>
      <c r="F117" t="n">
        <v>11.64</v>
      </c>
      <c r="G117" t="n">
        <v>139.68</v>
      </c>
      <c r="H117" t="n">
        <v>1.71</v>
      </c>
      <c r="I117" t="n">
        <v>5</v>
      </c>
      <c r="J117" t="n">
        <v>309.67</v>
      </c>
      <c r="K117" t="n">
        <v>59.19</v>
      </c>
      <c r="L117" t="n">
        <v>29.75</v>
      </c>
      <c r="M117" t="n">
        <v>3</v>
      </c>
      <c r="N117" t="n">
        <v>90.73</v>
      </c>
      <c r="O117" t="n">
        <v>38427.37</v>
      </c>
      <c r="P117" t="n">
        <v>163.39</v>
      </c>
      <c r="Q117" t="n">
        <v>460.69</v>
      </c>
      <c r="R117" t="n">
        <v>43.94</v>
      </c>
      <c r="S117" t="n">
        <v>32.19</v>
      </c>
      <c r="T117" t="n">
        <v>1989.39</v>
      </c>
      <c r="U117" t="n">
        <v>0.73</v>
      </c>
      <c r="V117" t="n">
        <v>0.77</v>
      </c>
      <c r="W117" t="n">
        <v>1.46</v>
      </c>
      <c r="X117" t="n">
        <v>0.11</v>
      </c>
      <c r="Y117" t="n">
        <v>1</v>
      </c>
      <c r="Z117" t="n">
        <v>10</v>
      </c>
      <c r="AA117" t="n">
        <v>108.6752443667428</v>
      </c>
      <c r="AB117" t="n">
        <v>148.6942637559228</v>
      </c>
      <c r="AC117" t="n">
        <v>134.5030919168079</v>
      </c>
      <c r="AD117" t="n">
        <v>108675.2443667428</v>
      </c>
      <c r="AE117" t="n">
        <v>148694.2637559228</v>
      </c>
      <c r="AF117" t="n">
        <v>4.938351320233424e-06</v>
      </c>
      <c r="AG117" t="n">
        <v>5</v>
      </c>
      <c r="AH117" t="n">
        <v>134503.0919168079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6.8065</v>
      </c>
      <c r="E118" t="n">
        <v>14.69</v>
      </c>
      <c r="F118" t="n">
        <v>11.64</v>
      </c>
      <c r="G118" t="n">
        <v>139.71</v>
      </c>
      <c r="H118" t="n">
        <v>1.72</v>
      </c>
      <c r="I118" t="n">
        <v>5</v>
      </c>
      <c r="J118" t="n">
        <v>310.22</v>
      </c>
      <c r="K118" t="n">
        <v>59.19</v>
      </c>
      <c r="L118" t="n">
        <v>30</v>
      </c>
      <c r="M118" t="n">
        <v>3</v>
      </c>
      <c r="N118" t="n">
        <v>91.02</v>
      </c>
      <c r="O118" t="n">
        <v>38494.52</v>
      </c>
      <c r="P118" t="n">
        <v>163.67</v>
      </c>
      <c r="Q118" t="n">
        <v>460.69</v>
      </c>
      <c r="R118" t="n">
        <v>43.94</v>
      </c>
      <c r="S118" t="n">
        <v>32.19</v>
      </c>
      <c r="T118" t="n">
        <v>1988.61</v>
      </c>
      <c r="U118" t="n">
        <v>0.73</v>
      </c>
      <c r="V118" t="n">
        <v>0.77</v>
      </c>
      <c r="W118" t="n">
        <v>1.46</v>
      </c>
      <c r="X118" t="n">
        <v>0.11</v>
      </c>
      <c r="Y118" t="n">
        <v>1</v>
      </c>
      <c r="Z118" t="n">
        <v>10</v>
      </c>
      <c r="AA118" t="n">
        <v>108.785033516255</v>
      </c>
      <c r="AB118" t="n">
        <v>148.8444821138409</v>
      </c>
      <c r="AC118" t="n">
        <v>134.638973645479</v>
      </c>
      <c r="AD118" t="n">
        <v>108785.033516255</v>
      </c>
      <c r="AE118" t="n">
        <v>148844.4821138408</v>
      </c>
      <c r="AF118" t="n">
        <v>4.937553361121218e-06</v>
      </c>
      <c r="AG118" t="n">
        <v>5</v>
      </c>
      <c r="AH118" t="n">
        <v>134638.973645479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6.8058</v>
      </c>
      <c r="E119" t="n">
        <v>14.69</v>
      </c>
      <c r="F119" t="n">
        <v>11.64</v>
      </c>
      <c r="G119" t="n">
        <v>139.73</v>
      </c>
      <c r="H119" t="n">
        <v>1.73</v>
      </c>
      <c r="I119" t="n">
        <v>5</v>
      </c>
      <c r="J119" t="n">
        <v>310.76</v>
      </c>
      <c r="K119" t="n">
        <v>59.19</v>
      </c>
      <c r="L119" t="n">
        <v>30.25</v>
      </c>
      <c r="M119" t="n">
        <v>3</v>
      </c>
      <c r="N119" t="n">
        <v>91.31999999999999</v>
      </c>
      <c r="O119" t="n">
        <v>38561.79</v>
      </c>
      <c r="P119" t="n">
        <v>164.25</v>
      </c>
      <c r="Q119" t="n">
        <v>460.69</v>
      </c>
      <c r="R119" t="n">
        <v>44</v>
      </c>
      <c r="S119" t="n">
        <v>32.19</v>
      </c>
      <c r="T119" t="n">
        <v>2016.15</v>
      </c>
      <c r="U119" t="n">
        <v>0.73</v>
      </c>
      <c r="V119" t="n">
        <v>0.77</v>
      </c>
      <c r="W119" t="n">
        <v>1.46</v>
      </c>
      <c r="X119" t="n">
        <v>0.11</v>
      </c>
      <c r="Y119" t="n">
        <v>1</v>
      </c>
      <c r="Z119" t="n">
        <v>10</v>
      </c>
      <c r="AA119" t="n">
        <v>108.9977161422143</v>
      </c>
      <c r="AB119" t="n">
        <v>149.1354838655735</v>
      </c>
      <c r="AC119" t="n">
        <v>134.9022025984499</v>
      </c>
      <c r="AD119" t="n">
        <v>108997.7161422143</v>
      </c>
      <c r="AE119" t="n">
        <v>149135.4838655735</v>
      </c>
      <c r="AF119" t="n">
        <v>4.937045568958904e-06</v>
      </c>
      <c r="AG119" t="n">
        <v>5</v>
      </c>
      <c r="AH119" t="n">
        <v>134902.2025984499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6.8061</v>
      </c>
      <c r="E120" t="n">
        <v>14.69</v>
      </c>
      <c r="F120" t="n">
        <v>11.64</v>
      </c>
      <c r="G120" t="n">
        <v>139.72</v>
      </c>
      <c r="H120" t="n">
        <v>1.75</v>
      </c>
      <c r="I120" t="n">
        <v>5</v>
      </c>
      <c r="J120" t="n">
        <v>311.31</v>
      </c>
      <c r="K120" t="n">
        <v>59.19</v>
      </c>
      <c r="L120" t="n">
        <v>30.5</v>
      </c>
      <c r="M120" t="n">
        <v>2</v>
      </c>
      <c r="N120" t="n">
        <v>91.62</v>
      </c>
      <c r="O120" t="n">
        <v>38629.19</v>
      </c>
      <c r="P120" t="n">
        <v>164.32</v>
      </c>
      <c r="Q120" t="n">
        <v>460.69</v>
      </c>
      <c r="R120" t="n">
        <v>44.07</v>
      </c>
      <c r="S120" t="n">
        <v>32.19</v>
      </c>
      <c r="T120" t="n">
        <v>2054.71</v>
      </c>
      <c r="U120" t="n">
        <v>0.73</v>
      </c>
      <c r="V120" t="n">
        <v>0.77</v>
      </c>
      <c r="W120" t="n">
        <v>1.45</v>
      </c>
      <c r="X120" t="n">
        <v>0.11</v>
      </c>
      <c r="Y120" t="n">
        <v>1</v>
      </c>
      <c r="Z120" t="n">
        <v>10</v>
      </c>
      <c r="AA120" t="n">
        <v>109.0197701551301</v>
      </c>
      <c r="AB120" t="n">
        <v>149.1656591389992</v>
      </c>
      <c r="AC120" t="n">
        <v>134.9294979861312</v>
      </c>
      <c r="AD120" t="n">
        <v>109019.7701551301</v>
      </c>
      <c r="AE120" t="n">
        <v>149165.6591389992</v>
      </c>
      <c r="AF120" t="n">
        <v>4.937263194171325e-06</v>
      </c>
      <c r="AG120" t="n">
        <v>5</v>
      </c>
      <c r="AH120" t="n">
        <v>134929.4979861312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6.8076</v>
      </c>
      <c r="E121" t="n">
        <v>14.69</v>
      </c>
      <c r="F121" t="n">
        <v>11.64</v>
      </c>
      <c r="G121" t="n">
        <v>139.68</v>
      </c>
      <c r="H121" t="n">
        <v>1.76</v>
      </c>
      <c r="I121" t="n">
        <v>5</v>
      </c>
      <c r="J121" t="n">
        <v>311.86</v>
      </c>
      <c r="K121" t="n">
        <v>59.19</v>
      </c>
      <c r="L121" t="n">
        <v>30.75</v>
      </c>
      <c r="M121" t="n">
        <v>2</v>
      </c>
      <c r="N121" t="n">
        <v>91.91</v>
      </c>
      <c r="O121" t="n">
        <v>38696.85</v>
      </c>
      <c r="P121" t="n">
        <v>164.21</v>
      </c>
      <c r="Q121" t="n">
        <v>460.71</v>
      </c>
      <c r="R121" t="n">
        <v>43.96</v>
      </c>
      <c r="S121" t="n">
        <v>32.19</v>
      </c>
      <c r="T121" t="n">
        <v>1995.98</v>
      </c>
      <c r="U121" t="n">
        <v>0.73</v>
      </c>
      <c r="V121" t="n">
        <v>0.77</v>
      </c>
      <c r="W121" t="n">
        <v>1.45</v>
      </c>
      <c r="X121" t="n">
        <v>0.11</v>
      </c>
      <c r="Y121" t="n">
        <v>1</v>
      </c>
      <c r="Z121" t="n">
        <v>10</v>
      </c>
      <c r="AA121" t="n">
        <v>108.9665792816357</v>
      </c>
      <c r="AB121" t="n">
        <v>149.0928810392685</v>
      </c>
      <c r="AC121" t="n">
        <v>134.863665726094</v>
      </c>
      <c r="AD121" t="n">
        <v>108966.5792816357</v>
      </c>
      <c r="AE121" t="n">
        <v>149092.8810392685</v>
      </c>
      <c r="AF121" t="n">
        <v>4.938351320233424e-06</v>
      </c>
      <c r="AG121" t="n">
        <v>5</v>
      </c>
      <c r="AH121" t="n">
        <v>134863.665726094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6.8041</v>
      </c>
      <c r="E122" t="n">
        <v>14.7</v>
      </c>
      <c r="F122" t="n">
        <v>11.65</v>
      </c>
      <c r="G122" t="n">
        <v>139.77</v>
      </c>
      <c r="H122" t="n">
        <v>1.77</v>
      </c>
      <c r="I122" t="n">
        <v>5</v>
      </c>
      <c r="J122" t="n">
        <v>312.41</v>
      </c>
      <c r="K122" t="n">
        <v>59.19</v>
      </c>
      <c r="L122" t="n">
        <v>31</v>
      </c>
      <c r="M122" t="n">
        <v>2</v>
      </c>
      <c r="N122" t="n">
        <v>92.20999999999999</v>
      </c>
      <c r="O122" t="n">
        <v>38764.53</v>
      </c>
      <c r="P122" t="n">
        <v>164.56</v>
      </c>
      <c r="Q122" t="n">
        <v>460.69</v>
      </c>
      <c r="R122" t="n">
        <v>44.11</v>
      </c>
      <c r="S122" t="n">
        <v>32.19</v>
      </c>
      <c r="T122" t="n">
        <v>2074.17</v>
      </c>
      <c r="U122" t="n">
        <v>0.73</v>
      </c>
      <c r="V122" t="n">
        <v>0.77</v>
      </c>
      <c r="W122" t="n">
        <v>1.46</v>
      </c>
      <c r="X122" t="n">
        <v>0.11</v>
      </c>
      <c r="Y122" t="n">
        <v>1</v>
      </c>
      <c r="Z122" t="n">
        <v>10</v>
      </c>
      <c r="AA122" t="n">
        <v>109.1287520424806</v>
      </c>
      <c r="AB122" t="n">
        <v>149.3147729652136</v>
      </c>
      <c r="AC122" t="n">
        <v>135.0643805980543</v>
      </c>
      <c r="AD122" t="n">
        <v>109128.7520424806</v>
      </c>
      <c r="AE122" t="n">
        <v>149314.7729652136</v>
      </c>
      <c r="AF122" t="n">
        <v>4.935812359421858e-06</v>
      </c>
      <c r="AG122" t="n">
        <v>5</v>
      </c>
      <c r="AH122" t="n">
        <v>135064.3805980543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6.8041</v>
      </c>
      <c r="E123" t="n">
        <v>14.7</v>
      </c>
      <c r="F123" t="n">
        <v>11.65</v>
      </c>
      <c r="G123" t="n">
        <v>139.77</v>
      </c>
      <c r="H123" t="n">
        <v>1.78</v>
      </c>
      <c r="I123" t="n">
        <v>5</v>
      </c>
      <c r="J123" t="n">
        <v>312.96</v>
      </c>
      <c r="K123" t="n">
        <v>59.19</v>
      </c>
      <c r="L123" t="n">
        <v>31.25</v>
      </c>
      <c r="M123" t="n">
        <v>1</v>
      </c>
      <c r="N123" t="n">
        <v>92.51000000000001</v>
      </c>
      <c r="O123" t="n">
        <v>38832.33</v>
      </c>
      <c r="P123" t="n">
        <v>164.83</v>
      </c>
      <c r="Q123" t="n">
        <v>460.69</v>
      </c>
      <c r="R123" t="n">
        <v>44.1</v>
      </c>
      <c r="S123" t="n">
        <v>32.19</v>
      </c>
      <c r="T123" t="n">
        <v>2066.16</v>
      </c>
      <c r="U123" t="n">
        <v>0.73</v>
      </c>
      <c r="V123" t="n">
        <v>0.77</v>
      </c>
      <c r="W123" t="n">
        <v>1.46</v>
      </c>
      <c r="X123" t="n">
        <v>0.11</v>
      </c>
      <c r="Y123" t="n">
        <v>1</v>
      </c>
      <c r="Z123" t="n">
        <v>10</v>
      </c>
      <c r="AA123" t="n">
        <v>109.2247287371257</v>
      </c>
      <c r="AB123" t="n">
        <v>149.4460925130199</v>
      </c>
      <c r="AC123" t="n">
        <v>135.1831671925262</v>
      </c>
      <c r="AD123" t="n">
        <v>109224.7287371257</v>
      </c>
      <c r="AE123" t="n">
        <v>149446.0925130199</v>
      </c>
      <c r="AF123" t="n">
        <v>4.935812359421858e-06</v>
      </c>
      <c r="AG123" t="n">
        <v>5</v>
      </c>
      <c r="AH123" t="n">
        <v>135183.1671925262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6.8045</v>
      </c>
      <c r="E124" t="n">
        <v>14.7</v>
      </c>
      <c r="F124" t="n">
        <v>11.65</v>
      </c>
      <c r="G124" t="n">
        <v>139.76</v>
      </c>
      <c r="H124" t="n">
        <v>1.79</v>
      </c>
      <c r="I124" t="n">
        <v>5</v>
      </c>
      <c r="J124" t="n">
        <v>313.51</v>
      </c>
      <c r="K124" t="n">
        <v>59.19</v>
      </c>
      <c r="L124" t="n">
        <v>31.5</v>
      </c>
      <c r="M124" t="n">
        <v>1</v>
      </c>
      <c r="N124" t="n">
        <v>92.81</v>
      </c>
      <c r="O124" t="n">
        <v>38900.27</v>
      </c>
      <c r="P124" t="n">
        <v>165.01</v>
      </c>
      <c r="Q124" t="n">
        <v>460.69</v>
      </c>
      <c r="R124" t="n">
        <v>44.1</v>
      </c>
      <c r="S124" t="n">
        <v>32.19</v>
      </c>
      <c r="T124" t="n">
        <v>2068.03</v>
      </c>
      <c r="U124" t="n">
        <v>0.73</v>
      </c>
      <c r="V124" t="n">
        <v>0.77</v>
      </c>
      <c r="W124" t="n">
        <v>1.46</v>
      </c>
      <c r="X124" t="n">
        <v>0.11</v>
      </c>
      <c r="Y124" t="n">
        <v>1</v>
      </c>
      <c r="Z124" t="n">
        <v>10</v>
      </c>
      <c r="AA124" t="n">
        <v>109.2849331802455</v>
      </c>
      <c r="AB124" t="n">
        <v>149.5284668881289</v>
      </c>
      <c r="AC124" t="n">
        <v>135.257679872888</v>
      </c>
      <c r="AD124" t="n">
        <v>109284.9331802455</v>
      </c>
      <c r="AE124" t="n">
        <v>149528.466888129</v>
      </c>
      <c r="AF124" t="n">
        <v>4.936102526371751e-06</v>
      </c>
      <c r="AG124" t="n">
        <v>5</v>
      </c>
      <c r="AH124" t="n">
        <v>135257.679872888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6.8048</v>
      </c>
      <c r="E125" t="n">
        <v>14.7</v>
      </c>
      <c r="F125" t="n">
        <v>11.65</v>
      </c>
      <c r="G125" t="n">
        <v>139.75</v>
      </c>
      <c r="H125" t="n">
        <v>1.8</v>
      </c>
      <c r="I125" t="n">
        <v>5</v>
      </c>
      <c r="J125" t="n">
        <v>314.06</v>
      </c>
      <c r="K125" t="n">
        <v>59.19</v>
      </c>
      <c r="L125" t="n">
        <v>31.75</v>
      </c>
      <c r="M125" t="n">
        <v>1</v>
      </c>
      <c r="N125" t="n">
        <v>93.12</v>
      </c>
      <c r="O125" t="n">
        <v>38968.34</v>
      </c>
      <c r="P125" t="n">
        <v>165.12</v>
      </c>
      <c r="Q125" t="n">
        <v>460.7</v>
      </c>
      <c r="R125" t="n">
        <v>44.06</v>
      </c>
      <c r="S125" t="n">
        <v>32.19</v>
      </c>
      <c r="T125" t="n">
        <v>2045.3</v>
      </c>
      <c r="U125" t="n">
        <v>0.73</v>
      </c>
      <c r="V125" t="n">
        <v>0.77</v>
      </c>
      <c r="W125" t="n">
        <v>1.46</v>
      </c>
      <c r="X125" t="n">
        <v>0.11</v>
      </c>
      <c r="Y125" t="n">
        <v>1</v>
      </c>
      <c r="Z125" t="n">
        <v>10</v>
      </c>
      <c r="AA125" t="n">
        <v>109.3211960509065</v>
      </c>
      <c r="AB125" t="n">
        <v>149.5780833475723</v>
      </c>
      <c r="AC125" t="n">
        <v>135.3025610070792</v>
      </c>
      <c r="AD125" t="n">
        <v>109321.1960509065</v>
      </c>
      <c r="AE125" t="n">
        <v>149578.0833475722</v>
      </c>
      <c r="AF125" t="n">
        <v>4.936320151584171e-06</v>
      </c>
      <c r="AG125" t="n">
        <v>5</v>
      </c>
      <c r="AH125" t="n">
        <v>135302.5610070792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6.8054</v>
      </c>
      <c r="E126" t="n">
        <v>14.69</v>
      </c>
      <c r="F126" t="n">
        <v>11.64</v>
      </c>
      <c r="G126" t="n">
        <v>139.74</v>
      </c>
      <c r="H126" t="n">
        <v>1.81</v>
      </c>
      <c r="I126" t="n">
        <v>5</v>
      </c>
      <c r="J126" t="n">
        <v>314.61</v>
      </c>
      <c r="K126" t="n">
        <v>59.19</v>
      </c>
      <c r="L126" t="n">
        <v>32</v>
      </c>
      <c r="M126" t="n">
        <v>1</v>
      </c>
      <c r="N126" t="n">
        <v>93.42</v>
      </c>
      <c r="O126" t="n">
        <v>39036.55</v>
      </c>
      <c r="P126" t="n">
        <v>165.27</v>
      </c>
      <c r="Q126" t="n">
        <v>460.69</v>
      </c>
      <c r="R126" t="n">
        <v>43.99</v>
      </c>
      <c r="S126" t="n">
        <v>32.19</v>
      </c>
      <c r="T126" t="n">
        <v>2013.33</v>
      </c>
      <c r="U126" t="n">
        <v>0.73</v>
      </c>
      <c r="V126" t="n">
        <v>0.77</v>
      </c>
      <c r="W126" t="n">
        <v>1.46</v>
      </c>
      <c r="X126" t="n">
        <v>0.11</v>
      </c>
      <c r="Y126" t="n">
        <v>1</v>
      </c>
      <c r="Z126" t="n">
        <v>10</v>
      </c>
      <c r="AA126" t="n">
        <v>109.3639879211151</v>
      </c>
      <c r="AB126" t="n">
        <v>149.6366330722357</v>
      </c>
      <c r="AC126" t="n">
        <v>135.3555228281958</v>
      </c>
      <c r="AD126" t="n">
        <v>109363.9879211151</v>
      </c>
      <c r="AE126" t="n">
        <v>149636.6330722357</v>
      </c>
      <c r="AF126" t="n">
        <v>4.936755402009011e-06</v>
      </c>
      <c r="AG126" t="n">
        <v>5</v>
      </c>
      <c r="AH126" t="n">
        <v>135355.5228281958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6.8036</v>
      </c>
      <c r="E127" t="n">
        <v>14.7</v>
      </c>
      <c r="F127" t="n">
        <v>11.65</v>
      </c>
      <c r="G127" t="n">
        <v>139.78</v>
      </c>
      <c r="H127" t="n">
        <v>1.82</v>
      </c>
      <c r="I127" t="n">
        <v>5</v>
      </c>
      <c r="J127" t="n">
        <v>315.17</v>
      </c>
      <c r="K127" t="n">
        <v>59.19</v>
      </c>
      <c r="L127" t="n">
        <v>32.25</v>
      </c>
      <c r="M127" t="n">
        <v>1</v>
      </c>
      <c r="N127" t="n">
        <v>93.72</v>
      </c>
      <c r="O127" t="n">
        <v>39104.89</v>
      </c>
      <c r="P127" t="n">
        <v>165.45</v>
      </c>
      <c r="Q127" t="n">
        <v>460.69</v>
      </c>
      <c r="R127" t="n">
        <v>44.13</v>
      </c>
      <c r="S127" t="n">
        <v>32.19</v>
      </c>
      <c r="T127" t="n">
        <v>2082.17</v>
      </c>
      <c r="U127" t="n">
        <v>0.73</v>
      </c>
      <c r="V127" t="n">
        <v>0.77</v>
      </c>
      <c r="W127" t="n">
        <v>1.46</v>
      </c>
      <c r="X127" t="n">
        <v>0.12</v>
      </c>
      <c r="Y127" t="n">
        <v>1</v>
      </c>
      <c r="Z127" t="n">
        <v>10</v>
      </c>
      <c r="AA127" t="n">
        <v>109.4498568099715</v>
      </c>
      <c r="AB127" t="n">
        <v>149.754122674237</v>
      </c>
      <c r="AC127" t="n">
        <v>135.4617993874799</v>
      </c>
      <c r="AD127" t="n">
        <v>109449.8568099715</v>
      </c>
      <c r="AE127" t="n">
        <v>149754.122674237</v>
      </c>
      <c r="AF127" t="n">
        <v>4.935449650734492e-06</v>
      </c>
      <c r="AG127" t="n">
        <v>5</v>
      </c>
      <c r="AH127" t="n">
        <v>135461.7993874799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6.8035</v>
      </c>
      <c r="E128" t="n">
        <v>14.7</v>
      </c>
      <c r="F128" t="n">
        <v>11.65</v>
      </c>
      <c r="G128" t="n">
        <v>139.79</v>
      </c>
      <c r="H128" t="n">
        <v>1.83</v>
      </c>
      <c r="I128" t="n">
        <v>5</v>
      </c>
      <c r="J128" t="n">
        <v>315.72</v>
      </c>
      <c r="K128" t="n">
        <v>59.19</v>
      </c>
      <c r="L128" t="n">
        <v>32.5</v>
      </c>
      <c r="M128" t="n">
        <v>1</v>
      </c>
      <c r="N128" t="n">
        <v>94.03</v>
      </c>
      <c r="O128" t="n">
        <v>39173.37</v>
      </c>
      <c r="P128" t="n">
        <v>165.59</v>
      </c>
      <c r="Q128" t="n">
        <v>460.69</v>
      </c>
      <c r="R128" t="n">
        <v>44.16</v>
      </c>
      <c r="S128" t="n">
        <v>32.19</v>
      </c>
      <c r="T128" t="n">
        <v>2097.28</v>
      </c>
      <c r="U128" t="n">
        <v>0.73</v>
      </c>
      <c r="V128" t="n">
        <v>0.77</v>
      </c>
      <c r="W128" t="n">
        <v>1.46</v>
      </c>
      <c r="X128" t="n">
        <v>0.12</v>
      </c>
      <c r="Y128" t="n">
        <v>1</v>
      </c>
      <c r="Z128" t="n">
        <v>10</v>
      </c>
      <c r="AA128" t="n">
        <v>109.5005744047568</v>
      </c>
      <c r="AB128" t="n">
        <v>149.8235167249246</v>
      </c>
      <c r="AC128" t="n">
        <v>135.524570567365</v>
      </c>
      <c r="AD128" t="n">
        <v>109500.5744047568</v>
      </c>
      <c r="AE128" t="n">
        <v>149823.5167249246</v>
      </c>
      <c r="AF128" t="n">
        <v>4.935377108997018e-06</v>
      </c>
      <c r="AG128" t="n">
        <v>5</v>
      </c>
      <c r="AH128" t="n">
        <v>135524.570567365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6.8035</v>
      </c>
      <c r="E129" t="n">
        <v>14.7</v>
      </c>
      <c r="F129" t="n">
        <v>11.65</v>
      </c>
      <c r="G129" t="n">
        <v>139.79</v>
      </c>
      <c r="H129" t="n">
        <v>1.84</v>
      </c>
      <c r="I129" t="n">
        <v>5</v>
      </c>
      <c r="J129" t="n">
        <v>316.28</v>
      </c>
      <c r="K129" t="n">
        <v>59.19</v>
      </c>
      <c r="L129" t="n">
        <v>32.75</v>
      </c>
      <c r="M129" t="n">
        <v>1</v>
      </c>
      <c r="N129" t="n">
        <v>94.33</v>
      </c>
      <c r="O129" t="n">
        <v>39241.99</v>
      </c>
      <c r="P129" t="n">
        <v>165.73</v>
      </c>
      <c r="Q129" t="n">
        <v>460.69</v>
      </c>
      <c r="R129" t="n">
        <v>44.19</v>
      </c>
      <c r="S129" t="n">
        <v>32.19</v>
      </c>
      <c r="T129" t="n">
        <v>2110.3</v>
      </c>
      <c r="U129" t="n">
        <v>0.73</v>
      </c>
      <c r="V129" t="n">
        <v>0.77</v>
      </c>
      <c r="W129" t="n">
        <v>1.46</v>
      </c>
      <c r="X129" t="n">
        <v>0.12</v>
      </c>
      <c r="Y129" t="n">
        <v>1</v>
      </c>
      <c r="Z129" t="n">
        <v>10</v>
      </c>
      <c r="AA129" t="n">
        <v>109.5503444871082</v>
      </c>
      <c r="AB129" t="n">
        <v>149.8916143472987</v>
      </c>
      <c r="AC129" t="n">
        <v>135.5861690482354</v>
      </c>
      <c r="AD129" t="n">
        <v>109550.3444871082</v>
      </c>
      <c r="AE129" t="n">
        <v>149891.6143472987</v>
      </c>
      <c r="AF129" t="n">
        <v>4.935377108997018e-06</v>
      </c>
      <c r="AG129" t="n">
        <v>5</v>
      </c>
      <c r="AH129" t="n">
        <v>135586.1690482354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6.8037</v>
      </c>
      <c r="E130" t="n">
        <v>14.7</v>
      </c>
      <c r="F130" t="n">
        <v>11.65</v>
      </c>
      <c r="G130" t="n">
        <v>139.78</v>
      </c>
      <c r="H130" t="n">
        <v>1.86</v>
      </c>
      <c r="I130" t="n">
        <v>5</v>
      </c>
      <c r="J130" t="n">
        <v>316.84</v>
      </c>
      <c r="K130" t="n">
        <v>59.19</v>
      </c>
      <c r="L130" t="n">
        <v>33</v>
      </c>
      <c r="M130" t="n">
        <v>1</v>
      </c>
      <c r="N130" t="n">
        <v>94.64</v>
      </c>
      <c r="O130" t="n">
        <v>39310.75</v>
      </c>
      <c r="P130" t="n">
        <v>165.96</v>
      </c>
      <c r="Q130" t="n">
        <v>460.69</v>
      </c>
      <c r="R130" t="n">
        <v>44.17</v>
      </c>
      <c r="S130" t="n">
        <v>32.19</v>
      </c>
      <c r="T130" t="n">
        <v>2101.17</v>
      </c>
      <c r="U130" t="n">
        <v>0.73</v>
      </c>
      <c r="V130" t="n">
        <v>0.77</v>
      </c>
      <c r="W130" t="n">
        <v>1.46</v>
      </c>
      <c r="X130" t="n">
        <v>0.11</v>
      </c>
      <c r="Y130" t="n">
        <v>1</v>
      </c>
      <c r="Z130" t="n">
        <v>10</v>
      </c>
      <c r="AA130" t="n">
        <v>109.6302092957758</v>
      </c>
      <c r="AB130" t="n">
        <v>150.0008889019044</v>
      </c>
      <c r="AC130" t="n">
        <v>135.6850145927173</v>
      </c>
      <c r="AD130" t="n">
        <v>109630.2092957758</v>
      </c>
      <c r="AE130" t="n">
        <v>150000.8889019044</v>
      </c>
      <c r="AF130" t="n">
        <v>4.935522192471966e-06</v>
      </c>
      <c r="AG130" t="n">
        <v>5</v>
      </c>
      <c r="AH130" t="n">
        <v>135685.0145927173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6.8032</v>
      </c>
      <c r="E131" t="n">
        <v>14.7</v>
      </c>
      <c r="F131" t="n">
        <v>11.65</v>
      </c>
      <c r="G131" t="n">
        <v>139.79</v>
      </c>
      <c r="H131" t="n">
        <v>1.87</v>
      </c>
      <c r="I131" t="n">
        <v>5</v>
      </c>
      <c r="J131" t="n">
        <v>317.39</v>
      </c>
      <c r="K131" t="n">
        <v>59.19</v>
      </c>
      <c r="L131" t="n">
        <v>33.25</v>
      </c>
      <c r="M131" t="n">
        <v>1</v>
      </c>
      <c r="N131" t="n">
        <v>94.95</v>
      </c>
      <c r="O131" t="n">
        <v>39379.65</v>
      </c>
      <c r="P131" t="n">
        <v>166.14</v>
      </c>
      <c r="Q131" t="n">
        <v>460.69</v>
      </c>
      <c r="R131" t="n">
        <v>44.21</v>
      </c>
      <c r="S131" t="n">
        <v>32.19</v>
      </c>
      <c r="T131" t="n">
        <v>2120.08</v>
      </c>
      <c r="U131" t="n">
        <v>0.73</v>
      </c>
      <c r="V131" t="n">
        <v>0.77</v>
      </c>
      <c r="W131" t="n">
        <v>1.46</v>
      </c>
      <c r="X131" t="n">
        <v>0.12</v>
      </c>
      <c r="Y131" t="n">
        <v>1</v>
      </c>
      <c r="Z131" t="n">
        <v>10</v>
      </c>
      <c r="AA131" t="n">
        <v>109.6989532494771</v>
      </c>
      <c r="AB131" t="n">
        <v>150.0949474121277</v>
      </c>
      <c r="AC131" t="n">
        <v>135.7700962907369</v>
      </c>
      <c r="AD131" t="n">
        <v>109698.9532494771</v>
      </c>
      <c r="AE131" t="n">
        <v>150094.9474121277</v>
      </c>
      <c r="AF131" t="n">
        <v>4.935159483784599e-06</v>
      </c>
      <c r="AG131" t="n">
        <v>5</v>
      </c>
      <c r="AH131" t="n">
        <v>135770.0962907369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6.8031</v>
      </c>
      <c r="E132" t="n">
        <v>14.7</v>
      </c>
      <c r="F132" t="n">
        <v>11.65</v>
      </c>
      <c r="G132" t="n">
        <v>139.8</v>
      </c>
      <c r="H132" t="n">
        <v>1.88</v>
      </c>
      <c r="I132" t="n">
        <v>5</v>
      </c>
      <c r="J132" t="n">
        <v>317.95</v>
      </c>
      <c r="K132" t="n">
        <v>59.19</v>
      </c>
      <c r="L132" t="n">
        <v>33.5</v>
      </c>
      <c r="M132" t="n">
        <v>1</v>
      </c>
      <c r="N132" t="n">
        <v>95.26000000000001</v>
      </c>
      <c r="O132" t="n">
        <v>39448.69</v>
      </c>
      <c r="P132" t="n">
        <v>166.27</v>
      </c>
      <c r="Q132" t="n">
        <v>460.69</v>
      </c>
      <c r="R132" t="n">
        <v>44.21</v>
      </c>
      <c r="S132" t="n">
        <v>32.19</v>
      </c>
      <c r="T132" t="n">
        <v>2123.79</v>
      </c>
      <c r="U132" t="n">
        <v>0.73</v>
      </c>
      <c r="V132" t="n">
        <v>0.77</v>
      </c>
      <c r="W132" t="n">
        <v>1.46</v>
      </c>
      <c r="X132" t="n">
        <v>0.12</v>
      </c>
      <c r="Y132" t="n">
        <v>1</v>
      </c>
      <c r="Z132" t="n">
        <v>10</v>
      </c>
      <c r="AA132" t="n">
        <v>109.7461222728997</v>
      </c>
      <c r="AB132" t="n">
        <v>150.1594861509249</v>
      </c>
      <c r="AC132" t="n">
        <v>135.828475542884</v>
      </c>
      <c r="AD132" t="n">
        <v>109746.1222728997</v>
      </c>
      <c r="AE132" t="n">
        <v>150159.4861509249</v>
      </c>
      <c r="AF132" t="n">
        <v>4.935086942047125e-06</v>
      </c>
      <c r="AG132" t="n">
        <v>5</v>
      </c>
      <c r="AH132" t="n">
        <v>135828.475542884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6.8036</v>
      </c>
      <c r="E133" t="n">
        <v>14.7</v>
      </c>
      <c r="F133" t="n">
        <v>11.65</v>
      </c>
      <c r="G133" t="n">
        <v>139.78</v>
      </c>
      <c r="H133" t="n">
        <v>1.89</v>
      </c>
      <c r="I133" t="n">
        <v>5</v>
      </c>
      <c r="J133" t="n">
        <v>318.52</v>
      </c>
      <c r="K133" t="n">
        <v>59.19</v>
      </c>
      <c r="L133" t="n">
        <v>33.75</v>
      </c>
      <c r="M133" t="n">
        <v>1</v>
      </c>
      <c r="N133" t="n">
        <v>95.56999999999999</v>
      </c>
      <c r="O133" t="n">
        <v>39517.87</v>
      </c>
      <c r="P133" t="n">
        <v>166.41</v>
      </c>
      <c r="Q133" t="n">
        <v>460.69</v>
      </c>
      <c r="R133" t="n">
        <v>44.16</v>
      </c>
      <c r="S133" t="n">
        <v>32.19</v>
      </c>
      <c r="T133" t="n">
        <v>2098.87</v>
      </c>
      <c r="U133" t="n">
        <v>0.73</v>
      </c>
      <c r="V133" t="n">
        <v>0.77</v>
      </c>
      <c r="W133" t="n">
        <v>1.46</v>
      </c>
      <c r="X133" t="n">
        <v>0.12</v>
      </c>
      <c r="Y133" t="n">
        <v>1</v>
      </c>
      <c r="Z133" t="n">
        <v>10</v>
      </c>
      <c r="AA133" t="n">
        <v>109.7911323584903</v>
      </c>
      <c r="AB133" t="n">
        <v>150.2210709357348</v>
      </c>
      <c r="AC133" t="n">
        <v>135.8841827622664</v>
      </c>
      <c r="AD133" t="n">
        <v>109791.1323584903</v>
      </c>
      <c r="AE133" t="n">
        <v>150221.0709357348</v>
      </c>
      <c r="AF133" t="n">
        <v>4.935449650734492e-06</v>
      </c>
      <c r="AG133" t="n">
        <v>5</v>
      </c>
      <c r="AH133" t="n">
        <v>135884.1827622664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6.8034</v>
      </c>
      <c r="E134" t="n">
        <v>14.7</v>
      </c>
      <c r="F134" t="n">
        <v>11.65</v>
      </c>
      <c r="G134" t="n">
        <v>139.79</v>
      </c>
      <c r="H134" t="n">
        <v>1.9</v>
      </c>
      <c r="I134" t="n">
        <v>5</v>
      </c>
      <c r="J134" t="n">
        <v>319.08</v>
      </c>
      <c r="K134" t="n">
        <v>59.19</v>
      </c>
      <c r="L134" t="n">
        <v>34</v>
      </c>
      <c r="M134" t="n">
        <v>1</v>
      </c>
      <c r="N134" t="n">
        <v>95.88</v>
      </c>
      <c r="O134" t="n">
        <v>39587.19</v>
      </c>
      <c r="P134" t="n">
        <v>166.52</v>
      </c>
      <c r="Q134" t="n">
        <v>460.69</v>
      </c>
      <c r="R134" t="n">
        <v>44.19</v>
      </c>
      <c r="S134" t="n">
        <v>32.19</v>
      </c>
      <c r="T134" t="n">
        <v>2111.1</v>
      </c>
      <c r="U134" t="n">
        <v>0.73</v>
      </c>
      <c r="V134" t="n">
        <v>0.77</v>
      </c>
      <c r="W134" t="n">
        <v>1.46</v>
      </c>
      <c r="X134" t="n">
        <v>0.12</v>
      </c>
      <c r="Y134" t="n">
        <v>1</v>
      </c>
      <c r="Z134" t="n">
        <v>10</v>
      </c>
      <c r="AA134" t="n">
        <v>109.8321430832039</v>
      </c>
      <c r="AB134" t="n">
        <v>150.2771836185533</v>
      </c>
      <c r="AC134" t="n">
        <v>135.9349401293914</v>
      </c>
      <c r="AD134" t="n">
        <v>109832.1430832039</v>
      </c>
      <c r="AE134" t="n">
        <v>150277.1836185533</v>
      </c>
      <c r="AF134" t="n">
        <v>4.935304567259545e-06</v>
      </c>
      <c r="AG134" t="n">
        <v>5</v>
      </c>
      <c r="AH134" t="n">
        <v>135934.9401293914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6.8018</v>
      </c>
      <c r="E135" t="n">
        <v>14.7</v>
      </c>
      <c r="F135" t="n">
        <v>11.65</v>
      </c>
      <c r="G135" t="n">
        <v>139.83</v>
      </c>
      <c r="H135" t="n">
        <v>1.91</v>
      </c>
      <c r="I135" t="n">
        <v>5</v>
      </c>
      <c r="J135" t="n">
        <v>319.64</v>
      </c>
      <c r="K135" t="n">
        <v>59.19</v>
      </c>
      <c r="L135" t="n">
        <v>34.25</v>
      </c>
      <c r="M135" t="n">
        <v>1</v>
      </c>
      <c r="N135" t="n">
        <v>96.2</v>
      </c>
      <c r="O135" t="n">
        <v>39656.65</v>
      </c>
      <c r="P135" t="n">
        <v>166.66</v>
      </c>
      <c r="Q135" t="n">
        <v>460.69</v>
      </c>
      <c r="R135" t="n">
        <v>44.27</v>
      </c>
      <c r="S135" t="n">
        <v>32.19</v>
      </c>
      <c r="T135" t="n">
        <v>2151.23</v>
      </c>
      <c r="U135" t="n">
        <v>0.73</v>
      </c>
      <c r="V135" t="n">
        <v>0.77</v>
      </c>
      <c r="W135" t="n">
        <v>1.46</v>
      </c>
      <c r="X135" t="n">
        <v>0.12</v>
      </c>
      <c r="Y135" t="n">
        <v>1</v>
      </c>
      <c r="Z135" t="n">
        <v>10</v>
      </c>
      <c r="AA135" t="n">
        <v>109.8971795186803</v>
      </c>
      <c r="AB135" t="n">
        <v>150.3661693387772</v>
      </c>
      <c r="AC135" t="n">
        <v>136.0154331773695</v>
      </c>
      <c r="AD135" t="n">
        <v>109897.1795186804</v>
      </c>
      <c r="AE135" t="n">
        <v>150366.1693387773</v>
      </c>
      <c r="AF135" t="n">
        <v>4.934143899459972e-06</v>
      </c>
      <c r="AG135" t="n">
        <v>5</v>
      </c>
      <c r="AH135" t="n">
        <v>136015.4331773695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6.8018</v>
      </c>
      <c r="E136" t="n">
        <v>14.7</v>
      </c>
      <c r="F136" t="n">
        <v>11.65</v>
      </c>
      <c r="G136" t="n">
        <v>139.83</v>
      </c>
      <c r="H136" t="n">
        <v>1.92</v>
      </c>
      <c r="I136" t="n">
        <v>5</v>
      </c>
      <c r="J136" t="n">
        <v>320.21</v>
      </c>
      <c r="K136" t="n">
        <v>59.19</v>
      </c>
      <c r="L136" t="n">
        <v>34.5</v>
      </c>
      <c r="M136" t="n">
        <v>0</v>
      </c>
      <c r="N136" t="n">
        <v>96.51000000000001</v>
      </c>
      <c r="O136" t="n">
        <v>39726.26</v>
      </c>
      <c r="P136" t="n">
        <v>166.95</v>
      </c>
      <c r="Q136" t="n">
        <v>460.69</v>
      </c>
      <c r="R136" t="n">
        <v>44.28</v>
      </c>
      <c r="S136" t="n">
        <v>32.19</v>
      </c>
      <c r="T136" t="n">
        <v>2156.84</v>
      </c>
      <c r="U136" t="n">
        <v>0.73</v>
      </c>
      <c r="V136" t="n">
        <v>0.77</v>
      </c>
      <c r="W136" t="n">
        <v>1.46</v>
      </c>
      <c r="X136" t="n">
        <v>0.12</v>
      </c>
      <c r="Y136" t="n">
        <v>1</v>
      </c>
      <c r="Z136" t="n">
        <v>10</v>
      </c>
      <c r="AA136" t="n">
        <v>110.0003004562373</v>
      </c>
      <c r="AB136" t="n">
        <v>150.5072639549172</v>
      </c>
      <c r="AC136" t="n">
        <v>136.1430619213726</v>
      </c>
      <c r="AD136" t="n">
        <v>110000.3004562373</v>
      </c>
      <c r="AE136" t="n">
        <v>150507.2639549173</v>
      </c>
      <c r="AF136" t="n">
        <v>4.934143899459972e-06</v>
      </c>
      <c r="AG136" t="n">
        <v>5</v>
      </c>
      <c r="AH136" t="n">
        <v>136143.0619213726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4.6033</v>
      </c>
      <c r="E2" t="n">
        <v>21.72</v>
      </c>
      <c r="F2" t="n">
        <v>15.41</v>
      </c>
      <c r="G2" t="n">
        <v>7.01</v>
      </c>
      <c r="H2" t="n">
        <v>0.12</v>
      </c>
      <c r="I2" t="n">
        <v>132</v>
      </c>
      <c r="J2" t="n">
        <v>150.44</v>
      </c>
      <c r="K2" t="n">
        <v>49.1</v>
      </c>
      <c r="L2" t="n">
        <v>1</v>
      </c>
      <c r="M2" t="n">
        <v>130</v>
      </c>
      <c r="N2" t="n">
        <v>25.34</v>
      </c>
      <c r="O2" t="n">
        <v>18787.76</v>
      </c>
      <c r="P2" t="n">
        <v>181.23</v>
      </c>
      <c r="Q2" t="n">
        <v>460.91</v>
      </c>
      <c r="R2" t="n">
        <v>167.43</v>
      </c>
      <c r="S2" t="n">
        <v>32.19</v>
      </c>
      <c r="T2" t="n">
        <v>63098.46</v>
      </c>
      <c r="U2" t="n">
        <v>0.19</v>
      </c>
      <c r="V2" t="n">
        <v>0.58</v>
      </c>
      <c r="W2" t="n">
        <v>1.65</v>
      </c>
      <c r="X2" t="n">
        <v>3.88</v>
      </c>
      <c r="Y2" t="n">
        <v>1</v>
      </c>
      <c r="Z2" t="n">
        <v>10</v>
      </c>
      <c r="AA2" t="n">
        <v>164.4520641902824</v>
      </c>
      <c r="AB2" t="n">
        <v>225.0105693380746</v>
      </c>
      <c r="AC2" t="n">
        <v>203.535876404831</v>
      </c>
      <c r="AD2" t="n">
        <v>164452.0641902824</v>
      </c>
      <c r="AE2" t="n">
        <v>225010.5693380747</v>
      </c>
      <c r="AF2" t="n">
        <v>3.444656821517522e-06</v>
      </c>
      <c r="AG2" t="n">
        <v>7</v>
      </c>
      <c r="AH2" t="n">
        <v>203535.876404831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5.0929</v>
      </c>
      <c r="E3" t="n">
        <v>19.64</v>
      </c>
      <c r="F3" t="n">
        <v>14.36</v>
      </c>
      <c r="G3" t="n">
        <v>8.789999999999999</v>
      </c>
      <c r="H3" t="n">
        <v>0.15</v>
      </c>
      <c r="I3" t="n">
        <v>98</v>
      </c>
      <c r="J3" t="n">
        <v>150.78</v>
      </c>
      <c r="K3" t="n">
        <v>49.1</v>
      </c>
      <c r="L3" t="n">
        <v>1.25</v>
      </c>
      <c r="M3" t="n">
        <v>96</v>
      </c>
      <c r="N3" t="n">
        <v>25.44</v>
      </c>
      <c r="O3" t="n">
        <v>18830.65</v>
      </c>
      <c r="P3" t="n">
        <v>168.19</v>
      </c>
      <c r="Q3" t="n">
        <v>460.8</v>
      </c>
      <c r="R3" t="n">
        <v>132.9</v>
      </c>
      <c r="S3" t="n">
        <v>32.19</v>
      </c>
      <c r="T3" t="n">
        <v>46003.19</v>
      </c>
      <c r="U3" t="n">
        <v>0.24</v>
      </c>
      <c r="V3" t="n">
        <v>0.62</v>
      </c>
      <c r="W3" t="n">
        <v>1.6</v>
      </c>
      <c r="X3" t="n">
        <v>2.83</v>
      </c>
      <c r="Y3" t="n">
        <v>1</v>
      </c>
      <c r="Z3" t="n">
        <v>10</v>
      </c>
      <c r="AA3" t="n">
        <v>139.2926273619063</v>
      </c>
      <c r="AB3" t="n">
        <v>190.5863179134916</v>
      </c>
      <c r="AC3" t="n">
        <v>172.3970272214589</v>
      </c>
      <c r="AD3" t="n">
        <v>139292.6273619063</v>
      </c>
      <c r="AE3" t="n">
        <v>190586.3179134916</v>
      </c>
      <c r="AF3" t="n">
        <v>3.811025291922444e-06</v>
      </c>
      <c r="AG3" t="n">
        <v>6</v>
      </c>
      <c r="AH3" t="n">
        <v>172397.0272214589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5.4077</v>
      </c>
      <c r="E4" t="n">
        <v>18.49</v>
      </c>
      <c r="F4" t="n">
        <v>13.8</v>
      </c>
      <c r="G4" t="n">
        <v>10.48</v>
      </c>
      <c r="H4" t="n">
        <v>0.18</v>
      </c>
      <c r="I4" t="n">
        <v>79</v>
      </c>
      <c r="J4" t="n">
        <v>151.13</v>
      </c>
      <c r="K4" t="n">
        <v>49.1</v>
      </c>
      <c r="L4" t="n">
        <v>1.5</v>
      </c>
      <c r="M4" t="n">
        <v>77</v>
      </c>
      <c r="N4" t="n">
        <v>25.54</v>
      </c>
      <c r="O4" t="n">
        <v>18873.58</v>
      </c>
      <c r="P4" t="n">
        <v>161.06</v>
      </c>
      <c r="Q4" t="n">
        <v>460.74</v>
      </c>
      <c r="R4" t="n">
        <v>114.45</v>
      </c>
      <c r="S4" t="n">
        <v>32.19</v>
      </c>
      <c r="T4" t="n">
        <v>36873.4</v>
      </c>
      <c r="U4" t="n">
        <v>0.28</v>
      </c>
      <c r="V4" t="n">
        <v>0.65</v>
      </c>
      <c r="W4" t="n">
        <v>1.57</v>
      </c>
      <c r="X4" t="n">
        <v>2.27</v>
      </c>
      <c r="Y4" t="n">
        <v>1</v>
      </c>
      <c r="Z4" t="n">
        <v>10</v>
      </c>
      <c r="AA4" t="n">
        <v>130.7467321308047</v>
      </c>
      <c r="AB4" t="n">
        <v>178.8934470400153</v>
      </c>
      <c r="AC4" t="n">
        <v>161.8201075330961</v>
      </c>
      <c r="AD4" t="n">
        <v>130746.7321308047</v>
      </c>
      <c r="AE4" t="n">
        <v>178893.4470400153</v>
      </c>
      <c r="AF4" t="n">
        <v>4.046590640132145e-06</v>
      </c>
      <c r="AG4" t="n">
        <v>6</v>
      </c>
      <c r="AH4" t="n">
        <v>161820.1075330962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5.6639</v>
      </c>
      <c r="E5" t="n">
        <v>17.66</v>
      </c>
      <c r="F5" t="n">
        <v>13.39</v>
      </c>
      <c r="G5" t="n">
        <v>12.36</v>
      </c>
      <c r="H5" t="n">
        <v>0.2</v>
      </c>
      <c r="I5" t="n">
        <v>65</v>
      </c>
      <c r="J5" t="n">
        <v>151.48</v>
      </c>
      <c r="K5" t="n">
        <v>49.1</v>
      </c>
      <c r="L5" t="n">
        <v>1.75</v>
      </c>
      <c r="M5" t="n">
        <v>63</v>
      </c>
      <c r="N5" t="n">
        <v>25.64</v>
      </c>
      <c r="O5" t="n">
        <v>18916.54</v>
      </c>
      <c r="P5" t="n">
        <v>155.69</v>
      </c>
      <c r="Q5" t="n">
        <v>460.72</v>
      </c>
      <c r="R5" t="n">
        <v>101.13</v>
      </c>
      <c r="S5" t="n">
        <v>32.19</v>
      </c>
      <c r="T5" t="n">
        <v>30280.77</v>
      </c>
      <c r="U5" t="n">
        <v>0.32</v>
      </c>
      <c r="V5" t="n">
        <v>0.67</v>
      </c>
      <c r="W5" t="n">
        <v>1.55</v>
      </c>
      <c r="X5" t="n">
        <v>1.86</v>
      </c>
      <c r="Y5" t="n">
        <v>1</v>
      </c>
      <c r="Z5" t="n">
        <v>10</v>
      </c>
      <c r="AA5" t="n">
        <v>124.6989618553612</v>
      </c>
      <c r="AB5" t="n">
        <v>170.6186209403635</v>
      </c>
      <c r="AC5" t="n">
        <v>154.3350192226011</v>
      </c>
      <c r="AD5" t="n">
        <v>124698.9618553612</v>
      </c>
      <c r="AE5" t="n">
        <v>170618.6209403635</v>
      </c>
      <c r="AF5" t="n">
        <v>4.238305513738642e-06</v>
      </c>
      <c r="AG5" t="n">
        <v>6</v>
      </c>
      <c r="AH5" t="n">
        <v>154335.0192226011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5.84</v>
      </c>
      <c r="E6" t="n">
        <v>17.12</v>
      </c>
      <c r="F6" t="n">
        <v>13.14</v>
      </c>
      <c r="G6" t="n">
        <v>14.07</v>
      </c>
      <c r="H6" t="n">
        <v>0.23</v>
      </c>
      <c r="I6" t="n">
        <v>56</v>
      </c>
      <c r="J6" t="n">
        <v>151.83</v>
      </c>
      <c r="K6" t="n">
        <v>49.1</v>
      </c>
      <c r="L6" t="n">
        <v>2</v>
      </c>
      <c r="M6" t="n">
        <v>54</v>
      </c>
      <c r="N6" t="n">
        <v>25.73</v>
      </c>
      <c r="O6" t="n">
        <v>18959.54</v>
      </c>
      <c r="P6" t="n">
        <v>152.14</v>
      </c>
      <c r="Q6" t="n">
        <v>460.69</v>
      </c>
      <c r="R6" t="n">
        <v>92.53</v>
      </c>
      <c r="S6" t="n">
        <v>32.19</v>
      </c>
      <c r="T6" t="n">
        <v>26029.27</v>
      </c>
      <c r="U6" t="n">
        <v>0.35</v>
      </c>
      <c r="V6" t="n">
        <v>0.68</v>
      </c>
      <c r="W6" t="n">
        <v>1.54</v>
      </c>
      <c r="X6" t="n">
        <v>1.6</v>
      </c>
      <c r="Y6" t="n">
        <v>1</v>
      </c>
      <c r="Z6" t="n">
        <v>10</v>
      </c>
      <c r="AA6" t="n">
        <v>112.5046553547339</v>
      </c>
      <c r="AB6" t="n">
        <v>153.9338328113792</v>
      </c>
      <c r="AC6" t="n">
        <v>139.2426038553945</v>
      </c>
      <c r="AD6" t="n">
        <v>112504.6553547339</v>
      </c>
      <c r="AE6" t="n">
        <v>153933.8328113792</v>
      </c>
      <c r="AF6" t="n">
        <v>4.370081428032569e-06</v>
      </c>
      <c r="AG6" t="n">
        <v>5</v>
      </c>
      <c r="AH6" t="n">
        <v>139242.6038553945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5.9903</v>
      </c>
      <c r="E7" t="n">
        <v>16.69</v>
      </c>
      <c r="F7" t="n">
        <v>12.92</v>
      </c>
      <c r="G7" t="n">
        <v>15.82</v>
      </c>
      <c r="H7" t="n">
        <v>0.26</v>
      </c>
      <c r="I7" t="n">
        <v>49</v>
      </c>
      <c r="J7" t="n">
        <v>152.18</v>
      </c>
      <c r="K7" t="n">
        <v>49.1</v>
      </c>
      <c r="L7" t="n">
        <v>2.25</v>
      </c>
      <c r="M7" t="n">
        <v>47</v>
      </c>
      <c r="N7" t="n">
        <v>25.83</v>
      </c>
      <c r="O7" t="n">
        <v>19002.56</v>
      </c>
      <c r="P7" t="n">
        <v>148.93</v>
      </c>
      <c r="Q7" t="n">
        <v>460.71</v>
      </c>
      <c r="R7" t="n">
        <v>85.78</v>
      </c>
      <c r="S7" t="n">
        <v>32.19</v>
      </c>
      <c r="T7" t="n">
        <v>22687.85</v>
      </c>
      <c r="U7" t="n">
        <v>0.38</v>
      </c>
      <c r="V7" t="n">
        <v>0.6899999999999999</v>
      </c>
      <c r="W7" t="n">
        <v>1.52</v>
      </c>
      <c r="X7" t="n">
        <v>1.39</v>
      </c>
      <c r="Y7" t="n">
        <v>1</v>
      </c>
      <c r="Z7" t="n">
        <v>10</v>
      </c>
      <c r="AA7" t="n">
        <v>109.3814933628877</v>
      </c>
      <c r="AB7" t="n">
        <v>149.6605847899546</v>
      </c>
      <c r="AC7" t="n">
        <v>135.3771886275921</v>
      </c>
      <c r="AD7" t="n">
        <v>109381.4933628877</v>
      </c>
      <c r="AE7" t="n">
        <v>149660.5847899546</v>
      </c>
      <c r="AF7" t="n">
        <v>4.482551160675257e-06</v>
      </c>
      <c r="AG7" t="n">
        <v>5</v>
      </c>
      <c r="AH7" t="n">
        <v>135377.1886275921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6.0952</v>
      </c>
      <c r="E8" t="n">
        <v>16.41</v>
      </c>
      <c r="F8" t="n">
        <v>12.79</v>
      </c>
      <c r="G8" t="n">
        <v>17.43</v>
      </c>
      <c r="H8" t="n">
        <v>0.29</v>
      </c>
      <c r="I8" t="n">
        <v>44</v>
      </c>
      <c r="J8" t="n">
        <v>152.53</v>
      </c>
      <c r="K8" t="n">
        <v>49.1</v>
      </c>
      <c r="L8" t="n">
        <v>2.5</v>
      </c>
      <c r="M8" t="n">
        <v>42</v>
      </c>
      <c r="N8" t="n">
        <v>25.93</v>
      </c>
      <c r="O8" t="n">
        <v>19045.63</v>
      </c>
      <c r="P8" t="n">
        <v>146.92</v>
      </c>
      <c r="Q8" t="n">
        <v>460.7</v>
      </c>
      <c r="R8" t="n">
        <v>81.5</v>
      </c>
      <c r="S8" t="n">
        <v>32.19</v>
      </c>
      <c r="T8" t="n">
        <v>20570.9</v>
      </c>
      <c r="U8" t="n">
        <v>0.39</v>
      </c>
      <c r="V8" t="n">
        <v>0.7</v>
      </c>
      <c r="W8" t="n">
        <v>1.51</v>
      </c>
      <c r="X8" t="n">
        <v>1.25</v>
      </c>
      <c r="Y8" t="n">
        <v>1</v>
      </c>
      <c r="Z8" t="n">
        <v>10</v>
      </c>
      <c r="AA8" t="n">
        <v>107.3946089660529</v>
      </c>
      <c r="AB8" t="n">
        <v>146.9420419030534</v>
      </c>
      <c r="AC8" t="n">
        <v>132.9180996583169</v>
      </c>
      <c r="AD8" t="n">
        <v>107394.6089660529</v>
      </c>
      <c r="AE8" t="n">
        <v>146942.0419030534</v>
      </c>
      <c r="AF8" t="n">
        <v>4.561048000024677e-06</v>
      </c>
      <c r="AG8" t="n">
        <v>5</v>
      </c>
      <c r="AH8" t="n">
        <v>132918.0996583169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6.2112</v>
      </c>
      <c r="E9" t="n">
        <v>16.1</v>
      </c>
      <c r="F9" t="n">
        <v>12.63</v>
      </c>
      <c r="G9" t="n">
        <v>19.43</v>
      </c>
      <c r="H9" t="n">
        <v>0.32</v>
      </c>
      <c r="I9" t="n">
        <v>39</v>
      </c>
      <c r="J9" t="n">
        <v>152.88</v>
      </c>
      <c r="K9" t="n">
        <v>49.1</v>
      </c>
      <c r="L9" t="n">
        <v>2.75</v>
      </c>
      <c r="M9" t="n">
        <v>37</v>
      </c>
      <c r="N9" t="n">
        <v>26.03</v>
      </c>
      <c r="O9" t="n">
        <v>19088.72</v>
      </c>
      <c r="P9" t="n">
        <v>144.62</v>
      </c>
      <c r="Q9" t="n">
        <v>460.76</v>
      </c>
      <c r="R9" t="n">
        <v>76.2</v>
      </c>
      <c r="S9" t="n">
        <v>32.19</v>
      </c>
      <c r="T9" t="n">
        <v>17947.37</v>
      </c>
      <c r="U9" t="n">
        <v>0.42</v>
      </c>
      <c r="V9" t="n">
        <v>0.71</v>
      </c>
      <c r="W9" t="n">
        <v>1.51</v>
      </c>
      <c r="X9" t="n">
        <v>1.1</v>
      </c>
      <c r="Y9" t="n">
        <v>1</v>
      </c>
      <c r="Z9" t="n">
        <v>10</v>
      </c>
      <c r="AA9" t="n">
        <v>105.2386084674572</v>
      </c>
      <c r="AB9" t="n">
        <v>143.9921069048472</v>
      </c>
      <c r="AC9" t="n">
        <v>130.2497023160788</v>
      </c>
      <c r="AD9" t="n">
        <v>105238.6084674572</v>
      </c>
      <c r="AE9" t="n">
        <v>143992.1069048472</v>
      </c>
      <c r="AF9" t="n">
        <v>4.647850987293817e-06</v>
      </c>
      <c r="AG9" t="n">
        <v>5</v>
      </c>
      <c r="AH9" t="n">
        <v>130249.7023160788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6.2829</v>
      </c>
      <c r="E10" t="n">
        <v>15.92</v>
      </c>
      <c r="F10" t="n">
        <v>12.54</v>
      </c>
      <c r="G10" t="n">
        <v>20.9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142.83</v>
      </c>
      <c r="Q10" t="n">
        <v>460.71</v>
      </c>
      <c r="R10" t="n">
        <v>73.16</v>
      </c>
      <c r="S10" t="n">
        <v>32.19</v>
      </c>
      <c r="T10" t="n">
        <v>16444.24</v>
      </c>
      <c r="U10" t="n">
        <v>0.44</v>
      </c>
      <c r="V10" t="n">
        <v>0.71</v>
      </c>
      <c r="W10" t="n">
        <v>1.51</v>
      </c>
      <c r="X10" t="n">
        <v>1.01</v>
      </c>
      <c r="Y10" t="n">
        <v>1</v>
      </c>
      <c r="Z10" t="n">
        <v>10</v>
      </c>
      <c r="AA10" t="n">
        <v>103.8077261470893</v>
      </c>
      <c r="AB10" t="n">
        <v>142.034310588048</v>
      </c>
      <c r="AC10" t="n">
        <v>128.4787553319699</v>
      </c>
      <c r="AD10" t="n">
        <v>103807.7261470893</v>
      </c>
      <c r="AE10" t="n">
        <v>142034.310588048</v>
      </c>
      <c r="AF10" t="n">
        <v>4.701504213045519e-06</v>
      </c>
      <c r="AG10" t="n">
        <v>5</v>
      </c>
      <c r="AH10" t="n">
        <v>128478.7553319699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6.3594</v>
      </c>
      <c r="E11" t="n">
        <v>15.72</v>
      </c>
      <c r="F11" t="n">
        <v>12.44</v>
      </c>
      <c r="G11" t="n">
        <v>22.62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141.3</v>
      </c>
      <c r="Q11" t="n">
        <v>460.73</v>
      </c>
      <c r="R11" t="n">
        <v>69.84999999999999</v>
      </c>
      <c r="S11" t="n">
        <v>32.19</v>
      </c>
      <c r="T11" t="n">
        <v>14801.54</v>
      </c>
      <c r="U11" t="n">
        <v>0.46</v>
      </c>
      <c r="V11" t="n">
        <v>0.72</v>
      </c>
      <c r="W11" t="n">
        <v>1.5</v>
      </c>
      <c r="X11" t="n">
        <v>0.91</v>
      </c>
      <c r="Y11" t="n">
        <v>1</v>
      </c>
      <c r="Z11" t="n">
        <v>10</v>
      </c>
      <c r="AA11" t="n">
        <v>102.4594394904309</v>
      </c>
      <c r="AB11" t="n">
        <v>140.1895253021997</v>
      </c>
      <c r="AC11" t="n">
        <v>126.81003376463</v>
      </c>
      <c r="AD11" t="n">
        <v>102459.4394904309</v>
      </c>
      <c r="AE11" t="n">
        <v>140189.5253021997</v>
      </c>
      <c r="AF11" t="n">
        <v>4.758749286546288e-06</v>
      </c>
      <c r="AG11" t="n">
        <v>5</v>
      </c>
      <c r="AH11" t="n">
        <v>126810.03376463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6.4184</v>
      </c>
      <c r="E12" t="n">
        <v>15.58</v>
      </c>
      <c r="F12" t="n">
        <v>12.39</v>
      </c>
      <c r="G12" t="n">
        <v>24.77</v>
      </c>
      <c r="H12" t="n">
        <v>0.4</v>
      </c>
      <c r="I12" t="n">
        <v>30</v>
      </c>
      <c r="J12" t="n">
        <v>153.93</v>
      </c>
      <c r="K12" t="n">
        <v>49.1</v>
      </c>
      <c r="L12" t="n">
        <v>3.5</v>
      </c>
      <c r="M12" t="n">
        <v>28</v>
      </c>
      <c r="N12" t="n">
        <v>26.33</v>
      </c>
      <c r="O12" t="n">
        <v>19218.22</v>
      </c>
      <c r="P12" t="n">
        <v>140.17</v>
      </c>
      <c r="Q12" t="n">
        <v>460.71</v>
      </c>
      <c r="R12" t="n">
        <v>68.13</v>
      </c>
      <c r="S12" t="n">
        <v>32.19</v>
      </c>
      <c r="T12" t="n">
        <v>13958.05</v>
      </c>
      <c r="U12" t="n">
        <v>0.47</v>
      </c>
      <c r="V12" t="n">
        <v>0.72</v>
      </c>
      <c r="W12" t="n">
        <v>1.5</v>
      </c>
      <c r="X12" t="n">
        <v>0.85</v>
      </c>
      <c r="Y12" t="n">
        <v>1</v>
      </c>
      <c r="Z12" t="n">
        <v>10</v>
      </c>
      <c r="AA12" t="n">
        <v>101.4715424785021</v>
      </c>
      <c r="AB12" t="n">
        <v>138.8378410275392</v>
      </c>
      <c r="AC12" t="n">
        <v>125.5873523400419</v>
      </c>
      <c r="AD12" t="n">
        <v>101471.5424785021</v>
      </c>
      <c r="AE12" t="n">
        <v>138837.8410275392</v>
      </c>
      <c r="AF12" t="n">
        <v>4.802899081795247e-06</v>
      </c>
      <c r="AG12" t="n">
        <v>5</v>
      </c>
      <c r="AH12" t="n">
        <v>125587.3523400419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6.4758</v>
      </c>
      <c r="E13" t="n">
        <v>15.44</v>
      </c>
      <c r="F13" t="n">
        <v>12.31</v>
      </c>
      <c r="G13" t="n">
        <v>26.38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138.48</v>
      </c>
      <c r="Q13" t="n">
        <v>460.71</v>
      </c>
      <c r="R13" t="n">
        <v>65.73999999999999</v>
      </c>
      <c r="S13" t="n">
        <v>32.19</v>
      </c>
      <c r="T13" t="n">
        <v>12774.73</v>
      </c>
      <c r="U13" t="n">
        <v>0.49</v>
      </c>
      <c r="V13" t="n">
        <v>0.73</v>
      </c>
      <c r="W13" t="n">
        <v>1.49</v>
      </c>
      <c r="X13" t="n">
        <v>0.78</v>
      </c>
      <c r="Y13" t="n">
        <v>1</v>
      </c>
      <c r="Z13" t="n">
        <v>10</v>
      </c>
      <c r="AA13" t="n">
        <v>100.2943202946868</v>
      </c>
      <c r="AB13" t="n">
        <v>137.2271137002665</v>
      </c>
      <c r="AC13" t="n">
        <v>124.1303505682136</v>
      </c>
      <c r="AD13" t="n">
        <v>100294.3202946868</v>
      </c>
      <c r="AE13" t="n">
        <v>137227.1137002665</v>
      </c>
      <c r="AF13" t="n">
        <v>4.845851594461183e-06</v>
      </c>
      <c r="AG13" t="n">
        <v>5</v>
      </c>
      <c r="AH13" t="n">
        <v>124130.3505682136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6.5207</v>
      </c>
      <c r="E14" t="n">
        <v>15.34</v>
      </c>
      <c r="F14" t="n">
        <v>12.27</v>
      </c>
      <c r="G14" t="n">
        <v>28.3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137.43</v>
      </c>
      <c r="Q14" t="n">
        <v>460.69</v>
      </c>
      <c r="R14" t="n">
        <v>64.15000000000001</v>
      </c>
      <c r="S14" t="n">
        <v>32.19</v>
      </c>
      <c r="T14" t="n">
        <v>11987.13</v>
      </c>
      <c r="U14" t="n">
        <v>0.5</v>
      </c>
      <c r="V14" t="n">
        <v>0.73</v>
      </c>
      <c r="W14" t="n">
        <v>1.49</v>
      </c>
      <c r="X14" t="n">
        <v>0.73</v>
      </c>
      <c r="Y14" t="n">
        <v>1</v>
      </c>
      <c r="Z14" t="n">
        <v>10</v>
      </c>
      <c r="AA14" t="n">
        <v>99.49793410269424</v>
      </c>
      <c r="AB14" t="n">
        <v>136.1374629783037</v>
      </c>
      <c r="AC14" t="n">
        <v>123.1446945818202</v>
      </c>
      <c r="AD14" t="n">
        <v>99497.93410269424</v>
      </c>
      <c r="AE14" t="n">
        <v>136137.4629783037</v>
      </c>
      <c r="AF14" t="n">
        <v>4.879450336947255e-06</v>
      </c>
      <c r="AG14" t="n">
        <v>5</v>
      </c>
      <c r="AH14" t="n">
        <v>123144.6945818202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6.5751</v>
      </c>
      <c r="E15" t="n">
        <v>15.21</v>
      </c>
      <c r="F15" t="n">
        <v>12.2</v>
      </c>
      <c r="G15" t="n">
        <v>30.5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136.13</v>
      </c>
      <c r="Q15" t="n">
        <v>460.75</v>
      </c>
      <c r="R15" t="n">
        <v>62.18</v>
      </c>
      <c r="S15" t="n">
        <v>32.19</v>
      </c>
      <c r="T15" t="n">
        <v>11014.24</v>
      </c>
      <c r="U15" t="n">
        <v>0.52</v>
      </c>
      <c r="V15" t="n">
        <v>0.73</v>
      </c>
      <c r="W15" t="n">
        <v>1.49</v>
      </c>
      <c r="X15" t="n">
        <v>0.66</v>
      </c>
      <c r="Y15" t="n">
        <v>1</v>
      </c>
      <c r="Z15" t="n">
        <v>10</v>
      </c>
      <c r="AA15" t="n">
        <v>98.5287258267922</v>
      </c>
      <c r="AB15" t="n">
        <v>134.8113494567638</v>
      </c>
      <c r="AC15" t="n">
        <v>121.9451434735636</v>
      </c>
      <c r="AD15" t="n">
        <v>98528.7258267922</v>
      </c>
      <c r="AE15" t="n">
        <v>134811.3494567638</v>
      </c>
      <c r="AF15" t="n">
        <v>4.920157944770025e-06</v>
      </c>
      <c r="AG15" t="n">
        <v>5</v>
      </c>
      <c r="AH15" t="n">
        <v>121945.1434735636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6.6059</v>
      </c>
      <c r="E16" t="n">
        <v>15.14</v>
      </c>
      <c r="F16" t="n">
        <v>12.16</v>
      </c>
      <c r="G16" t="n">
        <v>31.72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135.08</v>
      </c>
      <c r="Q16" t="n">
        <v>460.69</v>
      </c>
      <c r="R16" t="n">
        <v>60.82</v>
      </c>
      <c r="S16" t="n">
        <v>32.19</v>
      </c>
      <c r="T16" t="n">
        <v>10335.64</v>
      </c>
      <c r="U16" t="n">
        <v>0.53</v>
      </c>
      <c r="V16" t="n">
        <v>0.73</v>
      </c>
      <c r="W16" t="n">
        <v>1.48</v>
      </c>
      <c r="X16" t="n">
        <v>0.62</v>
      </c>
      <c r="Y16" t="n">
        <v>1</v>
      </c>
      <c r="Z16" t="n">
        <v>10</v>
      </c>
      <c r="AA16" t="n">
        <v>97.87195784608743</v>
      </c>
      <c r="AB16" t="n">
        <v>133.9127305310056</v>
      </c>
      <c r="AC16" t="n">
        <v>121.1322874768599</v>
      </c>
      <c r="AD16" t="n">
        <v>97871.95784608743</v>
      </c>
      <c r="AE16" t="n">
        <v>133912.7305310056</v>
      </c>
      <c r="AF16" t="n">
        <v>4.943205634493211e-06</v>
      </c>
      <c r="AG16" t="n">
        <v>5</v>
      </c>
      <c r="AH16" t="n">
        <v>121132.2874768599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6.6281</v>
      </c>
      <c r="E17" t="n">
        <v>15.09</v>
      </c>
      <c r="F17" t="n">
        <v>12.14</v>
      </c>
      <c r="G17" t="n">
        <v>33.11</v>
      </c>
      <c r="H17" t="n">
        <v>0.54</v>
      </c>
      <c r="I17" t="n">
        <v>22</v>
      </c>
      <c r="J17" t="n">
        <v>155.68</v>
      </c>
      <c r="K17" t="n">
        <v>49.1</v>
      </c>
      <c r="L17" t="n">
        <v>4.75</v>
      </c>
      <c r="M17" t="n">
        <v>20</v>
      </c>
      <c r="N17" t="n">
        <v>26.84</v>
      </c>
      <c r="O17" t="n">
        <v>19434.74</v>
      </c>
      <c r="P17" t="n">
        <v>134.2</v>
      </c>
      <c r="Q17" t="n">
        <v>460.69</v>
      </c>
      <c r="R17" t="n">
        <v>60.31</v>
      </c>
      <c r="S17" t="n">
        <v>32.19</v>
      </c>
      <c r="T17" t="n">
        <v>10085.27</v>
      </c>
      <c r="U17" t="n">
        <v>0.53</v>
      </c>
      <c r="V17" t="n">
        <v>0.74</v>
      </c>
      <c r="W17" t="n">
        <v>1.48</v>
      </c>
      <c r="X17" t="n">
        <v>0.6</v>
      </c>
      <c r="Y17" t="n">
        <v>1</v>
      </c>
      <c r="Z17" t="n">
        <v>10</v>
      </c>
      <c r="AA17" t="n">
        <v>97.36092817864827</v>
      </c>
      <c r="AB17" t="n">
        <v>133.2135171949779</v>
      </c>
      <c r="AC17" t="n">
        <v>120.4998060802703</v>
      </c>
      <c r="AD17" t="n">
        <v>97360.92817864826</v>
      </c>
      <c r="AE17" t="n">
        <v>133213.5171949779</v>
      </c>
      <c r="AF17" t="n">
        <v>4.959817930332649e-06</v>
      </c>
      <c r="AG17" t="n">
        <v>5</v>
      </c>
      <c r="AH17" t="n">
        <v>120499.8060802703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6.6563</v>
      </c>
      <c r="E18" t="n">
        <v>15.02</v>
      </c>
      <c r="F18" t="n">
        <v>12.11</v>
      </c>
      <c r="G18" t="n">
        <v>34.59</v>
      </c>
      <c r="H18" t="n">
        <v>0.57</v>
      </c>
      <c r="I18" t="n">
        <v>21</v>
      </c>
      <c r="J18" t="n">
        <v>156.03</v>
      </c>
      <c r="K18" t="n">
        <v>49.1</v>
      </c>
      <c r="L18" t="n">
        <v>5</v>
      </c>
      <c r="M18" t="n">
        <v>19</v>
      </c>
      <c r="N18" t="n">
        <v>26.94</v>
      </c>
      <c r="O18" t="n">
        <v>19478.15</v>
      </c>
      <c r="P18" t="n">
        <v>133.35</v>
      </c>
      <c r="Q18" t="n">
        <v>460.7</v>
      </c>
      <c r="R18" t="n">
        <v>58.99</v>
      </c>
      <c r="S18" t="n">
        <v>32.19</v>
      </c>
      <c r="T18" t="n">
        <v>9434.879999999999</v>
      </c>
      <c r="U18" t="n">
        <v>0.55</v>
      </c>
      <c r="V18" t="n">
        <v>0.74</v>
      </c>
      <c r="W18" t="n">
        <v>1.48</v>
      </c>
      <c r="X18" t="n">
        <v>0.57</v>
      </c>
      <c r="Y18" t="n">
        <v>1</v>
      </c>
      <c r="Z18" t="n">
        <v>10</v>
      </c>
      <c r="AA18" t="n">
        <v>96.81219624539304</v>
      </c>
      <c r="AB18" t="n">
        <v>132.4627179555541</v>
      </c>
      <c r="AC18" t="n">
        <v>119.8206620665036</v>
      </c>
      <c r="AD18" t="n">
        <v>96812.19624539305</v>
      </c>
      <c r="AE18" t="n">
        <v>132462.7179555541</v>
      </c>
      <c r="AF18" t="n">
        <v>4.980920035858424e-06</v>
      </c>
      <c r="AG18" t="n">
        <v>5</v>
      </c>
      <c r="AH18" t="n">
        <v>119820.6620665036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6.7072</v>
      </c>
      <c r="E19" t="n">
        <v>14.91</v>
      </c>
      <c r="F19" t="n">
        <v>12.05</v>
      </c>
      <c r="G19" t="n">
        <v>38.06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131.97</v>
      </c>
      <c r="Q19" t="n">
        <v>460.69</v>
      </c>
      <c r="R19" t="n">
        <v>57.38</v>
      </c>
      <c r="S19" t="n">
        <v>32.19</v>
      </c>
      <c r="T19" t="n">
        <v>8639.709999999999</v>
      </c>
      <c r="U19" t="n">
        <v>0.5600000000000001</v>
      </c>
      <c r="V19" t="n">
        <v>0.74</v>
      </c>
      <c r="W19" t="n">
        <v>1.48</v>
      </c>
      <c r="X19" t="n">
        <v>0.52</v>
      </c>
      <c r="Y19" t="n">
        <v>1</v>
      </c>
      <c r="Z19" t="n">
        <v>10</v>
      </c>
      <c r="AA19" t="n">
        <v>95.88674302253258</v>
      </c>
      <c r="AB19" t="n">
        <v>131.1964720279223</v>
      </c>
      <c r="AC19" t="n">
        <v>118.6752648730173</v>
      </c>
      <c r="AD19" t="n">
        <v>95886.74302253258</v>
      </c>
      <c r="AE19" t="n">
        <v>131196.4720279223</v>
      </c>
      <c r="AF19" t="n">
        <v>5.01900858803083e-06</v>
      </c>
      <c r="AG19" t="n">
        <v>5</v>
      </c>
      <c r="AH19" t="n">
        <v>118675.2648730173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6.7148</v>
      </c>
      <c r="E20" t="n">
        <v>14.89</v>
      </c>
      <c r="F20" t="n">
        <v>12.04</v>
      </c>
      <c r="G20" t="n">
        <v>38.01</v>
      </c>
      <c r="H20" t="n">
        <v>0.62</v>
      </c>
      <c r="I20" t="n">
        <v>19</v>
      </c>
      <c r="J20" t="n">
        <v>156.74</v>
      </c>
      <c r="K20" t="n">
        <v>49.1</v>
      </c>
      <c r="L20" t="n">
        <v>5.5</v>
      </c>
      <c r="M20" t="n">
        <v>17</v>
      </c>
      <c r="N20" t="n">
        <v>27.14</v>
      </c>
      <c r="O20" t="n">
        <v>19565.07</v>
      </c>
      <c r="P20" t="n">
        <v>131.24</v>
      </c>
      <c r="Q20" t="n">
        <v>460.7</v>
      </c>
      <c r="R20" t="n">
        <v>57.08</v>
      </c>
      <c r="S20" t="n">
        <v>32.19</v>
      </c>
      <c r="T20" t="n">
        <v>8486.299999999999</v>
      </c>
      <c r="U20" t="n">
        <v>0.5600000000000001</v>
      </c>
      <c r="V20" t="n">
        <v>0.74</v>
      </c>
      <c r="W20" t="n">
        <v>1.47</v>
      </c>
      <c r="X20" t="n">
        <v>0.5</v>
      </c>
      <c r="Y20" t="n">
        <v>1</v>
      </c>
      <c r="Z20" t="n">
        <v>10</v>
      </c>
      <c r="AA20" t="n">
        <v>95.56063097411584</v>
      </c>
      <c r="AB20" t="n">
        <v>130.7502711362306</v>
      </c>
      <c r="AC20" t="n">
        <v>118.2716487681816</v>
      </c>
      <c r="AD20" t="n">
        <v>95560.63097411583</v>
      </c>
      <c r="AE20" t="n">
        <v>130750.2711362306</v>
      </c>
      <c r="AF20" t="n">
        <v>5.024695680300188e-06</v>
      </c>
      <c r="AG20" t="n">
        <v>5</v>
      </c>
      <c r="AH20" t="n">
        <v>118271.6487681816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6.7361</v>
      </c>
      <c r="E21" t="n">
        <v>14.85</v>
      </c>
      <c r="F21" t="n">
        <v>12.02</v>
      </c>
      <c r="G21" t="n">
        <v>40.06</v>
      </c>
      <c r="H21" t="n">
        <v>0.65</v>
      </c>
      <c r="I21" t="n">
        <v>18</v>
      </c>
      <c r="J21" t="n">
        <v>157.09</v>
      </c>
      <c r="K21" t="n">
        <v>49.1</v>
      </c>
      <c r="L21" t="n">
        <v>5.75</v>
      </c>
      <c r="M21" t="n">
        <v>16</v>
      </c>
      <c r="N21" t="n">
        <v>27.25</v>
      </c>
      <c r="O21" t="n">
        <v>19608.58</v>
      </c>
      <c r="P21" t="n">
        <v>130.38</v>
      </c>
      <c r="Q21" t="n">
        <v>460.7</v>
      </c>
      <c r="R21" t="n">
        <v>56.28</v>
      </c>
      <c r="S21" t="n">
        <v>32.19</v>
      </c>
      <c r="T21" t="n">
        <v>8092.98</v>
      </c>
      <c r="U21" t="n">
        <v>0.57</v>
      </c>
      <c r="V21" t="n">
        <v>0.74</v>
      </c>
      <c r="W21" t="n">
        <v>1.48</v>
      </c>
      <c r="X21" t="n">
        <v>0.48</v>
      </c>
      <c r="Y21" t="n">
        <v>1</v>
      </c>
      <c r="Z21" t="n">
        <v>10</v>
      </c>
      <c r="AA21" t="n">
        <v>95.07954202916386</v>
      </c>
      <c r="AB21" t="n">
        <v>130.0920240176013</v>
      </c>
      <c r="AC21" t="n">
        <v>117.6762238306984</v>
      </c>
      <c r="AD21" t="n">
        <v>95079.54202916386</v>
      </c>
      <c r="AE21" t="n">
        <v>130092.0240176013</v>
      </c>
      <c r="AF21" t="n">
        <v>5.040634504686677e-06</v>
      </c>
      <c r="AG21" t="n">
        <v>5</v>
      </c>
      <c r="AH21" t="n">
        <v>117676.2238306984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6.7691</v>
      </c>
      <c r="E22" t="n">
        <v>14.77</v>
      </c>
      <c r="F22" t="n">
        <v>11.98</v>
      </c>
      <c r="G22" t="n">
        <v>42.27</v>
      </c>
      <c r="H22" t="n">
        <v>0.67</v>
      </c>
      <c r="I22" t="n">
        <v>17</v>
      </c>
      <c r="J22" t="n">
        <v>157.44</v>
      </c>
      <c r="K22" t="n">
        <v>49.1</v>
      </c>
      <c r="L22" t="n">
        <v>6</v>
      </c>
      <c r="M22" t="n">
        <v>15</v>
      </c>
      <c r="N22" t="n">
        <v>27.35</v>
      </c>
      <c r="O22" t="n">
        <v>19652.13</v>
      </c>
      <c r="P22" t="n">
        <v>129.45</v>
      </c>
      <c r="Q22" t="n">
        <v>460.69</v>
      </c>
      <c r="R22" t="n">
        <v>54.96</v>
      </c>
      <c r="S22" t="n">
        <v>32.19</v>
      </c>
      <c r="T22" t="n">
        <v>7437.15</v>
      </c>
      <c r="U22" t="n">
        <v>0.59</v>
      </c>
      <c r="V22" t="n">
        <v>0.75</v>
      </c>
      <c r="W22" t="n">
        <v>1.47</v>
      </c>
      <c r="X22" t="n">
        <v>0.44</v>
      </c>
      <c r="Y22" t="n">
        <v>1</v>
      </c>
      <c r="Z22" t="n">
        <v>10</v>
      </c>
      <c r="AA22" t="n">
        <v>94.48043250265331</v>
      </c>
      <c r="AB22" t="n">
        <v>129.2722959325831</v>
      </c>
      <c r="AC22" t="n">
        <v>116.9347294436185</v>
      </c>
      <c r="AD22" t="n">
        <v>94480.43250265332</v>
      </c>
      <c r="AE22" t="n">
        <v>129272.2959325831</v>
      </c>
      <c r="AF22" t="n">
        <v>5.065328457961518e-06</v>
      </c>
      <c r="AG22" t="n">
        <v>5</v>
      </c>
      <c r="AH22" t="n">
        <v>116934.7294436185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6.7881</v>
      </c>
      <c r="E23" t="n">
        <v>14.73</v>
      </c>
      <c r="F23" t="n">
        <v>11.97</v>
      </c>
      <c r="G23" t="n">
        <v>44.87</v>
      </c>
      <c r="H23" t="n">
        <v>0.7</v>
      </c>
      <c r="I23" t="n">
        <v>16</v>
      </c>
      <c r="J23" t="n">
        <v>157.8</v>
      </c>
      <c r="K23" t="n">
        <v>49.1</v>
      </c>
      <c r="L23" t="n">
        <v>6.25</v>
      </c>
      <c r="M23" t="n">
        <v>14</v>
      </c>
      <c r="N23" t="n">
        <v>27.45</v>
      </c>
      <c r="O23" t="n">
        <v>19695.71</v>
      </c>
      <c r="P23" t="n">
        <v>128.46</v>
      </c>
      <c r="Q23" t="n">
        <v>460.71</v>
      </c>
      <c r="R23" t="n">
        <v>54.47</v>
      </c>
      <c r="S23" t="n">
        <v>32.19</v>
      </c>
      <c r="T23" t="n">
        <v>7197.25</v>
      </c>
      <c r="U23" t="n">
        <v>0.59</v>
      </c>
      <c r="V23" t="n">
        <v>0.75</v>
      </c>
      <c r="W23" t="n">
        <v>1.48</v>
      </c>
      <c r="X23" t="n">
        <v>0.43</v>
      </c>
      <c r="Y23" t="n">
        <v>1</v>
      </c>
      <c r="Z23" t="n">
        <v>10</v>
      </c>
      <c r="AA23" t="n">
        <v>93.9812463106616</v>
      </c>
      <c r="AB23" t="n">
        <v>128.5892873621599</v>
      </c>
      <c r="AC23" t="n">
        <v>116.3169062525477</v>
      </c>
      <c r="AD23" t="n">
        <v>93981.24631066161</v>
      </c>
      <c r="AE23" t="n">
        <v>128589.2873621599</v>
      </c>
      <c r="AF23" t="n">
        <v>5.079546188634912e-06</v>
      </c>
      <c r="AG23" t="n">
        <v>5</v>
      </c>
      <c r="AH23" t="n">
        <v>116316.9062525477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6.7889</v>
      </c>
      <c r="E24" t="n">
        <v>14.73</v>
      </c>
      <c r="F24" t="n">
        <v>11.96</v>
      </c>
      <c r="G24" t="n">
        <v>44.87</v>
      </c>
      <c r="H24" t="n">
        <v>0.73</v>
      </c>
      <c r="I24" t="n">
        <v>16</v>
      </c>
      <c r="J24" t="n">
        <v>158.15</v>
      </c>
      <c r="K24" t="n">
        <v>49.1</v>
      </c>
      <c r="L24" t="n">
        <v>6.5</v>
      </c>
      <c r="M24" t="n">
        <v>14</v>
      </c>
      <c r="N24" t="n">
        <v>27.56</v>
      </c>
      <c r="O24" t="n">
        <v>19739.33</v>
      </c>
      <c r="P24" t="n">
        <v>128.24</v>
      </c>
      <c r="Q24" t="n">
        <v>460.71</v>
      </c>
      <c r="R24" t="n">
        <v>54.4</v>
      </c>
      <c r="S24" t="n">
        <v>32.19</v>
      </c>
      <c r="T24" t="n">
        <v>7163.23</v>
      </c>
      <c r="U24" t="n">
        <v>0.59</v>
      </c>
      <c r="V24" t="n">
        <v>0.75</v>
      </c>
      <c r="W24" t="n">
        <v>1.48</v>
      </c>
      <c r="X24" t="n">
        <v>0.43</v>
      </c>
      <c r="Y24" t="n">
        <v>1</v>
      </c>
      <c r="Z24" t="n">
        <v>10</v>
      </c>
      <c r="AA24" t="n">
        <v>93.89303414031077</v>
      </c>
      <c r="AB24" t="n">
        <v>128.4685915790396</v>
      </c>
      <c r="AC24" t="n">
        <v>116.2077295055708</v>
      </c>
      <c r="AD24" t="n">
        <v>93893.03414031077</v>
      </c>
      <c r="AE24" t="n">
        <v>128468.5915790396</v>
      </c>
      <c r="AF24" t="n">
        <v>5.080144829926423e-06</v>
      </c>
      <c r="AG24" t="n">
        <v>5</v>
      </c>
      <c r="AH24" t="n">
        <v>116207.7295055708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6.8179</v>
      </c>
      <c r="E25" t="n">
        <v>14.67</v>
      </c>
      <c r="F25" t="n">
        <v>11.93</v>
      </c>
      <c r="G25" t="n">
        <v>47.73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13</v>
      </c>
      <c r="N25" t="n">
        <v>27.66</v>
      </c>
      <c r="O25" t="n">
        <v>19782.99</v>
      </c>
      <c r="P25" t="n">
        <v>127.37</v>
      </c>
      <c r="Q25" t="n">
        <v>460.69</v>
      </c>
      <c r="R25" t="n">
        <v>53.41</v>
      </c>
      <c r="S25" t="n">
        <v>32.19</v>
      </c>
      <c r="T25" t="n">
        <v>6674.42</v>
      </c>
      <c r="U25" t="n">
        <v>0.6</v>
      </c>
      <c r="V25" t="n">
        <v>0.75</v>
      </c>
      <c r="W25" t="n">
        <v>1.47</v>
      </c>
      <c r="X25" t="n">
        <v>0.4</v>
      </c>
      <c r="Y25" t="n">
        <v>1</v>
      </c>
      <c r="Z25" t="n">
        <v>10</v>
      </c>
      <c r="AA25" t="n">
        <v>93.35865026538539</v>
      </c>
      <c r="AB25" t="n">
        <v>127.7374239860144</v>
      </c>
      <c r="AC25" t="n">
        <v>115.5463435214235</v>
      </c>
      <c r="AD25" t="n">
        <v>93358.6502653854</v>
      </c>
      <c r="AE25" t="n">
        <v>127737.4239860144</v>
      </c>
      <c r="AF25" t="n">
        <v>5.101845576743709e-06</v>
      </c>
      <c r="AG25" t="n">
        <v>5</v>
      </c>
      <c r="AH25" t="n">
        <v>115546.3435214235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6.8511</v>
      </c>
      <c r="E26" t="n">
        <v>14.6</v>
      </c>
      <c r="F26" t="n">
        <v>11.89</v>
      </c>
      <c r="G26" t="n">
        <v>50.97</v>
      </c>
      <c r="H26" t="n">
        <v>0.78</v>
      </c>
      <c r="I26" t="n">
        <v>14</v>
      </c>
      <c r="J26" t="n">
        <v>158.86</v>
      </c>
      <c r="K26" t="n">
        <v>49.1</v>
      </c>
      <c r="L26" t="n">
        <v>7</v>
      </c>
      <c r="M26" t="n">
        <v>12</v>
      </c>
      <c r="N26" t="n">
        <v>27.77</v>
      </c>
      <c r="O26" t="n">
        <v>19826.68</v>
      </c>
      <c r="P26" t="n">
        <v>126.31</v>
      </c>
      <c r="Q26" t="n">
        <v>460.7</v>
      </c>
      <c r="R26" t="n">
        <v>52.22</v>
      </c>
      <c r="S26" t="n">
        <v>32.19</v>
      </c>
      <c r="T26" t="n">
        <v>6080.2</v>
      </c>
      <c r="U26" t="n">
        <v>0.62</v>
      </c>
      <c r="V26" t="n">
        <v>0.75</v>
      </c>
      <c r="W26" t="n">
        <v>1.47</v>
      </c>
      <c r="X26" t="n">
        <v>0.36</v>
      </c>
      <c r="Y26" t="n">
        <v>1</v>
      </c>
      <c r="Z26" t="n">
        <v>10</v>
      </c>
      <c r="AA26" t="n">
        <v>92.72765253673263</v>
      </c>
      <c r="AB26" t="n">
        <v>126.874065056017</v>
      </c>
      <c r="AC26" t="n">
        <v>114.7653823559729</v>
      </c>
      <c r="AD26" t="n">
        <v>92727.65253673264</v>
      </c>
      <c r="AE26" t="n">
        <v>126874.065056017</v>
      </c>
      <c r="AF26" t="n">
        <v>5.126689190341427e-06</v>
      </c>
      <c r="AG26" t="n">
        <v>5</v>
      </c>
      <c r="AH26" t="n">
        <v>114765.3823559729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6.8472</v>
      </c>
      <c r="E27" t="n">
        <v>14.6</v>
      </c>
      <c r="F27" t="n">
        <v>11.9</v>
      </c>
      <c r="G27" t="n">
        <v>51</v>
      </c>
      <c r="H27" t="n">
        <v>0.8100000000000001</v>
      </c>
      <c r="I27" t="n">
        <v>14</v>
      </c>
      <c r="J27" t="n">
        <v>159.22</v>
      </c>
      <c r="K27" t="n">
        <v>49.1</v>
      </c>
      <c r="L27" t="n">
        <v>7.25</v>
      </c>
      <c r="M27" t="n">
        <v>12</v>
      </c>
      <c r="N27" t="n">
        <v>27.87</v>
      </c>
      <c r="O27" t="n">
        <v>19870.53</v>
      </c>
      <c r="P27" t="n">
        <v>125.79</v>
      </c>
      <c r="Q27" t="n">
        <v>460.69</v>
      </c>
      <c r="R27" t="n">
        <v>52.38</v>
      </c>
      <c r="S27" t="n">
        <v>32.19</v>
      </c>
      <c r="T27" t="n">
        <v>6160.75</v>
      </c>
      <c r="U27" t="n">
        <v>0.61</v>
      </c>
      <c r="V27" t="n">
        <v>0.75</v>
      </c>
      <c r="W27" t="n">
        <v>1.47</v>
      </c>
      <c r="X27" t="n">
        <v>0.37</v>
      </c>
      <c r="Y27" t="n">
        <v>1</v>
      </c>
      <c r="Z27" t="n">
        <v>10</v>
      </c>
      <c r="AA27" t="n">
        <v>92.57583962090825</v>
      </c>
      <c r="AB27" t="n">
        <v>126.666347927073</v>
      </c>
      <c r="AC27" t="n">
        <v>114.5774894582825</v>
      </c>
      <c r="AD27" t="n">
        <v>92575.83962090826</v>
      </c>
      <c r="AE27" t="n">
        <v>126666.347927073</v>
      </c>
      <c r="AF27" t="n">
        <v>5.123770814045311e-06</v>
      </c>
      <c r="AG27" t="n">
        <v>5</v>
      </c>
      <c r="AH27" t="n">
        <v>114577.4894582825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6.8694</v>
      </c>
      <c r="E28" t="n">
        <v>14.56</v>
      </c>
      <c r="F28" t="n">
        <v>11.88</v>
      </c>
      <c r="G28" t="n">
        <v>54.85</v>
      </c>
      <c r="H28" t="n">
        <v>0.83</v>
      </c>
      <c r="I28" t="n">
        <v>13</v>
      </c>
      <c r="J28" t="n">
        <v>159.57</v>
      </c>
      <c r="K28" t="n">
        <v>49.1</v>
      </c>
      <c r="L28" t="n">
        <v>7.5</v>
      </c>
      <c r="M28" t="n">
        <v>11</v>
      </c>
      <c r="N28" t="n">
        <v>27.98</v>
      </c>
      <c r="O28" t="n">
        <v>19914.3</v>
      </c>
      <c r="P28" t="n">
        <v>125.03</v>
      </c>
      <c r="Q28" t="n">
        <v>460.72</v>
      </c>
      <c r="R28" t="n">
        <v>51.97</v>
      </c>
      <c r="S28" t="n">
        <v>32.19</v>
      </c>
      <c r="T28" t="n">
        <v>5962.18</v>
      </c>
      <c r="U28" t="n">
        <v>0.62</v>
      </c>
      <c r="V28" t="n">
        <v>0.75</v>
      </c>
      <c r="W28" t="n">
        <v>1.47</v>
      </c>
      <c r="X28" t="n">
        <v>0.35</v>
      </c>
      <c r="Y28" t="n">
        <v>1</v>
      </c>
      <c r="Z28" t="n">
        <v>10</v>
      </c>
      <c r="AA28" t="n">
        <v>92.14212719712791</v>
      </c>
      <c r="AB28" t="n">
        <v>126.0729234548153</v>
      </c>
      <c r="AC28" t="n">
        <v>114.0407005847804</v>
      </c>
      <c r="AD28" t="n">
        <v>92142.12719712791</v>
      </c>
      <c r="AE28" t="n">
        <v>126072.9234548153</v>
      </c>
      <c r="AF28" t="n">
        <v>5.140383109884748e-06</v>
      </c>
      <c r="AG28" t="n">
        <v>5</v>
      </c>
      <c r="AH28" t="n">
        <v>114040.7005847804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6.8719</v>
      </c>
      <c r="E29" t="n">
        <v>14.55</v>
      </c>
      <c r="F29" t="n">
        <v>11.88</v>
      </c>
      <c r="G29" t="n">
        <v>54.82</v>
      </c>
      <c r="H29" t="n">
        <v>0.86</v>
      </c>
      <c r="I29" t="n">
        <v>13</v>
      </c>
      <c r="J29" t="n">
        <v>159.92</v>
      </c>
      <c r="K29" t="n">
        <v>49.1</v>
      </c>
      <c r="L29" t="n">
        <v>7.75</v>
      </c>
      <c r="M29" t="n">
        <v>11</v>
      </c>
      <c r="N29" t="n">
        <v>28.08</v>
      </c>
      <c r="O29" t="n">
        <v>19958.1</v>
      </c>
      <c r="P29" t="n">
        <v>124.73</v>
      </c>
      <c r="Q29" t="n">
        <v>460.7</v>
      </c>
      <c r="R29" t="n">
        <v>51.78</v>
      </c>
      <c r="S29" t="n">
        <v>32.19</v>
      </c>
      <c r="T29" t="n">
        <v>5865.94</v>
      </c>
      <c r="U29" t="n">
        <v>0.62</v>
      </c>
      <c r="V29" t="n">
        <v>0.75</v>
      </c>
      <c r="W29" t="n">
        <v>1.47</v>
      </c>
      <c r="X29" t="n">
        <v>0.34</v>
      </c>
      <c r="Y29" t="n">
        <v>1</v>
      </c>
      <c r="Z29" t="n">
        <v>10</v>
      </c>
      <c r="AA29" t="n">
        <v>92.01886133952097</v>
      </c>
      <c r="AB29" t="n">
        <v>125.9042656703318</v>
      </c>
      <c r="AC29" t="n">
        <v>113.8881392625352</v>
      </c>
      <c r="AD29" t="n">
        <v>92018.86133952097</v>
      </c>
      <c r="AE29" t="n">
        <v>125904.2656703318</v>
      </c>
      <c r="AF29" t="n">
        <v>5.142253863920721e-06</v>
      </c>
      <c r="AG29" t="n">
        <v>5</v>
      </c>
      <c r="AH29" t="n">
        <v>113888.1392625352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6.9063</v>
      </c>
      <c r="E30" t="n">
        <v>14.48</v>
      </c>
      <c r="F30" t="n">
        <v>11.84</v>
      </c>
      <c r="G30" t="n">
        <v>59.18</v>
      </c>
      <c r="H30" t="n">
        <v>0.88</v>
      </c>
      <c r="I30" t="n">
        <v>12</v>
      </c>
      <c r="J30" t="n">
        <v>160.28</v>
      </c>
      <c r="K30" t="n">
        <v>49.1</v>
      </c>
      <c r="L30" t="n">
        <v>8</v>
      </c>
      <c r="M30" t="n">
        <v>10</v>
      </c>
      <c r="N30" t="n">
        <v>28.19</v>
      </c>
      <c r="O30" t="n">
        <v>20001.93</v>
      </c>
      <c r="P30" t="n">
        <v>122.74</v>
      </c>
      <c r="Q30" t="n">
        <v>460.73</v>
      </c>
      <c r="R30" t="n">
        <v>50.38</v>
      </c>
      <c r="S30" t="n">
        <v>32.19</v>
      </c>
      <c r="T30" t="n">
        <v>5170.6</v>
      </c>
      <c r="U30" t="n">
        <v>0.64</v>
      </c>
      <c r="V30" t="n">
        <v>0.75</v>
      </c>
      <c r="W30" t="n">
        <v>1.46</v>
      </c>
      <c r="X30" t="n">
        <v>0.3</v>
      </c>
      <c r="Y30" t="n">
        <v>1</v>
      </c>
      <c r="Z30" t="n">
        <v>10</v>
      </c>
      <c r="AA30" t="n">
        <v>91.06523189047167</v>
      </c>
      <c r="AB30" t="n">
        <v>124.5994677869811</v>
      </c>
      <c r="AC30" t="n">
        <v>112.7078694578758</v>
      </c>
      <c r="AD30" t="n">
        <v>91065.23189047167</v>
      </c>
      <c r="AE30" t="n">
        <v>124599.4677869811</v>
      </c>
      <c r="AF30" t="n">
        <v>5.167995439455708e-06</v>
      </c>
      <c r="AG30" t="n">
        <v>5</v>
      </c>
      <c r="AH30" t="n">
        <v>112707.8694578758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6.9028</v>
      </c>
      <c r="E31" t="n">
        <v>14.49</v>
      </c>
      <c r="F31" t="n">
        <v>11.84</v>
      </c>
      <c r="G31" t="n">
        <v>59.22</v>
      </c>
      <c r="H31" t="n">
        <v>0.91</v>
      </c>
      <c r="I31" t="n">
        <v>12</v>
      </c>
      <c r="J31" t="n">
        <v>160.64</v>
      </c>
      <c r="K31" t="n">
        <v>49.1</v>
      </c>
      <c r="L31" t="n">
        <v>8.25</v>
      </c>
      <c r="M31" t="n">
        <v>10</v>
      </c>
      <c r="N31" t="n">
        <v>28.29</v>
      </c>
      <c r="O31" t="n">
        <v>20045.81</v>
      </c>
      <c r="P31" t="n">
        <v>122.95</v>
      </c>
      <c r="Q31" t="n">
        <v>460.69</v>
      </c>
      <c r="R31" t="n">
        <v>50.64</v>
      </c>
      <c r="S31" t="n">
        <v>32.19</v>
      </c>
      <c r="T31" t="n">
        <v>5304.54</v>
      </c>
      <c r="U31" t="n">
        <v>0.64</v>
      </c>
      <c r="V31" t="n">
        <v>0.75</v>
      </c>
      <c r="W31" t="n">
        <v>1.46</v>
      </c>
      <c r="X31" t="n">
        <v>0.31</v>
      </c>
      <c r="Y31" t="n">
        <v>1</v>
      </c>
      <c r="Z31" t="n">
        <v>10</v>
      </c>
      <c r="AA31" t="n">
        <v>91.1629043768765</v>
      </c>
      <c r="AB31" t="n">
        <v>124.7331075918861</v>
      </c>
      <c r="AC31" t="n">
        <v>112.8287548673653</v>
      </c>
      <c r="AD31" t="n">
        <v>91162.9043768765</v>
      </c>
      <c r="AE31" t="n">
        <v>124733.1075918861</v>
      </c>
      <c r="AF31" t="n">
        <v>5.165376383805346e-06</v>
      </c>
      <c r="AG31" t="n">
        <v>5</v>
      </c>
      <c r="AH31" t="n">
        <v>112828.7548673653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6.9004</v>
      </c>
      <c r="E32" t="n">
        <v>14.49</v>
      </c>
      <c r="F32" t="n">
        <v>11.85</v>
      </c>
      <c r="G32" t="n">
        <v>59.24</v>
      </c>
      <c r="H32" t="n">
        <v>0.9399999999999999</v>
      </c>
      <c r="I32" t="n">
        <v>12</v>
      </c>
      <c r="J32" t="n">
        <v>160.99</v>
      </c>
      <c r="K32" t="n">
        <v>49.1</v>
      </c>
      <c r="L32" t="n">
        <v>8.5</v>
      </c>
      <c r="M32" t="n">
        <v>10</v>
      </c>
      <c r="N32" t="n">
        <v>28.4</v>
      </c>
      <c r="O32" t="n">
        <v>20089.72</v>
      </c>
      <c r="P32" t="n">
        <v>121.54</v>
      </c>
      <c r="Q32" t="n">
        <v>460.69</v>
      </c>
      <c r="R32" t="n">
        <v>50.81</v>
      </c>
      <c r="S32" t="n">
        <v>32.19</v>
      </c>
      <c r="T32" t="n">
        <v>5388.99</v>
      </c>
      <c r="U32" t="n">
        <v>0.63</v>
      </c>
      <c r="V32" t="n">
        <v>0.75</v>
      </c>
      <c r="W32" t="n">
        <v>1.47</v>
      </c>
      <c r="X32" t="n">
        <v>0.32</v>
      </c>
      <c r="Y32" t="n">
        <v>1</v>
      </c>
      <c r="Z32" t="n">
        <v>10</v>
      </c>
      <c r="AA32" t="n">
        <v>90.68907536292568</v>
      </c>
      <c r="AB32" t="n">
        <v>124.0847938311382</v>
      </c>
      <c r="AC32" t="n">
        <v>112.2423152620289</v>
      </c>
      <c r="AD32" t="n">
        <v>90689.07536292568</v>
      </c>
      <c r="AE32" t="n">
        <v>124084.7938311382</v>
      </c>
      <c r="AF32" t="n">
        <v>5.163580459930812e-06</v>
      </c>
      <c r="AG32" t="n">
        <v>5</v>
      </c>
      <c r="AH32" t="n">
        <v>112242.3152620289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6.9305</v>
      </c>
      <c r="E33" t="n">
        <v>14.43</v>
      </c>
      <c r="F33" t="n">
        <v>11.82</v>
      </c>
      <c r="G33" t="n">
        <v>64.45</v>
      </c>
      <c r="H33" t="n">
        <v>0.96</v>
      </c>
      <c r="I33" t="n">
        <v>11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120.14</v>
      </c>
      <c r="Q33" t="n">
        <v>460.69</v>
      </c>
      <c r="R33" t="n">
        <v>49.6</v>
      </c>
      <c r="S33" t="n">
        <v>32.19</v>
      </c>
      <c r="T33" t="n">
        <v>4787.7</v>
      </c>
      <c r="U33" t="n">
        <v>0.65</v>
      </c>
      <c r="V33" t="n">
        <v>0.76</v>
      </c>
      <c r="W33" t="n">
        <v>1.47</v>
      </c>
      <c r="X33" t="n">
        <v>0.28</v>
      </c>
      <c r="Y33" t="n">
        <v>1</v>
      </c>
      <c r="Z33" t="n">
        <v>10</v>
      </c>
      <c r="AA33" t="n">
        <v>89.98433605866019</v>
      </c>
      <c r="AB33" t="n">
        <v>123.1205384241388</v>
      </c>
      <c r="AC33" t="n">
        <v>111.3700870377322</v>
      </c>
      <c r="AD33" t="n">
        <v>89984.33605866019</v>
      </c>
      <c r="AE33" t="n">
        <v>123120.5384241388</v>
      </c>
      <c r="AF33" t="n">
        <v>5.186104338523925e-06</v>
      </c>
      <c r="AG33" t="n">
        <v>5</v>
      </c>
      <c r="AH33" t="n">
        <v>111370.0870377322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6.9296</v>
      </c>
      <c r="E34" t="n">
        <v>14.43</v>
      </c>
      <c r="F34" t="n">
        <v>11.82</v>
      </c>
      <c r="G34" t="n">
        <v>64.45999999999999</v>
      </c>
      <c r="H34" t="n">
        <v>0.99</v>
      </c>
      <c r="I34" t="n">
        <v>11</v>
      </c>
      <c r="J34" t="n">
        <v>161.71</v>
      </c>
      <c r="K34" t="n">
        <v>49.1</v>
      </c>
      <c r="L34" t="n">
        <v>9</v>
      </c>
      <c r="M34" t="n">
        <v>9</v>
      </c>
      <c r="N34" t="n">
        <v>28.61</v>
      </c>
      <c r="O34" t="n">
        <v>20177.64</v>
      </c>
      <c r="P34" t="n">
        <v>120.81</v>
      </c>
      <c r="Q34" t="n">
        <v>460.69</v>
      </c>
      <c r="R34" t="n">
        <v>49.71</v>
      </c>
      <c r="S34" t="n">
        <v>32.19</v>
      </c>
      <c r="T34" t="n">
        <v>4840.76</v>
      </c>
      <c r="U34" t="n">
        <v>0.65</v>
      </c>
      <c r="V34" t="n">
        <v>0.76</v>
      </c>
      <c r="W34" t="n">
        <v>1.47</v>
      </c>
      <c r="X34" t="n">
        <v>0.28</v>
      </c>
      <c r="Y34" t="n">
        <v>1</v>
      </c>
      <c r="Z34" t="n">
        <v>10</v>
      </c>
      <c r="AA34" t="n">
        <v>90.22421768797055</v>
      </c>
      <c r="AB34" t="n">
        <v>123.4487550521916</v>
      </c>
      <c r="AC34" t="n">
        <v>111.6669791314588</v>
      </c>
      <c r="AD34" t="n">
        <v>90224.21768797055</v>
      </c>
      <c r="AE34" t="n">
        <v>123448.7550521916</v>
      </c>
      <c r="AF34" t="n">
        <v>5.185430867070975e-06</v>
      </c>
      <c r="AG34" t="n">
        <v>5</v>
      </c>
      <c r="AH34" t="n">
        <v>111666.9791314588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6.9317</v>
      </c>
      <c r="E35" t="n">
        <v>14.43</v>
      </c>
      <c r="F35" t="n">
        <v>11.81</v>
      </c>
      <c r="G35" t="n">
        <v>64.44</v>
      </c>
      <c r="H35" t="n">
        <v>1.01</v>
      </c>
      <c r="I35" t="n">
        <v>11</v>
      </c>
      <c r="J35" t="n">
        <v>162.06</v>
      </c>
      <c r="K35" t="n">
        <v>49.1</v>
      </c>
      <c r="L35" t="n">
        <v>9.25</v>
      </c>
      <c r="M35" t="n">
        <v>9</v>
      </c>
      <c r="N35" t="n">
        <v>28.72</v>
      </c>
      <c r="O35" t="n">
        <v>20221.66</v>
      </c>
      <c r="P35" t="n">
        <v>119.95</v>
      </c>
      <c r="Q35" t="n">
        <v>460.69</v>
      </c>
      <c r="R35" t="n">
        <v>49.6</v>
      </c>
      <c r="S35" t="n">
        <v>32.19</v>
      </c>
      <c r="T35" t="n">
        <v>4789.2</v>
      </c>
      <c r="U35" t="n">
        <v>0.65</v>
      </c>
      <c r="V35" t="n">
        <v>0.76</v>
      </c>
      <c r="W35" t="n">
        <v>1.46</v>
      </c>
      <c r="X35" t="n">
        <v>0.28</v>
      </c>
      <c r="Y35" t="n">
        <v>1</v>
      </c>
      <c r="Z35" t="n">
        <v>10</v>
      </c>
      <c r="AA35" t="n">
        <v>89.90619076984429</v>
      </c>
      <c r="AB35" t="n">
        <v>123.0136165924541</v>
      </c>
      <c r="AC35" t="n">
        <v>111.2733696755978</v>
      </c>
      <c r="AD35" t="n">
        <v>89906.19076984428</v>
      </c>
      <c r="AE35" t="n">
        <v>123013.6165924541</v>
      </c>
      <c r="AF35" t="n">
        <v>5.187002300461192e-06</v>
      </c>
      <c r="AG35" t="n">
        <v>5</v>
      </c>
      <c r="AH35" t="n">
        <v>111273.3696755978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6.9591</v>
      </c>
      <c r="E36" t="n">
        <v>14.37</v>
      </c>
      <c r="F36" t="n">
        <v>11.79</v>
      </c>
      <c r="G36" t="n">
        <v>70.73</v>
      </c>
      <c r="H36" t="n">
        <v>1.04</v>
      </c>
      <c r="I36" t="n">
        <v>10</v>
      </c>
      <c r="J36" t="n">
        <v>162.42</v>
      </c>
      <c r="K36" t="n">
        <v>49.1</v>
      </c>
      <c r="L36" t="n">
        <v>9.5</v>
      </c>
      <c r="M36" t="n">
        <v>8</v>
      </c>
      <c r="N36" t="n">
        <v>28.82</v>
      </c>
      <c r="O36" t="n">
        <v>20265.72</v>
      </c>
      <c r="P36" t="n">
        <v>118.65</v>
      </c>
      <c r="Q36" t="n">
        <v>460.71</v>
      </c>
      <c r="R36" t="n">
        <v>48.76</v>
      </c>
      <c r="S36" t="n">
        <v>32.19</v>
      </c>
      <c r="T36" t="n">
        <v>4372.71</v>
      </c>
      <c r="U36" t="n">
        <v>0.66</v>
      </c>
      <c r="V36" t="n">
        <v>0.76</v>
      </c>
      <c r="W36" t="n">
        <v>1.46</v>
      </c>
      <c r="X36" t="n">
        <v>0.25</v>
      </c>
      <c r="Y36" t="n">
        <v>1</v>
      </c>
      <c r="Z36" t="n">
        <v>10</v>
      </c>
      <c r="AA36" t="n">
        <v>89.26426989755274</v>
      </c>
      <c r="AB36" t="n">
        <v>122.135312135435</v>
      </c>
      <c r="AC36" t="n">
        <v>110.4788893632483</v>
      </c>
      <c r="AD36" t="n">
        <v>89264.26989755273</v>
      </c>
      <c r="AE36" t="n">
        <v>122135.312135435</v>
      </c>
      <c r="AF36" t="n">
        <v>5.207505764695455e-06</v>
      </c>
      <c r="AG36" t="n">
        <v>5</v>
      </c>
      <c r="AH36" t="n">
        <v>110478.8893632483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6.9564</v>
      </c>
      <c r="E37" t="n">
        <v>14.38</v>
      </c>
      <c r="F37" t="n">
        <v>11.79</v>
      </c>
      <c r="G37" t="n">
        <v>70.76000000000001</v>
      </c>
      <c r="H37" t="n">
        <v>1.06</v>
      </c>
      <c r="I37" t="n">
        <v>10</v>
      </c>
      <c r="J37" t="n">
        <v>162.78</v>
      </c>
      <c r="K37" t="n">
        <v>49.1</v>
      </c>
      <c r="L37" t="n">
        <v>9.75</v>
      </c>
      <c r="M37" t="n">
        <v>8</v>
      </c>
      <c r="N37" t="n">
        <v>28.93</v>
      </c>
      <c r="O37" t="n">
        <v>20309.81</v>
      </c>
      <c r="P37" t="n">
        <v>117.9</v>
      </c>
      <c r="Q37" t="n">
        <v>460.69</v>
      </c>
      <c r="R37" t="n">
        <v>48.98</v>
      </c>
      <c r="S37" t="n">
        <v>32.19</v>
      </c>
      <c r="T37" t="n">
        <v>4481.79</v>
      </c>
      <c r="U37" t="n">
        <v>0.66</v>
      </c>
      <c r="V37" t="n">
        <v>0.76</v>
      </c>
      <c r="W37" t="n">
        <v>1.46</v>
      </c>
      <c r="X37" t="n">
        <v>0.26</v>
      </c>
      <c r="Y37" t="n">
        <v>1</v>
      </c>
      <c r="Z37" t="n">
        <v>10</v>
      </c>
      <c r="AA37" t="n">
        <v>89.02124733722023</v>
      </c>
      <c r="AB37" t="n">
        <v>121.8027979469896</v>
      </c>
      <c r="AC37" t="n">
        <v>110.1781098622614</v>
      </c>
      <c r="AD37" t="n">
        <v>89021.24733722024</v>
      </c>
      <c r="AE37" t="n">
        <v>121802.7979469896</v>
      </c>
      <c r="AF37" t="n">
        <v>5.205485350336604e-06</v>
      </c>
      <c r="AG37" t="n">
        <v>5</v>
      </c>
      <c r="AH37" t="n">
        <v>110178.1098622614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6.9577</v>
      </c>
      <c r="E38" t="n">
        <v>14.37</v>
      </c>
      <c r="F38" t="n">
        <v>11.79</v>
      </c>
      <c r="G38" t="n">
        <v>70.73999999999999</v>
      </c>
      <c r="H38" t="n">
        <v>1.09</v>
      </c>
      <c r="I38" t="n">
        <v>10</v>
      </c>
      <c r="J38" t="n">
        <v>163.13</v>
      </c>
      <c r="K38" t="n">
        <v>49.1</v>
      </c>
      <c r="L38" t="n">
        <v>10</v>
      </c>
      <c r="M38" t="n">
        <v>8</v>
      </c>
      <c r="N38" t="n">
        <v>29.04</v>
      </c>
      <c r="O38" t="n">
        <v>20353.94</v>
      </c>
      <c r="P38" t="n">
        <v>117.09</v>
      </c>
      <c r="Q38" t="n">
        <v>460.69</v>
      </c>
      <c r="R38" t="n">
        <v>48.85</v>
      </c>
      <c r="S38" t="n">
        <v>32.19</v>
      </c>
      <c r="T38" t="n">
        <v>4416.66</v>
      </c>
      <c r="U38" t="n">
        <v>0.66</v>
      </c>
      <c r="V38" t="n">
        <v>0.76</v>
      </c>
      <c r="W38" t="n">
        <v>1.46</v>
      </c>
      <c r="X38" t="n">
        <v>0.26</v>
      </c>
      <c r="Y38" t="n">
        <v>1</v>
      </c>
      <c r="Z38" t="n">
        <v>10</v>
      </c>
      <c r="AA38" t="n">
        <v>88.73117798249665</v>
      </c>
      <c r="AB38" t="n">
        <v>121.4059122589002</v>
      </c>
      <c r="AC38" t="n">
        <v>109.8191023872106</v>
      </c>
      <c r="AD38" t="n">
        <v>88731.17798249665</v>
      </c>
      <c r="AE38" t="n">
        <v>121405.9122589002</v>
      </c>
      <c r="AF38" t="n">
        <v>5.20645814243531e-06</v>
      </c>
      <c r="AG38" t="n">
        <v>5</v>
      </c>
      <c r="AH38" t="n">
        <v>109819.1023872106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6.9581</v>
      </c>
      <c r="E39" t="n">
        <v>14.37</v>
      </c>
      <c r="F39" t="n">
        <v>11.79</v>
      </c>
      <c r="G39" t="n">
        <v>70.73999999999999</v>
      </c>
      <c r="H39" t="n">
        <v>1.11</v>
      </c>
      <c r="I39" t="n">
        <v>10</v>
      </c>
      <c r="J39" t="n">
        <v>163.49</v>
      </c>
      <c r="K39" t="n">
        <v>49.1</v>
      </c>
      <c r="L39" t="n">
        <v>10.25</v>
      </c>
      <c r="M39" t="n">
        <v>8</v>
      </c>
      <c r="N39" t="n">
        <v>29.15</v>
      </c>
      <c r="O39" t="n">
        <v>20398.1</v>
      </c>
      <c r="P39" t="n">
        <v>115.93</v>
      </c>
      <c r="Q39" t="n">
        <v>460.7</v>
      </c>
      <c r="R39" t="n">
        <v>48.78</v>
      </c>
      <c r="S39" t="n">
        <v>32.19</v>
      </c>
      <c r="T39" t="n">
        <v>4380.15</v>
      </c>
      <c r="U39" t="n">
        <v>0.66</v>
      </c>
      <c r="V39" t="n">
        <v>0.76</v>
      </c>
      <c r="W39" t="n">
        <v>1.46</v>
      </c>
      <c r="X39" t="n">
        <v>0.26</v>
      </c>
      <c r="Y39" t="n">
        <v>1</v>
      </c>
      <c r="Z39" t="n">
        <v>10</v>
      </c>
      <c r="AA39" t="n">
        <v>88.3253626334761</v>
      </c>
      <c r="AB39" t="n">
        <v>120.850657795061</v>
      </c>
      <c r="AC39" t="n">
        <v>109.3168406300954</v>
      </c>
      <c r="AD39" t="n">
        <v>88325.36263347611</v>
      </c>
      <c r="AE39" t="n">
        <v>120850.6577950609</v>
      </c>
      <c r="AF39" t="n">
        <v>5.206757463081065e-06</v>
      </c>
      <c r="AG39" t="n">
        <v>5</v>
      </c>
      <c r="AH39" t="n">
        <v>109316.8406300954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6.9906</v>
      </c>
      <c r="E40" t="n">
        <v>14.3</v>
      </c>
      <c r="F40" t="n">
        <v>11.75</v>
      </c>
      <c r="G40" t="n">
        <v>78.36</v>
      </c>
      <c r="H40" t="n">
        <v>1.14</v>
      </c>
      <c r="I40" t="n">
        <v>9</v>
      </c>
      <c r="J40" t="n">
        <v>163.85</v>
      </c>
      <c r="K40" t="n">
        <v>49.1</v>
      </c>
      <c r="L40" t="n">
        <v>10.5</v>
      </c>
      <c r="M40" t="n">
        <v>7</v>
      </c>
      <c r="N40" t="n">
        <v>29.26</v>
      </c>
      <c r="O40" t="n">
        <v>20442.3</v>
      </c>
      <c r="P40" t="n">
        <v>115.26</v>
      </c>
      <c r="Q40" t="n">
        <v>460.73</v>
      </c>
      <c r="R40" t="n">
        <v>47.65</v>
      </c>
      <c r="S40" t="n">
        <v>32.19</v>
      </c>
      <c r="T40" t="n">
        <v>3820.27</v>
      </c>
      <c r="U40" t="n">
        <v>0.68</v>
      </c>
      <c r="V40" t="n">
        <v>0.76</v>
      </c>
      <c r="W40" t="n">
        <v>1.46</v>
      </c>
      <c r="X40" t="n">
        <v>0.22</v>
      </c>
      <c r="Y40" t="n">
        <v>1</v>
      </c>
      <c r="Z40" t="n">
        <v>10</v>
      </c>
      <c r="AA40" t="n">
        <v>87.87027880971955</v>
      </c>
      <c r="AB40" t="n">
        <v>120.2279920305162</v>
      </c>
      <c r="AC40" t="n">
        <v>108.7536012122017</v>
      </c>
      <c r="AD40" t="n">
        <v>87870.27880971954</v>
      </c>
      <c r="AE40" t="n">
        <v>120227.9920305162</v>
      </c>
      <c r="AF40" t="n">
        <v>5.231077265548713e-06</v>
      </c>
      <c r="AG40" t="n">
        <v>5</v>
      </c>
      <c r="AH40" t="n">
        <v>108753.6012122017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6.9854</v>
      </c>
      <c r="E41" t="n">
        <v>14.32</v>
      </c>
      <c r="F41" t="n">
        <v>11.76</v>
      </c>
      <c r="G41" t="n">
        <v>78.43000000000001</v>
      </c>
      <c r="H41" t="n">
        <v>1.16</v>
      </c>
      <c r="I41" t="n">
        <v>9</v>
      </c>
      <c r="J41" t="n">
        <v>164.21</v>
      </c>
      <c r="K41" t="n">
        <v>49.1</v>
      </c>
      <c r="L41" t="n">
        <v>10.75</v>
      </c>
      <c r="M41" t="n">
        <v>7</v>
      </c>
      <c r="N41" t="n">
        <v>29.36</v>
      </c>
      <c r="O41" t="n">
        <v>20486.54</v>
      </c>
      <c r="P41" t="n">
        <v>115.4</v>
      </c>
      <c r="Q41" t="n">
        <v>460.69</v>
      </c>
      <c r="R41" t="n">
        <v>47.91</v>
      </c>
      <c r="S41" t="n">
        <v>32.19</v>
      </c>
      <c r="T41" t="n">
        <v>3954.37</v>
      </c>
      <c r="U41" t="n">
        <v>0.67</v>
      </c>
      <c r="V41" t="n">
        <v>0.76</v>
      </c>
      <c r="W41" t="n">
        <v>1.46</v>
      </c>
      <c r="X41" t="n">
        <v>0.23</v>
      </c>
      <c r="Y41" t="n">
        <v>1</v>
      </c>
      <c r="Z41" t="n">
        <v>10</v>
      </c>
      <c r="AA41" t="n">
        <v>87.95552588185703</v>
      </c>
      <c r="AB41" t="n">
        <v>120.34463083545</v>
      </c>
      <c r="AC41" t="n">
        <v>108.8591081732963</v>
      </c>
      <c r="AD41" t="n">
        <v>87955.52588185703</v>
      </c>
      <c r="AE41" t="n">
        <v>120344.63083545</v>
      </c>
      <c r="AF41" t="n">
        <v>5.227186097153888e-06</v>
      </c>
      <c r="AG41" t="n">
        <v>5</v>
      </c>
      <c r="AH41" t="n">
        <v>108859.1081732963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6.9865</v>
      </c>
      <c r="E42" t="n">
        <v>14.31</v>
      </c>
      <c r="F42" t="n">
        <v>11.76</v>
      </c>
      <c r="G42" t="n">
        <v>78.41</v>
      </c>
      <c r="H42" t="n">
        <v>1.18</v>
      </c>
      <c r="I42" t="n">
        <v>9</v>
      </c>
      <c r="J42" t="n">
        <v>164.57</v>
      </c>
      <c r="K42" t="n">
        <v>49.1</v>
      </c>
      <c r="L42" t="n">
        <v>11</v>
      </c>
      <c r="M42" t="n">
        <v>7</v>
      </c>
      <c r="N42" t="n">
        <v>29.47</v>
      </c>
      <c r="O42" t="n">
        <v>20530.82</v>
      </c>
      <c r="P42" t="n">
        <v>114.4</v>
      </c>
      <c r="Q42" t="n">
        <v>460.69</v>
      </c>
      <c r="R42" t="n">
        <v>47.93</v>
      </c>
      <c r="S42" t="n">
        <v>32.19</v>
      </c>
      <c r="T42" t="n">
        <v>3963.05</v>
      </c>
      <c r="U42" t="n">
        <v>0.67</v>
      </c>
      <c r="V42" t="n">
        <v>0.76</v>
      </c>
      <c r="W42" t="n">
        <v>1.46</v>
      </c>
      <c r="X42" t="n">
        <v>0.23</v>
      </c>
      <c r="Y42" t="n">
        <v>1</v>
      </c>
      <c r="Z42" t="n">
        <v>10</v>
      </c>
      <c r="AA42" t="n">
        <v>87.60234581946463</v>
      </c>
      <c r="AB42" t="n">
        <v>119.8613942928803</v>
      </c>
      <c r="AC42" t="n">
        <v>108.4219910481225</v>
      </c>
      <c r="AD42" t="n">
        <v>87602.34581946464</v>
      </c>
      <c r="AE42" t="n">
        <v>119861.3942928803</v>
      </c>
      <c r="AF42" t="n">
        <v>5.228009228929718e-06</v>
      </c>
      <c r="AG42" t="n">
        <v>5</v>
      </c>
      <c r="AH42" t="n">
        <v>108421.9910481225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6.9823</v>
      </c>
      <c r="E43" t="n">
        <v>14.32</v>
      </c>
      <c r="F43" t="n">
        <v>11.77</v>
      </c>
      <c r="G43" t="n">
        <v>78.47</v>
      </c>
      <c r="H43" t="n">
        <v>1.21</v>
      </c>
      <c r="I43" t="n">
        <v>9</v>
      </c>
      <c r="J43" t="n">
        <v>164.93</v>
      </c>
      <c r="K43" t="n">
        <v>49.1</v>
      </c>
      <c r="L43" t="n">
        <v>11.25</v>
      </c>
      <c r="M43" t="n">
        <v>7</v>
      </c>
      <c r="N43" t="n">
        <v>29.58</v>
      </c>
      <c r="O43" t="n">
        <v>20575.13</v>
      </c>
      <c r="P43" t="n">
        <v>113.65</v>
      </c>
      <c r="Q43" t="n">
        <v>460.69</v>
      </c>
      <c r="R43" t="n">
        <v>48.26</v>
      </c>
      <c r="S43" t="n">
        <v>32.19</v>
      </c>
      <c r="T43" t="n">
        <v>4126.5</v>
      </c>
      <c r="U43" t="n">
        <v>0.67</v>
      </c>
      <c r="V43" t="n">
        <v>0.76</v>
      </c>
      <c r="W43" t="n">
        <v>1.46</v>
      </c>
      <c r="X43" t="n">
        <v>0.24</v>
      </c>
      <c r="Y43" t="n">
        <v>1</v>
      </c>
      <c r="Z43" t="n">
        <v>10</v>
      </c>
      <c r="AA43" t="n">
        <v>87.3728289002197</v>
      </c>
      <c r="AB43" t="n">
        <v>119.5473591183977</v>
      </c>
      <c r="AC43" t="n">
        <v>108.1379269499413</v>
      </c>
      <c r="AD43" t="n">
        <v>87372.8289002197</v>
      </c>
      <c r="AE43" t="n">
        <v>119547.3591183977</v>
      </c>
      <c r="AF43" t="n">
        <v>5.224866362149283e-06</v>
      </c>
      <c r="AG43" t="n">
        <v>5</v>
      </c>
      <c r="AH43" t="n">
        <v>108137.9269499413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7.014</v>
      </c>
      <c r="E44" t="n">
        <v>14.26</v>
      </c>
      <c r="F44" t="n">
        <v>11.74</v>
      </c>
      <c r="G44" t="n">
        <v>88.02</v>
      </c>
      <c r="H44" t="n">
        <v>1.23</v>
      </c>
      <c r="I44" t="n">
        <v>8</v>
      </c>
      <c r="J44" t="n">
        <v>165.29</v>
      </c>
      <c r="K44" t="n">
        <v>49.1</v>
      </c>
      <c r="L44" t="n">
        <v>11.5</v>
      </c>
      <c r="M44" t="n">
        <v>6</v>
      </c>
      <c r="N44" t="n">
        <v>29.69</v>
      </c>
      <c r="O44" t="n">
        <v>20619.48</v>
      </c>
      <c r="P44" t="n">
        <v>111.69</v>
      </c>
      <c r="Q44" t="n">
        <v>460.75</v>
      </c>
      <c r="R44" t="n">
        <v>47.14</v>
      </c>
      <c r="S44" t="n">
        <v>32.19</v>
      </c>
      <c r="T44" t="n">
        <v>3573.06</v>
      </c>
      <c r="U44" t="n">
        <v>0.68</v>
      </c>
      <c r="V44" t="n">
        <v>0.76</v>
      </c>
      <c r="W44" t="n">
        <v>1.46</v>
      </c>
      <c r="X44" t="n">
        <v>0.2</v>
      </c>
      <c r="Y44" t="n">
        <v>1</v>
      </c>
      <c r="Z44" t="n">
        <v>10</v>
      </c>
      <c r="AA44" t="n">
        <v>86.48760882278206</v>
      </c>
      <c r="AB44" t="n">
        <v>118.3361619552945</v>
      </c>
      <c r="AC44" t="n">
        <v>107.0423247441584</v>
      </c>
      <c r="AD44" t="n">
        <v>86487.60882278206</v>
      </c>
      <c r="AE44" t="n">
        <v>118336.1619552945</v>
      </c>
      <c r="AF44" t="n">
        <v>5.248587523325419e-06</v>
      </c>
      <c r="AG44" t="n">
        <v>5</v>
      </c>
      <c r="AH44" t="n">
        <v>107042.3247441584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7.0181</v>
      </c>
      <c r="E45" t="n">
        <v>14.25</v>
      </c>
      <c r="F45" t="n">
        <v>11.73</v>
      </c>
      <c r="G45" t="n">
        <v>87.95999999999999</v>
      </c>
      <c r="H45" t="n">
        <v>1.26</v>
      </c>
      <c r="I45" t="n">
        <v>8</v>
      </c>
      <c r="J45" t="n">
        <v>165.65</v>
      </c>
      <c r="K45" t="n">
        <v>49.1</v>
      </c>
      <c r="L45" t="n">
        <v>11.75</v>
      </c>
      <c r="M45" t="n">
        <v>5</v>
      </c>
      <c r="N45" t="n">
        <v>29.8</v>
      </c>
      <c r="O45" t="n">
        <v>20663.87</v>
      </c>
      <c r="P45" t="n">
        <v>111.24</v>
      </c>
      <c r="Q45" t="n">
        <v>460.69</v>
      </c>
      <c r="R45" t="n">
        <v>46.79</v>
      </c>
      <c r="S45" t="n">
        <v>32.19</v>
      </c>
      <c r="T45" t="n">
        <v>3398.69</v>
      </c>
      <c r="U45" t="n">
        <v>0.6899999999999999</v>
      </c>
      <c r="V45" t="n">
        <v>0.76</v>
      </c>
      <c r="W45" t="n">
        <v>1.46</v>
      </c>
      <c r="X45" t="n">
        <v>0.19</v>
      </c>
      <c r="Y45" t="n">
        <v>1</v>
      </c>
      <c r="Z45" t="n">
        <v>10</v>
      </c>
      <c r="AA45" t="n">
        <v>86.30367778350738</v>
      </c>
      <c r="AB45" t="n">
        <v>118.0844993928943</v>
      </c>
      <c r="AC45" t="n">
        <v>106.814680503503</v>
      </c>
      <c r="AD45" t="n">
        <v>86303.67778350739</v>
      </c>
      <c r="AE45" t="n">
        <v>118084.4993928943</v>
      </c>
      <c r="AF45" t="n">
        <v>5.251655559944413e-06</v>
      </c>
      <c r="AG45" t="n">
        <v>5</v>
      </c>
      <c r="AH45" t="n">
        <v>106814.680503503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7.0185</v>
      </c>
      <c r="E46" t="n">
        <v>14.25</v>
      </c>
      <c r="F46" t="n">
        <v>11.73</v>
      </c>
      <c r="G46" t="n">
        <v>87.95</v>
      </c>
      <c r="H46" t="n">
        <v>1.28</v>
      </c>
      <c r="I46" t="n">
        <v>8</v>
      </c>
      <c r="J46" t="n">
        <v>166.01</v>
      </c>
      <c r="K46" t="n">
        <v>49.1</v>
      </c>
      <c r="L46" t="n">
        <v>12</v>
      </c>
      <c r="M46" t="n">
        <v>4</v>
      </c>
      <c r="N46" t="n">
        <v>29.91</v>
      </c>
      <c r="O46" t="n">
        <v>20708.3</v>
      </c>
      <c r="P46" t="n">
        <v>111.15</v>
      </c>
      <c r="Q46" t="n">
        <v>460.71</v>
      </c>
      <c r="R46" t="n">
        <v>46.58</v>
      </c>
      <c r="S46" t="n">
        <v>32.19</v>
      </c>
      <c r="T46" t="n">
        <v>3293.08</v>
      </c>
      <c r="U46" t="n">
        <v>0.6899999999999999</v>
      </c>
      <c r="V46" t="n">
        <v>0.76</v>
      </c>
      <c r="W46" t="n">
        <v>1.46</v>
      </c>
      <c r="X46" t="n">
        <v>0.19</v>
      </c>
      <c r="Y46" t="n">
        <v>1</v>
      </c>
      <c r="Z46" t="n">
        <v>10</v>
      </c>
      <c r="AA46" t="n">
        <v>86.27022631234972</v>
      </c>
      <c r="AB46" t="n">
        <v>118.0387296142817</v>
      </c>
      <c r="AC46" t="n">
        <v>106.7732789283228</v>
      </c>
      <c r="AD46" t="n">
        <v>86270.22631234973</v>
      </c>
      <c r="AE46" t="n">
        <v>118038.7296142817</v>
      </c>
      <c r="AF46" t="n">
        <v>5.25195488059017e-06</v>
      </c>
      <c r="AG46" t="n">
        <v>5</v>
      </c>
      <c r="AH46" t="n">
        <v>106773.2789283228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7.0181</v>
      </c>
      <c r="E47" t="n">
        <v>14.25</v>
      </c>
      <c r="F47" t="n">
        <v>11.73</v>
      </c>
      <c r="G47" t="n">
        <v>87.95999999999999</v>
      </c>
      <c r="H47" t="n">
        <v>1.3</v>
      </c>
      <c r="I47" t="n">
        <v>8</v>
      </c>
      <c r="J47" t="n">
        <v>166.37</v>
      </c>
      <c r="K47" t="n">
        <v>49.1</v>
      </c>
      <c r="L47" t="n">
        <v>12.25</v>
      </c>
      <c r="M47" t="n">
        <v>4</v>
      </c>
      <c r="N47" t="n">
        <v>30.02</v>
      </c>
      <c r="O47" t="n">
        <v>20752.76</v>
      </c>
      <c r="P47" t="n">
        <v>110.51</v>
      </c>
      <c r="Q47" t="n">
        <v>460.69</v>
      </c>
      <c r="R47" t="n">
        <v>46.72</v>
      </c>
      <c r="S47" t="n">
        <v>32.19</v>
      </c>
      <c r="T47" t="n">
        <v>3360.94</v>
      </c>
      <c r="U47" t="n">
        <v>0.6899999999999999</v>
      </c>
      <c r="V47" t="n">
        <v>0.76</v>
      </c>
      <c r="W47" t="n">
        <v>1.46</v>
      </c>
      <c r="X47" t="n">
        <v>0.19</v>
      </c>
      <c r="Y47" t="n">
        <v>1</v>
      </c>
      <c r="Z47" t="n">
        <v>10</v>
      </c>
      <c r="AA47" t="n">
        <v>86.0520978368058</v>
      </c>
      <c r="AB47" t="n">
        <v>117.7402766108934</v>
      </c>
      <c r="AC47" t="n">
        <v>106.5033098606964</v>
      </c>
      <c r="AD47" t="n">
        <v>86052.0978368058</v>
      </c>
      <c r="AE47" t="n">
        <v>117740.2766108934</v>
      </c>
      <c r="AF47" t="n">
        <v>5.251655559944413e-06</v>
      </c>
      <c r="AG47" t="n">
        <v>5</v>
      </c>
      <c r="AH47" t="n">
        <v>106503.3098606964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7.0173</v>
      </c>
      <c r="E48" t="n">
        <v>14.25</v>
      </c>
      <c r="F48" t="n">
        <v>11.73</v>
      </c>
      <c r="G48" t="n">
        <v>87.97</v>
      </c>
      <c r="H48" t="n">
        <v>1.33</v>
      </c>
      <c r="I48" t="n">
        <v>8</v>
      </c>
      <c r="J48" t="n">
        <v>166.73</v>
      </c>
      <c r="K48" t="n">
        <v>49.1</v>
      </c>
      <c r="L48" t="n">
        <v>12.5</v>
      </c>
      <c r="M48" t="n">
        <v>3</v>
      </c>
      <c r="N48" t="n">
        <v>30.13</v>
      </c>
      <c r="O48" t="n">
        <v>20797.26</v>
      </c>
      <c r="P48" t="n">
        <v>109.98</v>
      </c>
      <c r="Q48" t="n">
        <v>460.72</v>
      </c>
      <c r="R48" t="n">
        <v>46.8</v>
      </c>
      <c r="S48" t="n">
        <v>32.19</v>
      </c>
      <c r="T48" t="n">
        <v>3401.62</v>
      </c>
      <c r="U48" t="n">
        <v>0.6899999999999999</v>
      </c>
      <c r="V48" t="n">
        <v>0.76</v>
      </c>
      <c r="W48" t="n">
        <v>1.46</v>
      </c>
      <c r="X48" t="n">
        <v>0.2</v>
      </c>
      <c r="Y48" t="n">
        <v>1</v>
      </c>
      <c r="Z48" t="n">
        <v>10</v>
      </c>
      <c r="AA48" t="n">
        <v>85.87426829806238</v>
      </c>
      <c r="AB48" t="n">
        <v>117.4969623906992</v>
      </c>
      <c r="AC48" t="n">
        <v>106.2832172081839</v>
      </c>
      <c r="AD48" t="n">
        <v>85874.26829806238</v>
      </c>
      <c r="AE48" t="n">
        <v>117496.9623906992</v>
      </c>
      <c r="AF48" t="n">
        <v>5.251056918652902e-06</v>
      </c>
      <c r="AG48" t="n">
        <v>5</v>
      </c>
      <c r="AH48" t="n">
        <v>106283.2172081839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7.0167</v>
      </c>
      <c r="E49" t="n">
        <v>14.25</v>
      </c>
      <c r="F49" t="n">
        <v>11.73</v>
      </c>
      <c r="G49" t="n">
        <v>87.98</v>
      </c>
      <c r="H49" t="n">
        <v>1.35</v>
      </c>
      <c r="I49" t="n">
        <v>8</v>
      </c>
      <c r="J49" t="n">
        <v>167.09</v>
      </c>
      <c r="K49" t="n">
        <v>49.1</v>
      </c>
      <c r="L49" t="n">
        <v>12.75</v>
      </c>
      <c r="M49" t="n">
        <v>2</v>
      </c>
      <c r="N49" t="n">
        <v>30.25</v>
      </c>
      <c r="O49" t="n">
        <v>20841.8</v>
      </c>
      <c r="P49" t="n">
        <v>109.48</v>
      </c>
      <c r="Q49" t="n">
        <v>460.7</v>
      </c>
      <c r="R49" t="n">
        <v>46.71</v>
      </c>
      <c r="S49" t="n">
        <v>32.19</v>
      </c>
      <c r="T49" t="n">
        <v>3355.08</v>
      </c>
      <c r="U49" t="n">
        <v>0.6899999999999999</v>
      </c>
      <c r="V49" t="n">
        <v>0.76</v>
      </c>
      <c r="W49" t="n">
        <v>1.47</v>
      </c>
      <c r="X49" t="n">
        <v>0.2</v>
      </c>
      <c r="Y49" t="n">
        <v>1</v>
      </c>
      <c r="Z49" t="n">
        <v>10</v>
      </c>
      <c r="AA49" t="n">
        <v>85.70553790340111</v>
      </c>
      <c r="AB49" t="n">
        <v>117.2660980208641</v>
      </c>
      <c r="AC49" t="n">
        <v>106.0743862097856</v>
      </c>
      <c r="AD49" t="n">
        <v>85705.53790340111</v>
      </c>
      <c r="AE49" t="n">
        <v>117266.0980208642</v>
      </c>
      <c r="AF49" t="n">
        <v>5.250607937684269e-06</v>
      </c>
      <c r="AG49" t="n">
        <v>5</v>
      </c>
      <c r="AH49" t="n">
        <v>106074.3862097856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7.0143</v>
      </c>
      <c r="E50" t="n">
        <v>14.26</v>
      </c>
      <c r="F50" t="n">
        <v>11.74</v>
      </c>
      <c r="G50" t="n">
        <v>88.02</v>
      </c>
      <c r="H50" t="n">
        <v>1.38</v>
      </c>
      <c r="I50" t="n">
        <v>8</v>
      </c>
      <c r="J50" t="n">
        <v>167.45</v>
      </c>
      <c r="K50" t="n">
        <v>49.1</v>
      </c>
      <c r="L50" t="n">
        <v>13</v>
      </c>
      <c r="M50" t="n">
        <v>1</v>
      </c>
      <c r="N50" t="n">
        <v>30.36</v>
      </c>
      <c r="O50" t="n">
        <v>20886.38</v>
      </c>
      <c r="P50" t="n">
        <v>109.44</v>
      </c>
      <c r="Q50" t="n">
        <v>460.71</v>
      </c>
      <c r="R50" t="n">
        <v>46.75</v>
      </c>
      <c r="S50" t="n">
        <v>32.19</v>
      </c>
      <c r="T50" t="n">
        <v>3376.53</v>
      </c>
      <c r="U50" t="n">
        <v>0.6899999999999999</v>
      </c>
      <c r="V50" t="n">
        <v>0.76</v>
      </c>
      <c r="W50" t="n">
        <v>1.47</v>
      </c>
      <c r="X50" t="n">
        <v>0.2</v>
      </c>
      <c r="Y50" t="n">
        <v>1</v>
      </c>
      <c r="Z50" t="n">
        <v>10</v>
      </c>
      <c r="AA50" t="n">
        <v>85.70993473527487</v>
      </c>
      <c r="AB50" t="n">
        <v>117.2721139602084</v>
      </c>
      <c r="AC50" t="n">
        <v>106.0798279963222</v>
      </c>
      <c r="AD50" t="n">
        <v>85709.93473527487</v>
      </c>
      <c r="AE50" t="n">
        <v>117272.1139602084</v>
      </c>
      <c r="AF50" t="n">
        <v>5.248812013809735e-06</v>
      </c>
      <c r="AG50" t="n">
        <v>5</v>
      </c>
      <c r="AH50" t="n">
        <v>106079.8279963222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7.0133</v>
      </c>
      <c r="E51" t="n">
        <v>14.26</v>
      </c>
      <c r="F51" t="n">
        <v>11.74</v>
      </c>
      <c r="G51" t="n">
        <v>88.03</v>
      </c>
      <c r="H51" t="n">
        <v>1.4</v>
      </c>
      <c r="I51" t="n">
        <v>8</v>
      </c>
      <c r="J51" t="n">
        <v>167.81</v>
      </c>
      <c r="K51" t="n">
        <v>49.1</v>
      </c>
      <c r="L51" t="n">
        <v>13.25</v>
      </c>
      <c r="M51" t="n">
        <v>1</v>
      </c>
      <c r="N51" t="n">
        <v>30.47</v>
      </c>
      <c r="O51" t="n">
        <v>20930.99</v>
      </c>
      <c r="P51" t="n">
        <v>109.37</v>
      </c>
      <c r="Q51" t="n">
        <v>460.72</v>
      </c>
      <c r="R51" t="n">
        <v>46.82</v>
      </c>
      <c r="S51" t="n">
        <v>32.19</v>
      </c>
      <c r="T51" t="n">
        <v>3410.97</v>
      </c>
      <c r="U51" t="n">
        <v>0.6899999999999999</v>
      </c>
      <c r="V51" t="n">
        <v>0.76</v>
      </c>
      <c r="W51" t="n">
        <v>1.47</v>
      </c>
      <c r="X51" t="n">
        <v>0.2</v>
      </c>
      <c r="Y51" t="n">
        <v>1</v>
      </c>
      <c r="Z51" t="n">
        <v>10</v>
      </c>
      <c r="AA51" t="n">
        <v>85.69180530952913</v>
      </c>
      <c r="AB51" t="n">
        <v>117.2473084800892</v>
      </c>
      <c r="AC51" t="n">
        <v>106.0573899164109</v>
      </c>
      <c r="AD51" t="n">
        <v>85691.80530952913</v>
      </c>
      <c r="AE51" t="n">
        <v>117247.3084800892</v>
      </c>
      <c r="AF51" t="n">
        <v>5.248063712195346e-06</v>
      </c>
      <c r="AG51" t="n">
        <v>5</v>
      </c>
      <c r="AH51" t="n">
        <v>106057.3899164109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7.0123</v>
      </c>
      <c r="E52" t="n">
        <v>14.26</v>
      </c>
      <c r="F52" t="n">
        <v>11.74</v>
      </c>
      <c r="G52" t="n">
        <v>88.05</v>
      </c>
      <c r="H52" t="n">
        <v>1.42</v>
      </c>
      <c r="I52" t="n">
        <v>8</v>
      </c>
      <c r="J52" t="n">
        <v>168.18</v>
      </c>
      <c r="K52" t="n">
        <v>49.1</v>
      </c>
      <c r="L52" t="n">
        <v>13.5</v>
      </c>
      <c r="M52" t="n">
        <v>0</v>
      </c>
      <c r="N52" t="n">
        <v>30.58</v>
      </c>
      <c r="O52" t="n">
        <v>20975.64</v>
      </c>
      <c r="P52" t="n">
        <v>109.37</v>
      </c>
      <c r="Q52" t="n">
        <v>460.71</v>
      </c>
      <c r="R52" t="n">
        <v>46.77</v>
      </c>
      <c r="S52" t="n">
        <v>32.19</v>
      </c>
      <c r="T52" t="n">
        <v>3389.65</v>
      </c>
      <c r="U52" t="n">
        <v>0.6899999999999999</v>
      </c>
      <c r="V52" t="n">
        <v>0.76</v>
      </c>
      <c r="W52" t="n">
        <v>1.47</v>
      </c>
      <c r="X52" t="n">
        <v>0.21</v>
      </c>
      <c r="Y52" t="n">
        <v>1</v>
      </c>
      <c r="Z52" t="n">
        <v>10</v>
      </c>
      <c r="AA52" t="n">
        <v>85.69781477099403</v>
      </c>
      <c r="AB52" t="n">
        <v>117.2555308903842</v>
      </c>
      <c r="AC52" t="n">
        <v>106.0648275914076</v>
      </c>
      <c r="AD52" t="n">
        <v>85697.81477099402</v>
      </c>
      <c r="AE52" t="n">
        <v>117255.5308903842</v>
      </c>
      <c r="AF52" t="n">
        <v>5.247315410580957e-06</v>
      </c>
      <c r="AG52" t="n">
        <v>5</v>
      </c>
      <c r="AH52" t="n">
        <v>106064.8275914076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4.0446</v>
      </c>
      <c r="E2" t="n">
        <v>24.72</v>
      </c>
      <c r="F2" t="n">
        <v>16.3</v>
      </c>
      <c r="G2" t="n">
        <v>6.11</v>
      </c>
      <c r="H2" t="n">
        <v>0.1</v>
      </c>
      <c r="I2" t="n">
        <v>160</v>
      </c>
      <c r="J2" t="n">
        <v>185.69</v>
      </c>
      <c r="K2" t="n">
        <v>53.44</v>
      </c>
      <c r="L2" t="n">
        <v>1</v>
      </c>
      <c r="M2" t="n">
        <v>158</v>
      </c>
      <c r="N2" t="n">
        <v>36.26</v>
      </c>
      <c r="O2" t="n">
        <v>23136.14</v>
      </c>
      <c r="P2" t="n">
        <v>220.1</v>
      </c>
      <c r="Q2" t="n">
        <v>460.97</v>
      </c>
      <c r="R2" t="n">
        <v>195.8</v>
      </c>
      <c r="S2" t="n">
        <v>32.19</v>
      </c>
      <c r="T2" t="n">
        <v>77139.98</v>
      </c>
      <c r="U2" t="n">
        <v>0.16</v>
      </c>
      <c r="V2" t="n">
        <v>0.55</v>
      </c>
      <c r="W2" t="n">
        <v>1.72</v>
      </c>
      <c r="X2" t="n">
        <v>4.76</v>
      </c>
      <c r="Y2" t="n">
        <v>1</v>
      </c>
      <c r="Z2" t="n">
        <v>10</v>
      </c>
      <c r="AA2" t="n">
        <v>213.0596267967962</v>
      </c>
      <c r="AB2" t="n">
        <v>291.5175809105904</v>
      </c>
      <c r="AC2" t="n">
        <v>263.6955521360641</v>
      </c>
      <c r="AD2" t="n">
        <v>213059.6267967962</v>
      </c>
      <c r="AE2" t="n">
        <v>291517.5809105904</v>
      </c>
      <c r="AF2" t="n">
        <v>2.988610423404355e-06</v>
      </c>
      <c r="AG2" t="n">
        <v>8</v>
      </c>
      <c r="AH2" t="n">
        <v>263695.552136064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4.5727</v>
      </c>
      <c r="E3" t="n">
        <v>21.87</v>
      </c>
      <c r="F3" t="n">
        <v>15.01</v>
      </c>
      <c r="G3" t="n">
        <v>7.63</v>
      </c>
      <c r="H3" t="n">
        <v>0.12</v>
      </c>
      <c r="I3" t="n">
        <v>118</v>
      </c>
      <c r="J3" t="n">
        <v>186.07</v>
      </c>
      <c r="K3" t="n">
        <v>53.44</v>
      </c>
      <c r="L3" t="n">
        <v>1.25</v>
      </c>
      <c r="M3" t="n">
        <v>116</v>
      </c>
      <c r="N3" t="n">
        <v>36.39</v>
      </c>
      <c r="O3" t="n">
        <v>23182.76</v>
      </c>
      <c r="P3" t="n">
        <v>202.08</v>
      </c>
      <c r="Q3" t="n">
        <v>460.8</v>
      </c>
      <c r="R3" t="n">
        <v>153.81</v>
      </c>
      <c r="S3" t="n">
        <v>32.19</v>
      </c>
      <c r="T3" t="n">
        <v>56359.54</v>
      </c>
      <c r="U3" t="n">
        <v>0.21</v>
      </c>
      <c r="V3" t="n">
        <v>0.6</v>
      </c>
      <c r="W3" t="n">
        <v>1.64</v>
      </c>
      <c r="X3" t="n">
        <v>3.47</v>
      </c>
      <c r="Y3" t="n">
        <v>1</v>
      </c>
      <c r="Z3" t="n">
        <v>10</v>
      </c>
      <c r="AA3" t="n">
        <v>177.6218751313642</v>
      </c>
      <c r="AB3" t="n">
        <v>243.0300856787067</v>
      </c>
      <c r="AC3" t="n">
        <v>219.8356353964689</v>
      </c>
      <c r="AD3" t="n">
        <v>177621.8751313642</v>
      </c>
      <c r="AE3" t="n">
        <v>243030.0856787067</v>
      </c>
      <c r="AF3" t="n">
        <v>3.378830757825519e-06</v>
      </c>
      <c r="AG3" t="n">
        <v>7</v>
      </c>
      <c r="AH3" t="n">
        <v>219835.6353964689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4.9547</v>
      </c>
      <c r="E4" t="n">
        <v>20.18</v>
      </c>
      <c r="F4" t="n">
        <v>14.25</v>
      </c>
      <c r="G4" t="n">
        <v>9.199999999999999</v>
      </c>
      <c r="H4" t="n">
        <v>0.14</v>
      </c>
      <c r="I4" t="n">
        <v>93</v>
      </c>
      <c r="J4" t="n">
        <v>186.45</v>
      </c>
      <c r="K4" t="n">
        <v>53.44</v>
      </c>
      <c r="L4" t="n">
        <v>1.5</v>
      </c>
      <c r="M4" t="n">
        <v>91</v>
      </c>
      <c r="N4" t="n">
        <v>36.51</v>
      </c>
      <c r="O4" t="n">
        <v>23229.42</v>
      </c>
      <c r="P4" t="n">
        <v>191.55</v>
      </c>
      <c r="Q4" t="n">
        <v>460.79</v>
      </c>
      <c r="R4" t="n">
        <v>128.99</v>
      </c>
      <c r="S4" t="n">
        <v>32.19</v>
      </c>
      <c r="T4" t="n">
        <v>44074.52</v>
      </c>
      <c r="U4" t="n">
        <v>0.25</v>
      </c>
      <c r="V4" t="n">
        <v>0.63</v>
      </c>
      <c r="W4" t="n">
        <v>1.6</v>
      </c>
      <c r="X4" t="n">
        <v>2.72</v>
      </c>
      <c r="Y4" t="n">
        <v>1</v>
      </c>
      <c r="Z4" t="n">
        <v>10</v>
      </c>
      <c r="AA4" t="n">
        <v>154.5262088486371</v>
      </c>
      <c r="AB4" t="n">
        <v>211.42957616181</v>
      </c>
      <c r="AC4" t="n">
        <v>191.2510341562611</v>
      </c>
      <c r="AD4" t="n">
        <v>154526.2088486371</v>
      </c>
      <c r="AE4" t="n">
        <v>211429.57616181</v>
      </c>
      <c r="AF4" t="n">
        <v>3.661095798061998e-06</v>
      </c>
      <c r="AG4" t="n">
        <v>6</v>
      </c>
      <c r="AH4" t="n">
        <v>191251.0341562611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5.2409</v>
      </c>
      <c r="E5" t="n">
        <v>19.08</v>
      </c>
      <c r="F5" t="n">
        <v>13.75</v>
      </c>
      <c r="G5" t="n">
        <v>10.71</v>
      </c>
      <c r="H5" t="n">
        <v>0.17</v>
      </c>
      <c r="I5" t="n">
        <v>77</v>
      </c>
      <c r="J5" t="n">
        <v>186.83</v>
      </c>
      <c r="K5" t="n">
        <v>53.44</v>
      </c>
      <c r="L5" t="n">
        <v>1.75</v>
      </c>
      <c r="M5" t="n">
        <v>75</v>
      </c>
      <c r="N5" t="n">
        <v>36.64</v>
      </c>
      <c r="O5" t="n">
        <v>23276.13</v>
      </c>
      <c r="P5" t="n">
        <v>184.21</v>
      </c>
      <c r="Q5" t="n">
        <v>460.77</v>
      </c>
      <c r="R5" t="n">
        <v>112.4</v>
      </c>
      <c r="S5" t="n">
        <v>32.19</v>
      </c>
      <c r="T5" t="n">
        <v>35858.73</v>
      </c>
      <c r="U5" t="n">
        <v>0.29</v>
      </c>
      <c r="V5" t="n">
        <v>0.65</v>
      </c>
      <c r="W5" t="n">
        <v>1.58</v>
      </c>
      <c r="X5" t="n">
        <v>2.21</v>
      </c>
      <c r="Y5" t="n">
        <v>1</v>
      </c>
      <c r="Z5" t="n">
        <v>10</v>
      </c>
      <c r="AA5" t="n">
        <v>145.2989300960843</v>
      </c>
      <c r="AB5" t="n">
        <v>198.8044062937652</v>
      </c>
      <c r="AC5" t="n">
        <v>179.8307927808814</v>
      </c>
      <c r="AD5" t="n">
        <v>145298.9300960843</v>
      </c>
      <c r="AE5" t="n">
        <v>198804.4062937652</v>
      </c>
      <c r="AF5" t="n">
        <v>3.872572904123988e-06</v>
      </c>
      <c r="AG5" t="n">
        <v>6</v>
      </c>
      <c r="AH5" t="n">
        <v>179830.7927808813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5.4396</v>
      </c>
      <c r="E6" t="n">
        <v>18.38</v>
      </c>
      <c r="F6" t="n">
        <v>13.46</v>
      </c>
      <c r="G6" t="n">
        <v>12.23</v>
      </c>
      <c r="H6" t="n">
        <v>0.19</v>
      </c>
      <c r="I6" t="n">
        <v>66</v>
      </c>
      <c r="J6" t="n">
        <v>187.21</v>
      </c>
      <c r="K6" t="n">
        <v>53.44</v>
      </c>
      <c r="L6" t="n">
        <v>2</v>
      </c>
      <c r="M6" t="n">
        <v>64</v>
      </c>
      <c r="N6" t="n">
        <v>36.77</v>
      </c>
      <c r="O6" t="n">
        <v>23322.88</v>
      </c>
      <c r="P6" t="n">
        <v>179.9</v>
      </c>
      <c r="Q6" t="n">
        <v>460.77</v>
      </c>
      <c r="R6" t="n">
        <v>103.1</v>
      </c>
      <c r="S6" t="n">
        <v>32.19</v>
      </c>
      <c r="T6" t="n">
        <v>31263.43</v>
      </c>
      <c r="U6" t="n">
        <v>0.31</v>
      </c>
      <c r="V6" t="n">
        <v>0.66</v>
      </c>
      <c r="W6" t="n">
        <v>1.56</v>
      </c>
      <c r="X6" t="n">
        <v>1.92</v>
      </c>
      <c r="Y6" t="n">
        <v>1</v>
      </c>
      <c r="Z6" t="n">
        <v>10</v>
      </c>
      <c r="AA6" t="n">
        <v>139.8437584723996</v>
      </c>
      <c r="AB6" t="n">
        <v>191.3403998130568</v>
      </c>
      <c r="AC6" t="n">
        <v>173.0791406028904</v>
      </c>
      <c r="AD6" t="n">
        <v>139843.7584723996</v>
      </c>
      <c r="AE6" t="n">
        <v>191340.3998130568</v>
      </c>
      <c r="AF6" t="n">
        <v>4.019395059870032e-06</v>
      </c>
      <c r="AG6" t="n">
        <v>6</v>
      </c>
      <c r="AH6" t="n">
        <v>173079.1406028904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5.6339</v>
      </c>
      <c r="E7" t="n">
        <v>17.75</v>
      </c>
      <c r="F7" t="n">
        <v>13.16</v>
      </c>
      <c r="G7" t="n">
        <v>13.85</v>
      </c>
      <c r="H7" t="n">
        <v>0.21</v>
      </c>
      <c r="I7" t="n">
        <v>57</v>
      </c>
      <c r="J7" t="n">
        <v>187.59</v>
      </c>
      <c r="K7" t="n">
        <v>53.44</v>
      </c>
      <c r="L7" t="n">
        <v>2.25</v>
      </c>
      <c r="M7" t="n">
        <v>55</v>
      </c>
      <c r="N7" t="n">
        <v>36.9</v>
      </c>
      <c r="O7" t="n">
        <v>23369.68</v>
      </c>
      <c r="P7" t="n">
        <v>175.41</v>
      </c>
      <c r="Q7" t="n">
        <v>460.86</v>
      </c>
      <c r="R7" t="n">
        <v>93.22</v>
      </c>
      <c r="S7" t="n">
        <v>32.19</v>
      </c>
      <c r="T7" t="n">
        <v>26368.39</v>
      </c>
      <c r="U7" t="n">
        <v>0.35</v>
      </c>
      <c r="V7" t="n">
        <v>0.68</v>
      </c>
      <c r="W7" t="n">
        <v>1.54</v>
      </c>
      <c r="X7" t="n">
        <v>1.62</v>
      </c>
      <c r="Y7" t="n">
        <v>1</v>
      </c>
      <c r="Z7" t="n">
        <v>10</v>
      </c>
      <c r="AA7" t="n">
        <v>134.7547740464989</v>
      </c>
      <c r="AB7" t="n">
        <v>184.3774268113951</v>
      </c>
      <c r="AC7" t="n">
        <v>166.7807039719111</v>
      </c>
      <c r="AD7" t="n">
        <v>134754.7740464988</v>
      </c>
      <c r="AE7" t="n">
        <v>184377.4268113951</v>
      </c>
      <c r="AF7" t="n">
        <v>4.162965995257329e-06</v>
      </c>
      <c r="AG7" t="n">
        <v>6</v>
      </c>
      <c r="AH7" t="n">
        <v>166780.7039719111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5.7571</v>
      </c>
      <c r="E8" t="n">
        <v>17.37</v>
      </c>
      <c r="F8" t="n">
        <v>13</v>
      </c>
      <c r="G8" t="n">
        <v>15.3</v>
      </c>
      <c r="H8" t="n">
        <v>0.24</v>
      </c>
      <c r="I8" t="n">
        <v>51</v>
      </c>
      <c r="J8" t="n">
        <v>187.97</v>
      </c>
      <c r="K8" t="n">
        <v>53.44</v>
      </c>
      <c r="L8" t="n">
        <v>2.5</v>
      </c>
      <c r="M8" t="n">
        <v>49</v>
      </c>
      <c r="N8" t="n">
        <v>37.03</v>
      </c>
      <c r="O8" t="n">
        <v>23416.52</v>
      </c>
      <c r="P8" t="n">
        <v>172.84</v>
      </c>
      <c r="Q8" t="n">
        <v>460.76</v>
      </c>
      <c r="R8" t="n">
        <v>88.39</v>
      </c>
      <c r="S8" t="n">
        <v>32.19</v>
      </c>
      <c r="T8" t="n">
        <v>23982.74</v>
      </c>
      <c r="U8" t="n">
        <v>0.36</v>
      </c>
      <c r="V8" t="n">
        <v>0.6899999999999999</v>
      </c>
      <c r="W8" t="n">
        <v>1.53</v>
      </c>
      <c r="X8" t="n">
        <v>1.47</v>
      </c>
      <c r="Y8" t="n">
        <v>1</v>
      </c>
      <c r="Z8" t="n">
        <v>10</v>
      </c>
      <c r="AA8" t="n">
        <v>131.8375691742266</v>
      </c>
      <c r="AB8" t="n">
        <v>180.3859784071583</v>
      </c>
      <c r="AC8" t="n">
        <v>163.1701938013404</v>
      </c>
      <c r="AD8" t="n">
        <v>131837.5691742266</v>
      </c>
      <c r="AE8" t="n">
        <v>180385.9784071583</v>
      </c>
      <c r="AF8" t="n">
        <v>4.254000165302183e-06</v>
      </c>
      <c r="AG8" t="n">
        <v>6</v>
      </c>
      <c r="AH8" t="n">
        <v>163170.1938013404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5.8746</v>
      </c>
      <c r="E9" t="n">
        <v>17.02</v>
      </c>
      <c r="F9" t="n">
        <v>12.84</v>
      </c>
      <c r="G9" t="n">
        <v>16.75</v>
      </c>
      <c r="H9" t="n">
        <v>0.26</v>
      </c>
      <c r="I9" t="n">
        <v>46</v>
      </c>
      <c r="J9" t="n">
        <v>188.35</v>
      </c>
      <c r="K9" t="n">
        <v>53.44</v>
      </c>
      <c r="L9" t="n">
        <v>2.75</v>
      </c>
      <c r="M9" t="n">
        <v>44</v>
      </c>
      <c r="N9" t="n">
        <v>37.16</v>
      </c>
      <c r="O9" t="n">
        <v>23463.4</v>
      </c>
      <c r="P9" t="n">
        <v>170.42</v>
      </c>
      <c r="Q9" t="n">
        <v>460.74</v>
      </c>
      <c r="R9" t="n">
        <v>83.09</v>
      </c>
      <c r="S9" t="n">
        <v>32.19</v>
      </c>
      <c r="T9" t="n">
        <v>21357.53</v>
      </c>
      <c r="U9" t="n">
        <v>0.39</v>
      </c>
      <c r="V9" t="n">
        <v>0.7</v>
      </c>
      <c r="W9" t="n">
        <v>1.52</v>
      </c>
      <c r="X9" t="n">
        <v>1.31</v>
      </c>
      <c r="Y9" t="n">
        <v>1</v>
      </c>
      <c r="Z9" t="n">
        <v>10</v>
      </c>
      <c r="AA9" t="n">
        <v>120.6450601829923</v>
      </c>
      <c r="AB9" t="n">
        <v>165.0718938267116</v>
      </c>
      <c r="AC9" t="n">
        <v>149.317663959794</v>
      </c>
      <c r="AD9" t="n">
        <v>120645.0601829923</v>
      </c>
      <c r="AE9" t="n">
        <v>165071.8938267116</v>
      </c>
      <c r="AF9" t="n">
        <v>4.340822527155027e-06</v>
      </c>
      <c r="AG9" t="n">
        <v>5</v>
      </c>
      <c r="AH9" t="n">
        <v>149317.663959794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5.9763</v>
      </c>
      <c r="E10" t="n">
        <v>16.73</v>
      </c>
      <c r="F10" t="n">
        <v>12.7</v>
      </c>
      <c r="G10" t="n">
        <v>18.14</v>
      </c>
      <c r="H10" t="n">
        <v>0.28</v>
      </c>
      <c r="I10" t="n">
        <v>42</v>
      </c>
      <c r="J10" t="n">
        <v>188.73</v>
      </c>
      <c r="K10" t="n">
        <v>53.44</v>
      </c>
      <c r="L10" t="n">
        <v>3</v>
      </c>
      <c r="M10" t="n">
        <v>40</v>
      </c>
      <c r="N10" t="n">
        <v>37.29</v>
      </c>
      <c r="O10" t="n">
        <v>23510.33</v>
      </c>
      <c r="P10" t="n">
        <v>168.1</v>
      </c>
      <c r="Q10" t="n">
        <v>460.74</v>
      </c>
      <c r="R10" t="n">
        <v>78.17</v>
      </c>
      <c r="S10" t="n">
        <v>32.19</v>
      </c>
      <c r="T10" t="n">
        <v>18918.72</v>
      </c>
      <c r="U10" t="n">
        <v>0.41</v>
      </c>
      <c r="V10" t="n">
        <v>0.7</v>
      </c>
      <c r="W10" t="n">
        <v>1.52</v>
      </c>
      <c r="X10" t="n">
        <v>1.17</v>
      </c>
      <c r="Y10" t="n">
        <v>1</v>
      </c>
      <c r="Z10" t="n">
        <v>10</v>
      </c>
      <c r="AA10" t="n">
        <v>118.3359781637216</v>
      </c>
      <c r="AB10" t="n">
        <v>161.912505938438</v>
      </c>
      <c r="AC10" t="n">
        <v>146.4598036173474</v>
      </c>
      <c r="AD10" t="n">
        <v>118335.9781637216</v>
      </c>
      <c r="AE10" t="n">
        <v>161912.505938438</v>
      </c>
      <c r="AF10" t="n">
        <v>4.415970052265105e-06</v>
      </c>
      <c r="AG10" t="n">
        <v>5</v>
      </c>
      <c r="AH10" t="n">
        <v>146459.8036173474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6.0594</v>
      </c>
      <c r="E11" t="n">
        <v>16.5</v>
      </c>
      <c r="F11" t="n">
        <v>12.62</v>
      </c>
      <c r="G11" t="n">
        <v>19.93</v>
      </c>
      <c r="H11" t="n">
        <v>0.3</v>
      </c>
      <c r="I11" t="n">
        <v>38</v>
      </c>
      <c r="J11" t="n">
        <v>189.11</v>
      </c>
      <c r="K11" t="n">
        <v>53.44</v>
      </c>
      <c r="L11" t="n">
        <v>3.25</v>
      </c>
      <c r="M11" t="n">
        <v>36</v>
      </c>
      <c r="N11" t="n">
        <v>37.42</v>
      </c>
      <c r="O11" t="n">
        <v>23557.3</v>
      </c>
      <c r="P11" t="n">
        <v>166.45</v>
      </c>
      <c r="Q11" t="n">
        <v>460.73</v>
      </c>
      <c r="R11" t="n">
        <v>75.69</v>
      </c>
      <c r="S11" t="n">
        <v>32.19</v>
      </c>
      <c r="T11" t="n">
        <v>17695.19</v>
      </c>
      <c r="U11" t="n">
        <v>0.43</v>
      </c>
      <c r="V11" t="n">
        <v>0.71</v>
      </c>
      <c r="W11" t="n">
        <v>1.52</v>
      </c>
      <c r="X11" t="n">
        <v>1.09</v>
      </c>
      <c r="Y11" t="n">
        <v>1</v>
      </c>
      <c r="Z11" t="n">
        <v>10</v>
      </c>
      <c r="AA11" t="n">
        <v>116.6213147970987</v>
      </c>
      <c r="AB11" t="n">
        <v>159.5664278746167</v>
      </c>
      <c r="AC11" t="n">
        <v>144.3376319511953</v>
      </c>
      <c r="AD11" t="n">
        <v>116621.3147970987</v>
      </c>
      <c r="AE11" t="n">
        <v>159566.4278746167</v>
      </c>
      <c r="AF11" t="n">
        <v>4.477373782222308e-06</v>
      </c>
      <c r="AG11" t="n">
        <v>5</v>
      </c>
      <c r="AH11" t="n">
        <v>144337.6319511953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6.1406</v>
      </c>
      <c r="E12" t="n">
        <v>16.28</v>
      </c>
      <c r="F12" t="n">
        <v>12.51</v>
      </c>
      <c r="G12" t="n">
        <v>21.45</v>
      </c>
      <c r="H12" t="n">
        <v>0.33</v>
      </c>
      <c r="I12" t="n">
        <v>35</v>
      </c>
      <c r="J12" t="n">
        <v>189.49</v>
      </c>
      <c r="K12" t="n">
        <v>53.44</v>
      </c>
      <c r="L12" t="n">
        <v>3.5</v>
      </c>
      <c r="M12" t="n">
        <v>33</v>
      </c>
      <c r="N12" t="n">
        <v>37.55</v>
      </c>
      <c r="O12" t="n">
        <v>23604.32</v>
      </c>
      <c r="P12" t="n">
        <v>164.51</v>
      </c>
      <c r="Q12" t="n">
        <v>460.73</v>
      </c>
      <c r="R12" t="n">
        <v>72.40000000000001</v>
      </c>
      <c r="S12" t="n">
        <v>32.19</v>
      </c>
      <c r="T12" t="n">
        <v>16067.38</v>
      </c>
      <c r="U12" t="n">
        <v>0.44</v>
      </c>
      <c r="V12" t="n">
        <v>0.71</v>
      </c>
      <c r="W12" t="n">
        <v>1.5</v>
      </c>
      <c r="X12" t="n">
        <v>0.98</v>
      </c>
      <c r="Y12" t="n">
        <v>1</v>
      </c>
      <c r="Z12" t="n">
        <v>10</v>
      </c>
      <c r="AA12" t="n">
        <v>114.8465375435466</v>
      </c>
      <c r="AB12" t="n">
        <v>157.1380993386616</v>
      </c>
      <c r="AC12" t="n">
        <v>142.1410596825304</v>
      </c>
      <c r="AD12" t="n">
        <v>114846.5375435466</v>
      </c>
      <c r="AE12" t="n">
        <v>157138.0993386616</v>
      </c>
      <c r="AF12" t="n">
        <v>4.537373576115507e-06</v>
      </c>
      <c r="AG12" t="n">
        <v>5</v>
      </c>
      <c r="AH12" t="n">
        <v>142141.0596825304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6.1958</v>
      </c>
      <c r="E13" t="n">
        <v>16.14</v>
      </c>
      <c r="F13" t="n">
        <v>12.44</v>
      </c>
      <c r="G13" t="n">
        <v>22.62</v>
      </c>
      <c r="H13" t="n">
        <v>0.35</v>
      </c>
      <c r="I13" t="n">
        <v>33</v>
      </c>
      <c r="J13" t="n">
        <v>189.87</v>
      </c>
      <c r="K13" t="n">
        <v>53.44</v>
      </c>
      <c r="L13" t="n">
        <v>3.75</v>
      </c>
      <c r="M13" t="n">
        <v>31</v>
      </c>
      <c r="N13" t="n">
        <v>37.69</v>
      </c>
      <c r="O13" t="n">
        <v>23651.38</v>
      </c>
      <c r="P13" t="n">
        <v>163.41</v>
      </c>
      <c r="Q13" t="n">
        <v>460.71</v>
      </c>
      <c r="R13" t="n">
        <v>70.16</v>
      </c>
      <c r="S13" t="n">
        <v>32.19</v>
      </c>
      <c r="T13" t="n">
        <v>14958.09</v>
      </c>
      <c r="U13" t="n">
        <v>0.46</v>
      </c>
      <c r="V13" t="n">
        <v>0.72</v>
      </c>
      <c r="W13" t="n">
        <v>1.5</v>
      </c>
      <c r="X13" t="n">
        <v>0.91</v>
      </c>
      <c r="Y13" t="n">
        <v>1</v>
      </c>
      <c r="Z13" t="n">
        <v>10</v>
      </c>
      <c r="AA13" t="n">
        <v>113.7542605500776</v>
      </c>
      <c r="AB13" t="n">
        <v>155.643597768338</v>
      </c>
      <c r="AC13" t="n">
        <v>140.7891912445319</v>
      </c>
      <c r="AD13" t="n">
        <v>113754.2605500776</v>
      </c>
      <c r="AE13" t="n">
        <v>155643.597768338</v>
      </c>
      <c r="AF13" t="n">
        <v>4.578161613343396e-06</v>
      </c>
      <c r="AG13" t="n">
        <v>5</v>
      </c>
      <c r="AH13" t="n">
        <v>140789.1912445319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6.2364</v>
      </c>
      <c r="E14" t="n">
        <v>16.04</v>
      </c>
      <c r="F14" t="n">
        <v>12.41</v>
      </c>
      <c r="G14" t="n">
        <v>24.02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162.33</v>
      </c>
      <c r="Q14" t="n">
        <v>460.78</v>
      </c>
      <c r="R14" t="n">
        <v>68.98</v>
      </c>
      <c r="S14" t="n">
        <v>32.19</v>
      </c>
      <c r="T14" t="n">
        <v>14375.86</v>
      </c>
      <c r="U14" t="n">
        <v>0.47</v>
      </c>
      <c r="V14" t="n">
        <v>0.72</v>
      </c>
      <c r="W14" t="n">
        <v>1.5</v>
      </c>
      <c r="X14" t="n">
        <v>0.88</v>
      </c>
      <c r="Y14" t="n">
        <v>1</v>
      </c>
      <c r="Z14" t="n">
        <v>10</v>
      </c>
      <c r="AA14" t="n">
        <v>112.8681569776068</v>
      </c>
      <c r="AB14" t="n">
        <v>154.4311917683534</v>
      </c>
      <c r="AC14" t="n">
        <v>139.692495571563</v>
      </c>
      <c r="AD14" t="n">
        <v>112868.1569776068</v>
      </c>
      <c r="AE14" t="n">
        <v>154431.1917683535</v>
      </c>
      <c r="AF14" t="n">
        <v>4.608161510289996e-06</v>
      </c>
      <c r="AG14" t="n">
        <v>5</v>
      </c>
      <c r="AH14" t="n">
        <v>139692.495571563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6.302</v>
      </c>
      <c r="E15" t="n">
        <v>15.87</v>
      </c>
      <c r="F15" t="n">
        <v>12.32</v>
      </c>
      <c r="G15" t="n">
        <v>25.49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160.94</v>
      </c>
      <c r="Q15" t="n">
        <v>460.74</v>
      </c>
      <c r="R15" t="n">
        <v>65.93000000000001</v>
      </c>
      <c r="S15" t="n">
        <v>32.19</v>
      </c>
      <c r="T15" t="n">
        <v>12861.86</v>
      </c>
      <c r="U15" t="n">
        <v>0.49</v>
      </c>
      <c r="V15" t="n">
        <v>0.73</v>
      </c>
      <c r="W15" t="n">
        <v>1.5</v>
      </c>
      <c r="X15" t="n">
        <v>0.79</v>
      </c>
      <c r="Y15" t="n">
        <v>1</v>
      </c>
      <c r="Z15" t="n">
        <v>10</v>
      </c>
      <c r="AA15" t="n">
        <v>111.5776560891531</v>
      </c>
      <c r="AB15" t="n">
        <v>152.6654715198908</v>
      </c>
      <c r="AC15" t="n">
        <v>138.0952931854092</v>
      </c>
      <c r="AD15" t="n">
        <v>111577.6560891531</v>
      </c>
      <c r="AE15" t="n">
        <v>152665.4715198908</v>
      </c>
      <c r="AF15" t="n">
        <v>4.656634250184009e-06</v>
      </c>
      <c r="AG15" t="n">
        <v>5</v>
      </c>
      <c r="AH15" t="n">
        <v>138095.2931854092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6.3457</v>
      </c>
      <c r="E16" t="n">
        <v>15.76</v>
      </c>
      <c r="F16" t="n">
        <v>12.29</v>
      </c>
      <c r="G16" t="n">
        <v>27.3</v>
      </c>
      <c r="H16" t="n">
        <v>0.42</v>
      </c>
      <c r="I16" t="n">
        <v>27</v>
      </c>
      <c r="J16" t="n">
        <v>191.02</v>
      </c>
      <c r="K16" t="n">
        <v>53.44</v>
      </c>
      <c r="L16" t="n">
        <v>4.5</v>
      </c>
      <c r="M16" t="n">
        <v>25</v>
      </c>
      <c r="N16" t="n">
        <v>38.08</v>
      </c>
      <c r="O16" t="n">
        <v>23792.83</v>
      </c>
      <c r="P16" t="n">
        <v>160.27</v>
      </c>
      <c r="Q16" t="n">
        <v>460.72</v>
      </c>
      <c r="R16" t="n">
        <v>65.02</v>
      </c>
      <c r="S16" t="n">
        <v>32.19</v>
      </c>
      <c r="T16" t="n">
        <v>12416.22</v>
      </c>
      <c r="U16" t="n">
        <v>0.5</v>
      </c>
      <c r="V16" t="n">
        <v>0.73</v>
      </c>
      <c r="W16" t="n">
        <v>1.49</v>
      </c>
      <c r="X16" t="n">
        <v>0.75</v>
      </c>
      <c r="Y16" t="n">
        <v>1</v>
      </c>
      <c r="Z16" t="n">
        <v>10</v>
      </c>
      <c r="AA16" t="n">
        <v>110.8440616229047</v>
      </c>
      <c r="AB16" t="n">
        <v>151.6617352072666</v>
      </c>
      <c r="AC16" t="n">
        <v>137.1873520577087</v>
      </c>
      <c r="AD16" t="n">
        <v>110844.0616229047</v>
      </c>
      <c r="AE16" t="n">
        <v>151661.7352072666</v>
      </c>
      <c r="AF16" t="n">
        <v>4.688924779656088e-06</v>
      </c>
      <c r="AG16" t="n">
        <v>5</v>
      </c>
      <c r="AH16" t="n">
        <v>137187.3520577087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6.4046</v>
      </c>
      <c r="E17" t="n">
        <v>15.61</v>
      </c>
      <c r="F17" t="n">
        <v>12.21</v>
      </c>
      <c r="G17" t="n">
        <v>29.32</v>
      </c>
      <c r="H17" t="n">
        <v>0.44</v>
      </c>
      <c r="I17" t="n">
        <v>25</v>
      </c>
      <c r="J17" t="n">
        <v>191.4</v>
      </c>
      <c r="K17" t="n">
        <v>53.44</v>
      </c>
      <c r="L17" t="n">
        <v>4.75</v>
      </c>
      <c r="M17" t="n">
        <v>23</v>
      </c>
      <c r="N17" t="n">
        <v>38.22</v>
      </c>
      <c r="O17" t="n">
        <v>23840.07</v>
      </c>
      <c r="P17" t="n">
        <v>158.5</v>
      </c>
      <c r="Q17" t="n">
        <v>460.71</v>
      </c>
      <c r="R17" t="n">
        <v>62.7</v>
      </c>
      <c r="S17" t="n">
        <v>32.19</v>
      </c>
      <c r="T17" t="n">
        <v>11269.57</v>
      </c>
      <c r="U17" t="n">
        <v>0.51</v>
      </c>
      <c r="V17" t="n">
        <v>0.73</v>
      </c>
      <c r="W17" t="n">
        <v>1.49</v>
      </c>
      <c r="X17" t="n">
        <v>0.68</v>
      </c>
      <c r="Y17" t="n">
        <v>1</v>
      </c>
      <c r="Z17" t="n">
        <v>10</v>
      </c>
      <c r="AA17" t="n">
        <v>109.5257915243397</v>
      </c>
      <c r="AB17" t="n">
        <v>149.8580199004388</v>
      </c>
      <c r="AC17" t="n">
        <v>135.5557808082336</v>
      </c>
      <c r="AD17" t="n">
        <v>109525.7915243397</v>
      </c>
      <c r="AE17" t="n">
        <v>149858.0199004388</v>
      </c>
      <c r="AF17" t="n">
        <v>4.732446797640194e-06</v>
      </c>
      <c r="AG17" t="n">
        <v>5</v>
      </c>
      <c r="AH17" t="n">
        <v>135555.7808082336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6.4301</v>
      </c>
      <c r="E18" t="n">
        <v>15.55</v>
      </c>
      <c r="F18" t="n">
        <v>12.19</v>
      </c>
      <c r="G18" t="n">
        <v>30.48</v>
      </c>
      <c r="H18" t="n">
        <v>0.46</v>
      </c>
      <c r="I18" t="n">
        <v>24</v>
      </c>
      <c r="J18" t="n">
        <v>191.78</v>
      </c>
      <c r="K18" t="n">
        <v>53.44</v>
      </c>
      <c r="L18" t="n">
        <v>5</v>
      </c>
      <c r="M18" t="n">
        <v>22</v>
      </c>
      <c r="N18" t="n">
        <v>38.35</v>
      </c>
      <c r="O18" t="n">
        <v>23887.36</v>
      </c>
      <c r="P18" t="n">
        <v>158.04</v>
      </c>
      <c r="Q18" t="n">
        <v>460.69</v>
      </c>
      <c r="R18" t="n">
        <v>61.81</v>
      </c>
      <c r="S18" t="n">
        <v>32.19</v>
      </c>
      <c r="T18" t="n">
        <v>10828.47</v>
      </c>
      <c r="U18" t="n">
        <v>0.52</v>
      </c>
      <c r="V18" t="n">
        <v>0.73</v>
      </c>
      <c r="W18" t="n">
        <v>1.49</v>
      </c>
      <c r="X18" t="n">
        <v>0.66</v>
      </c>
      <c r="Y18" t="n">
        <v>1</v>
      </c>
      <c r="Z18" t="n">
        <v>10</v>
      </c>
      <c r="AA18" t="n">
        <v>109.0843815075483</v>
      </c>
      <c r="AB18" t="n">
        <v>149.2540632418294</v>
      </c>
      <c r="AC18" t="n">
        <v>135.0094649254632</v>
      </c>
      <c r="AD18" t="n">
        <v>109084.3815075483</v>
      </c>
      <c r="AE18" t="n">
        <v>149254.0632418294</v>
      </c>
      <c r="AF18" t="n">
        <v>4.751289097446557e-06</v>
      </c>
      <c r="AG18" t="n">
        <v>5</v>
      </c>
      <c r="AH18" t="n">
        <v>135009.4649254632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6.4594</v>
      </c>
      <c r="E19" t="n">
        <v>15.48</v>
      </c>
      <c r="F19" t="n">
        <v>12.16</v>
      </c>
      <c r="G19" t="n">
        <v>31.71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157.15</v>
      </c>
      <c r="Q19" t="n">
        <v>460.73</v>
      </c>
      <c r="R19" t="n">
        <v>60.87</v>
      </c>
      <c r="S19" t="n">
        <v>32.19</v>
      </c>
      <c r="T19" t="n">
        <v>10362.18</v>
      </c>
      <c r="U19" t="n">
        <v>0.53</v>
      </c>
      <c r="V19" t="n">
        <v>0.74</v>
      </c>
      <c r="W19" t="n">
        <v>1.48</v>
      </c>
      <c r="X19" t="n">
        <v>0.62</v>
      </c>
      <c r="Y19" t="n">
        <v>1</v>
      </c>
      <c r="Z19" t="n">
        <v>10</v>
      </c>
      <c r="AA19" t="n">
        <v>108.442996354724</v>
      </c>
      <c r="AB19" t="n">
        <v>148.3764917798197</v>
      </c>
      <c r="AC19" t="n">
        <v>134.2156476521082</v>
      </c>
      <c r="AD19" t="n">
        <v>108442.996354724</v>
      </c>
      <c r="AE19" t="n">
        <v>148376.4917798197</v>
      </c>
      <c r="AF19" t="n">
        <v>4.772939269380924e-06</v>
      </c>
      <c r="AG19" t="n">
        <v>5</v>
      </c>
      <c r="AH19" t="n">
        <v>134215.6476521082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6.4826</v>
      </c>
      <c r="E20" t="n">
        <v>15.43</v>
      </c>
      <c r="F20" t="n">
        <v>12.14</v>
      </c>
      <c r="G20" t="n">
        <v>33.1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156.08</v>
      </c>
      <c r="Q20" t="n">
        <v>460.71</v>
      </c>
      <c r="R20" t="n">
        <v>60.11</v>
      </c>
      <c r="S20" t="n">
        <v>32.19</v>
      </c>
      <c r="T20" t="n">
        <v>9986.67</v>
      </c>
      <c r="U20" t="n">
        <v>0.54</v>
      </c>
      <c r="V20" t="n">
        <v>0.74</v>
      </c>
      <c r="W20" t="n">
        <v>1.49</v>
      </c>
      <c r="X20" t="n">
        <v>0.6</v>
      </c>
      <c r="Y20" t="n">
        <v>1</v>
      </c>
      <c r="Z20" t="n">
        <v>10</v>
      </c>
      <c r="AA20" t="n">
        <v>107.804648604463</v>
      </c>
      <c r="AB20" t="n">
        <v>147.5030762259979</v>
      </c>
      <c r="AC20" t="n">
        <v>133.4255896528964</v>
      </c>
      <c r="AD20" t="n">
        <v>107804.648604463</v>
      </c>
      <c r="AE20" t="n">
        <v>147503.0762259979</v>
      </c>
      <c r="AF20" t="n">
        <v>4.790082067636124e-06</v>
      </c>
      <c r="AG20" t="n">
        <v>5</v>
      </c>
      <c r="AH20" t="n">
        <v>133425.5896528964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6.5154</v>
      </c>
      <c r="E21" t="n">
        <v>15.35</v>
      </c>
      <c r="F21" t="n">
        <v>12.1</v>
      </c>
      <c r="G21" t="n">
        <v>34.57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155.38</v>
      </c>
      <c r="Q21" t="n">
        <v>460.7</v>
      </c>
      <c r="R21" t="n">
        <v>58.72</v>
      </c>
      <c r="S21" t="n">
        <v>32.19</v>
      </c>
      <c r="T21" t="n">
        <v>9296.719999999999</v>
      </c>
      <c r="U21" t="n">
        <v>0.55</v>
      </c>
      <c r="V21" t="n">
        <v>0.74</v>
      </c>
      <c r="W21" t="n">
        <v>1.48</v>
      </c>
      <c r="X21" t="n">
        <v>0.5600000000000001</v>
      </c>
      <c r="Y21" t="n">
        <v>1</v>
      </c>
      <c r="Z21" t="n">
        <v>10</v>
      </c>
      <c r="AA21" t="n">
        <v>107.2063970422203</v>
      </c>
      <c r="AB21" t="n">
        <v>146.6845220455416</v>
      </c>
      <c r="AC21" t="n">
        <v>132.6851571345746</v>
      </c>
      <c r="AD21" t="n">
        <v>107206.3970422203</v>
      </c>
      <c r="AE21" t="n">
        <v>146684.5220455416</v>
      </c>
      <c r="AF21" t="n">
        <v>4.814318437583131e-06</v>
      </c>
      <c r="AG21" t="n">
        <v>5</v>
      </c>
      <c r="AH21" t="n">
        <v>132685.1571345746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6.5424</v>
      </c>
      <c r="E22" t="n">
        <v>15.28</v>
      </c>
      <c r="F22" t="n">
        <v>12.07</v>
      </c>
      <c r="G22" t="n">
        <v>36.22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154.76</v>
      </c>
      <c r="Q22" t="n">
        <v>460.69</v>
      </c>
      <c r="R22" t="n">
        <v>58.04</v>
      </c>
      <c r="S22" t="n">
        <v>32.19</v>
      </c>
      <c r="T22" t="n">
        <v>8962.459999999999</v>
      </c>
      <c r="U22" t="n">
        <v>0.55</v>
      </c>
      <c r="V22" t="n">
        <v>0.74</v>
      </c>
      <c r="W22" t="n">
        <v>1.48</v>
      </c>
      <c r="X22" t="n">
        <v>0.54</v>
      </c>
      <c r="Y22" t="n">
        <v>1</v>
      </c>
      <c r="Z22" t="n">
        <v>10</v>
      </c>
      <c r="AA22" t="n">
        <v>106.7035500928301</v>
      </c>
      <c r="AB22" t="n">
        <v>145.9965046653446</v>
      </c>
      <c r="AC22" t="n">
        <v>132.0628031675049</v>
      </c>
      <c r="AD22" t="n">
        <v>106703.5500928301</v>
      </c>
      <c r="AE22" t="n">
        <v>145996.5046653445</v>
      </c>
      <c r="AF22" t="n">
        <v>4.834269107966338e-06</v>
      </c>
      <c r="AG22" t="n">
        <v>5</v>
      </c>
      <c r="AH22" t="n">
        <v>132062.8031675049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6.5715</v>
      </c>
      <c r="E23" t="n">
        <v>15.22</v>
      </c>
      <c r="F23" t="n">
        <v>12.04</v>
      </c>
      <c r="G23" t="n">
        <v>38.03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153.91</v>
      </c>
      <c r="Q23" t="n">
        <v>460.69</v>
      </c>
      <c r="R23" t="n">
        <v>56.89</v>
      </c>
      <c r="S23" t="n">
        <v>32.19</v>
      </c>
      <c r="T23" t="n">
        <v>8392.18</v>
      </c>
      <c r="U23" t="n">
        <v>0.57</v>
      </c>
      <c r="V23" t="n">
        <v>0.74</v>
      </c>
      <c r="W23" t="n">
        <v>1.48</v>
      </c>
      <c r="X23" t="n">
        <v>0.51</v>
      </c>
      <c r="Y23" t="n">
        <v>1</v>
      </c>
      <c r="Z23" t="n">
        <v>10</v>
      </c>
      <c r="AA23" t="n">
        <v>106.1003477632574</v>
      </c>
      <c r="AB23" t="n">
        <v>145.171176626615</v>
      </c>
      <c r="AC23" t="n">
        <v>131.3162432784362</v>
      </c>
      <c r="AD23" t="n">
        <v>106100.3477632574</v>
      </c>
      <c r="AE23" t="n">
        <v>145171.176626615</v>
      </c>
      <c r="AF23" t="n">
        <v>4.855771497157128e-06</v>
      </c>
      <c r="AG23" t="n">
        <v>5</v>
      </c>
      <c r="AH23" t="n">
        <v>131316.2432784362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6.595</v>
      </c>
      <c r="E24" t="n">
        <v>15.16</v>
      </c>
      <c r="F24" t="n">
        <v>12.02</v>
      </c>
      <c r="G24" t="n">
        <v>40.08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153.16</v>
      </c>
      <c r="Q24" t="n">
        <v>460.69</v>
      </c>
      <c r="R24" t="n">
        <v>56.55</v>
      </c>
      <c r="S24" t="n">
        <v>32.19</v>
      </c>
      <c r="T24" t="n">
        <v>8225.280000000001</v>
      </c>
      <c r="U24" t="n">
        <v>0.57</v>
      </c>
      <c r="V24" t="n">
        <v>0.74</v>
      </c>
      <c r="W24" t="n">
        <v>1.48</v>
      </c>
      <c r="X24" t="n">
        <v>0.49</v>
      </c>
      <c r="Y24" t="n">
        <v>1</v>
      </c>
      <c r="Z24" t="n">
        <v>10</v>
      </c>
      <c r="AA24" t="n">
        <v>105.5956582162611</v>
      </c>
      <c r="AB24" t="n">
        <v>144.4806381230836</v>
      </c>
      <c r="AC24" t="n">
        <v>130.6916088005047</v>
      </c>
      <c r="AD24" t="n">
        <v>105595.6582162611</v>
      </c>
      <c r="AE24" t="n">
        <v>144480.6381230836</v>
      </c>
      <c r="AF24" t="n">
        <v>4.873135969527695e-06</v>
      </c>
      <c r="AG24" t="n">
        <v>5</v>
      </c>
      <c r="AH24" t="n">
        <v>130691.6088005047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6.5963</v>
      </c>
      <c r="E25" t="n">
        <v>15.16</v>
      </c>
      <c r="F25" t="n">
        <v>12.02</v>
      </c>
      <c r="G25" t="n">
        <v>40.07</v>
      </c>
      <c r="H25" t="n">
        <v>0.62</v>
      </c>
      <c r="I25" t="n">
        <v>18</v>
      </c>
      <c r="J25" t="n">
        <v>194.48</v>
      </c>
      <c r="K25" t="n">
        <v>53.44</v>
      </c>
      <c r="L25" t="n">
        <v>6.75</v>
      </c>
      <c r="M25" t="n">
        <v>16</v>
      </c>
      <c r="N25" t="n">
        <v>39.29</v>
      </c>
      <c r="O25" t="n">
        <v>24219.63</v>
      </c>
      <c r="P25" t="n">
        <v>152.44</v>
      </c>
      <c r="Q25" t="n">
        <v>460.69</v>
      </c>
      <c r="R25" t="n">
        <v>56.48</v>
      </c>
      <c r="S25" t="n">
        <v>32.19</v>
      </c>
      <c r="T25" t="n">
        <v>8194.540000000001</v>
      </c>
      <c r="U25" t="n">
        <v>0.57</v>
      </c>
      <c r="V25" t="n">
        <v>0.74</v>
      </c>
      <c r="W25" t="n">
        <v>1.47</v>
      </c>
      <c r="X25" t="n">
        <v>0.49</v>
      </c>
      <c r="Y25" t="n">
        <v>1</v>
      </c>
      <c r="Z25" t="n">
        <v>10</v>
      </c>
      <c r="AA25" t="n">
        <v>105.3195438716407</v>
      </c>
      <c r="AB25" t="n">
        <v>144.102846295469</v>
      </c>
      <c r="AC25" t="n">
        <v>130.3498728946835</v>
      </c>
      <c r="AD25" t="n">
        <v>105319.5438716408</v>
      </c>
      <c r="AE25" t="n">
        <v>144102.8462954691</v>
      </c>
      <c r="AF25" t="n">
        <v>4.874096557360962e-06</v>
      </c>
      <c r="AG25" t="n">
        <v>5</v>
      </c>
      <c r="AH25" t="n">
        <v>130349.8728946835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6.6335</v>
      </c>
      <c r="E26" t="n">
        <v>15.08</v>
      </c>
      <c r="F26" t="n">
        <v>11.97</v>
      </c>
      <c r="G26" t="n">
        <v>42.26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151.67</v>
      </c>
      <c r="Q26" t="n">
        <v>460.72</v>
      </c>
      <c r="R26" t="n">
        <v>54.82</v>
      </c>
      <c r="S26" t="n">
        <v>32.19</v>
      </c>
      <c r="T26" t="n">
        <v>7367.53</v>
      </c>
      <c r="U26" t="n">
        <v>0.59</v>
      </c>
      <c r="V26" t="n">
        <v>0.75</v>
      </c>
      <c r="W26" t="n">
        <v>1.47</v>
      </c>
      <c r="X26" t="n">
        <v>0.44</v>
      </c>
      <c r="Y26" t="n">
        <v>1</v>
      </c>
      <c r="Z26" t="n">
        <v>10</v>
      </c>
      <c r="AA26" t="n">
        <v>104.6737400171063</v>
      </c>
      <c r="AB26" t="n">
        <v>143.2192289708402</v>
      </c>
      <c r="AC26" t="n">
        <v>129.5505867673522</v>
      </c>
      <c r="AD26" t="n">
        <v>104673.7400171063</v>
      </c>
      <c r="AE26" t="n">
        <v>143219.2289708402</v>
      </c>
      <c r="AF26" t="n">
        <v>4.901584147666712e-06</v>
      </c>
      <c r="AG26" t="n">
        <v>5</v>
      </c>
      <c r="AH26" t="n">
        <v>129550.5867673522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6.6464</v>
      </c>
      <c r="E27" t="n">
        <v>15.05</v>
      </c>
      <c r="F27" t="n">
        <v>11.98</v>
      </c>
      <c r="G27" t="n">
        <v>44.93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151.18</v>
      </c>
      <c r="Q27" t="n">
        <v>460.71</v>
      </c>
      <c r="R27" t="n">
        <v>55.09</v>
      </c>
      <c r="S27" t="n">
        <v>32.19</v>
      </c>
      <c r="T27" t="n">
        <v>7505.03</v>
      </c>
      <c r="U27" t="n">
        <v>0.58</v>
      </c>
      <c r="V27" t="n">
        <v>0.75</v>
      </c>
      <c r="W27" t="n">
        <v>1.47</v>
      </c>
      <c r="X27" t="n">
        <v>0.45</v>
      </c>
      <c r="Y27" t="n">
        <v>1</v>
      </c>
      <c r="Z27" t="n">
        <v>10</v>
      </c>
      <c r="AA27" t="n">
        <v>104.3822888729699</v>
      </c>
      <c r="AB27" t="n">
        <v>142.8204526575159</v>
      </c>
      <c r="AC27" t="n">
        <v>129.1898691056854</v>
      </c>
      <c r="AD27" t="n">
        <v>104382.2888729698</v>
      </c>
      <c r="AE27" t="n">
        <v>142820.4526575159</v>
      </c>
      <c r="AF27" t="n">
        <v>4.911116134627577e-06</v>
      </c>
      <c r="AG27" t="n">
        <v>5</v>
      </c>
      <c r="AH27" t="n">
        <v>129189.8691056854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6.6545</v>
      </c>
      <c r="E28" t="n">
        <v>15.03</v>
      </c>
      <c r="F28" t="n">
        <v>11.96</v>
      </c>
      <c r="G28" t="n">
        <v>44.86</v>
      </c>
      <c r="H28" t="n">
        <v>0.68</v>
      </c>
      <c r="I28" t="n">
        <v>16</v>
      </c>
      <c r="J28" t="n">
        <v>195.64</v>
      </c>
      <c r="K28" t="n">
        <v>53.44</v>
      </c>
      <c r="L28" t="n">
        <v>7.5</v>
      </c>
      <c r="M28" t="n">
        <v>14</v>
      </c>
      <c r="N28" t="n">
        <v>39.7</v>
      </c>
      <c r="O28" t="n">
        <v>24362.73</v>
      </c>
      <c r="P28" t="n">
        <v>150.53</v>
      </c>
      <c r="Q28" t="n">
        <v>460.69</v>
      </c>
      <c r="R28" t="n">
        <v>54.65</v>
      </c>
      <c r="S28" t="n">
        <v>32.19</v>
      </c>
      <c r="T28" t="n">
        <v>7285.32</v>
      </c>
      <c r="U28" t="n">
        <v>0.59</v>
      </c>
      <c r="V28" t="n">
        <v>0.75</v>
      </c>
      <c r="W28" t="n">
        <v>1.47</v>
      </c>
      <c r="X28" t="n">
        <v>0.43</v>
      </c>
      <c r="Y28" t="n">
        <v>1</v>
      </c>
      <c r="Z28" t="n">
        <v>10</v>
      </c>
      <c r="AA28" t="n">
        <v>104.0639641604052</v>
      </c>
      <c r="AB28" t="n">
        <v>142.38490674229</v>
      </c>
      <c r="AC28" t="n">
        <v>128.795891081316</v>
      </c>
      <c r="AD28" t="n">
        <v>104063.9641604052</v>
      </c>
      <c r="AE28" t="n">
        <v>142384.90674229</v>
      </c>
      <c r="AF28" t="n">
        <v>4.91710133574254e-06</v>
      </c>
      <c r="AG28" t="n">
        <v>5</v>
      </c>
      <c r="AH28" t="n">
        <v>128795.891081316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6.6831</v>
      </c>
      <c r="E29" t="n">
        <v>14.96</v>
      </c>
      <c r="F29" t="n">
        <v>11.94</v>
      </c>
      <c r="G29" t="n">
        <v>47.74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149.63</v>
      </c>
      <c r="Q29" t="n">
        <v>460.7</v>
      </c>
      <c r="R29" t="n">
        <v>53.72</v>
      </c>
      <c r="S29" t="n">
        <v>32.19</v>
      </c>
      <c r="T29" t="n">
        <v>6828.08</v>
      </c>
      <c r="U29" t="n">
        <v>0.6</v>
      </c>
      <c r="V29" t="n">
        <v>0.75</v>
      </c>
      <c r="W29" t="n">
        <v>1.47</v>
      </c>
      <c r="X29" t="n">
        <v>0.4</v>
      </c>
      <c r="Y29" t="n">
        <v>1</v>
      </c>
      <c r="Z29" t="n">
        <v>10</v>
      </c>
      <c r="AA29" t="n">
        <v>103.4730652143136</v>
      </c>
      <c r="AB29" t="n">
        <v>141.5764127356263</v>
      </c>
      <c r="AC29" t="n">
        <v>128.0645586079195</v>
      </c>
      <c r="AD29" t="n">
        <v>103473.0652143137</v>
      </c>
      <c r="AE29" t="n">
        <v>141576.4127356263</v>
      </c>
      <c r="AF29" t="n">
        <v>4.938234268074381e-06</v>
      </c>
      <c r="AG29" t="n">
        <v>5</v>
      </c>
      <c r="AH29" t="n">
        <v>128064.5586079195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6.6869</v>
      </c>
      <c r="E30" t="n">
        <v>14.95</v>
      </c>
      <c r="F30" t="n">
        <v>11.93</v>
      </c>
      <c r="G30" t="n">
        <v>47.71</v>
      </c>
      <c r="H30" t="n">
        <v>0.72</v>
      </c>
      <c r="I30" t="n">
        <v>15</v>
      </c>
      <c r="J30" t="n">
        <v>196.41</v>
      </c>
      <c r="K30" t="n">
        <v>53.44</v>
      </c>
      <c r="L30" t="n">
        <v>8</v>
      </c>
      <c r="M30" t="n">
        <v>13</v>
      </c>
      <c r="N30" t="n">
        <v>39.98</v>
      </c>
      <c r="O30" t="n">
        <v>24458.36</v>
      </c>
      <c r="P30" t="n">
        <v>149.66</v>
      </c>
      <c r="Q30" t="n">
        <v>460.69</v>
      </c>
      <c r="R30" t="n">
        <v>53.35</v>
      </c>
      <c r="S30" t="n">
        <v>32.19</v>
      </c>
      <c r="T30" t="n">
        <v>6643.6</v>
      </c>
      <c r="U30" t="n">
        <v>0.6</v>
      </c>
      <c r="V30" t="n">
        <v>0.75</v>
      </c>
      <c r="W30" t="n">
        <v>1.47</v>
      </c>
      <c r="X30" t="n">
        <v>0.39</v>
      </c>
      <c r="Y30" t="n">
        <v>1</v>
      </c>
      <c r="Z30" t="n">
        <v>10</v>
      </c>
      <c r="AA30" t="n">
        <v>103.4458467027785</v>
      </c>
      <c r="AB30" t="n">
        <v>141.5391711673479</v>
      </c>
      <c r="AC30" t="n">
        <v>128.0308713226487</v>
      </c>
      <c r="AD30" t="n">
        <v>103445.8467027785</v>
      </c>
      <c r="AE30" t="n">
        <v>141539.1711673479</v>
      </c>
      <c r="AF30" t="n">
        <v>4.941042140202388e-06</v>
      </c>
      <c r="AG30" t="n">
        <v>5</v>
      </c>
      <c r="AH30" t="n">
        <v>128030.8713226487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6.7187</v>
      </c>
      <c r="E31" t="n">
        <v>14.88</v>
      </c>
      <c r="F31" t="n">
        <v>11.89</v>
      </c>
      <c r="G31" t="n">
        <v>50.98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148.6</v>
      </c>
      <c r="Q31" t="n">
        <v>460.7</v>
      </c>
      <c r="R31" t="n">
        <v>52.2</v>
      </c>
      <c r="S31" t="n">
        <v>32.19</v>
      </c>
      <c r="T31" t="n">
        <v>6073.44</v>
      </c>
      <c r="U31" t="n">
        <v>0.62</v>
      </c>
      <c r="V31" t="n">
        <v>0.75</v>
      </c>
      <c r="W31" t="n">
        <v>1.47</v>
      </c>
      <c r="X31" t="n">
        <v>0.36</v>
      </c>
      <c r="Y31" t="n">
        <v>1</v>
      </c>
      <c r="Z31" t="n">
        <v>10</v>
      </c>
      <c r="AA31" t="n">
        <v>102.7662098212112</v>
      </c>
      <c r="AB31" t="n">
        <v>140.6092620025249</v>
      </c>
      <c r="AC31" t="n">
        <v>127.1897113833805</v>
      </c>
      <c r="AD31" t="n">
        <v>102766.2098212112</v>
      </c>
      <c r="AE31" t="n">
        <v>140609.2620025249</v>
      </c>
      <c r="AF31" t="n">
        <v>4.964539596431498e-06</v>
      </c>
      <c r="AG31" t="n">
        <v>5</v>
      </c>
      <c r="AH31" t="n">
        <v>127189.7113833805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6.7192</v>
      </c>
      <c r="E32" t="n">
        <v>14.88</v>
      </c>
      <c r="F32" t="n">
        <v>11.89</v>
      </c>
      <c r="G32" t="n">
        <v>50.97</v>
      </c>
      <c r="H32" t="n">
        <v>0.77</v>
      </c>
      <c r="I32" t="n">
        <v>14</v>
      </c>
      <c r="J32" t="n">
        <v>197.19</v>
      </c>
      <c r="K32" t="n">
        <v>53.44</v>
      </c>
      <c r="L32" t="n">
        <v>8.5</v>
      </c>
      <c r="M32" t="n">
        <v>12</v>
      </c>
      <c r="N32" t="n">
        <v>40.26</v>
      </c>
      <c r="O32" t="n">
        <v>24554.18</v>
      </c>
      <c r="P32" t="n">
        <v>148.25</v>
      </c>
      <c r="Q32" t="n">
        <v>460.69</v>
      </c>
      <c r="R32" t="n">
        <v>52.2</v>
      </c>
      <c r="S32" t="n">
        <v>32.19</v>
      </c>
      <c r="T32" t="n">
        <v>6070.39</v>
      </c>
      <c r="U32" t="n">
        <v>0.62</v>
      </c>
      <c r="V32" t="n">
        <v>0.75</v>
      </c>
      <c r="W32" t="n">
        <v>1.47</v>
      </c>
      <c r="X32" t="n">
        <v>0.36</v>
      </c>
      <c r="Y32" t="n">
        <v>1</v>
      </c>
      <c r="Z32" t="n">
        <v>10</v>
      </c>
      <c r="AA32" t="n">
        <v>102.6358601724216</v>
      </c>
      <c r="AB32" t="n">
        <v>140.4309118624305</v>
      </c>
      <c r="AC32" t="n">
        <v>127.0283827303406</v>
      </c>
      <c r="AD32" t="n">
        <v>102635.8601724216</v>
      </c>
      <c r="AE32" t="n">
        <v>140430.9118624305</v>
      </c>
      <c r="AF32" t="n">
        <v>4.964909053290446e-06</v>
      </c>
      <c r="AG32" t="n">
        <v>5</v>
      </c>
      <c r="AH32" t="n">
        <v>127028.3827303406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6.7113</v>
      </c>
      <c r="E33" t="n">
        <v>14.9</v>
      </c>
      <c r="F33" t="n">
        <v>11.91</v>
      </c>
      <c r="G33" t="n">
        <v>51.05</v>
      </c>
      <c r="H33" t="n">
        <v>0.79</v>
      </c>
      <c r="I33" t="n">
        <v>14</v>
      </c>
      <c r="J33" t="n">
        <v>197.58</v>
      </c>
      <c r="K33" t="n">
        <v>53.44</v>
      </c>
      <c r="L33" t="n">
        <v>8.75</v>
      </c>
      <c r="M33" t="n">
        <v>12</v>
      </c>
      <c r="N33" t="n">
        <v>40.39</v>
      </c>
      <c r="O33" t="n">
        <v>24602.15</v>
      </c>
      <c r="P33" t="n">
        <v>147.44</v>
      </c>
      <c r="Q33" t="n">
        <v>460.69</v>
      </c>
      <c r="R33" t="n">
        <v>52.87</v>
      </c>
      <c r="S33" t="n">
        <v>32.19</v>
      </c>
      <c r="T33" t="n">
        <v>6408.47</v>
      </c>
      <c r="U33" t="n">
        <v>0.61</v>
      </c>
      <c r="V33" t="n">
        <v>0.75</v>
      </c>
      <c r="W33" t="n">
        <v>1.47</v>
      </c>
      <c r="X33" t="n">
        <v>0.38</v>
      </c>
      <c r="Y33" t="n">
        <v>1</v>
      </c>
      <c r="Z33" t="n">
        <v>10</v>
      </c>
      <c r="AA33" t="n">
        <v>102.4214781541155</v>
      </c>
      <c r="AB33" t="n">
        <v>140.137584927117</v>
      </c>
      <c r="AC33" t="n">
        <v>126.7630505060465</v>
      </c>
      <c r="AD33" t="n">
        <v>102421.4781541155</v>
      </c>
      <c r="AE33" t="n">
        <v>140137.584927117</v>
      </c>
      <c r="AF33" t="n">
        <v>4.959071634919064e-06</v>
      </c>
      <c r="AG33" t="n">
        <v>5</v>
      </c>
      <c r="AH33" t="n">
        <v>126763.0505060464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6.7389</v>
      </c>
      <c r="E34" t="n">
        <v>14.84</v>
      </c>
      <c r="F34" t="n">
        <v>11.89</v>
      </c>
      <c r="G34" t="n">
        <v>54.86</v>
      </c>
      <c r="H34" t="n">
        <v>0.8100000000000001</v>
      </c>
      <c r="I34" t="n">
        <v>13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147.34</v>
      </c>
      <c r="Q34" t="n">
        <v>460.69</v>
      </c>
      <c r="R34" t="n">
        <v>51.95</v>
      </c>
      <c r="S34" t="n">
        <v>32.19</v>
      </c>
      <c r="T34" t="n">
        <v>5953.91</v>
      </c>
      <c r="U34" t="n">
        <v>0.62</v>
      </c>
      <c r="V34" t="n">
        <v>0.75</v>
      </c>
      <c r="W34" t="n">
        <v>1.47</v>
      </c>
      <c r="X34" t="n">
        <v>0.35</v>
      </c>
      <c r="Y34" t="n">
        <v>1</v>
      </c>
      <c r="Z34" t="n">
        <v>10</v>
      </c>
      <c r="AA34" t="n">
        <v>102.1382196352148</v>
      </c>
      <c r="AB34" t="n">
        <v>139.7500181250734</v>
      </c>
      <c r="AC34" t="n">
        <v>126.4124725356363</v>
      </c>
      <c r="AD34" t="n">
        <v>102138.2196352148</v>
      </c>
      <c r="AE34" t="n">
        <v>139750.0181250734</v>
      </c>
      <c r="AF34" t="n">
        <v>4.979465653533008e-06</v>
      </c>
      <c r="AG34" t="n">
        <v>5</v>
      </c>
      <c r="AH34" t="n">
        <v>126412.4725356363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6.7445</v>
      </c>
      <c r="E35" t="n">
        <v>14.83</v>
      </c>
      <c r="F35" t="n">
        <v>11.87</v>
      </c>
      <c r="G35" t="n">
        <v>54.81</v>
      </c>
      <c r="H35" t="n">
        <v>0.83</v>
      </c>
      <c r="I35" t="n">
        <v>13</v>
      </c>
      <c r="J35" t="n">
        <v>198.36</v>
      </c>
      <c r="K35" t="n">
        <v>53.44</v>
      </c>
      <c r="L35" t="n">
        <v>9.25</v>
      </c>
      <c r="M35" t="n">
        <v>11</v>
      </c>
      <c r="N35" t="n">
        <v>40.67</v>
      </c>
      <c r="O35" t="n">
        <v>24698.26</v>
      </c>
      <c r="P35" t="n">
        <v>146.91</v>
      </c>
      <c r="Q35" t="n">
        <v>460.72</v>
      </c>
      <c r="R35" t="n">
        <v>51.55</v>
      </c>
      <c r="S35" t="n">
        <v>32.19</v>
      </c>
      <c r="T35" t="n">
        <v>5752.19</v>
      </c>
      <c r="U35" t="n">
        <v>0.62</v>
      </c>
      <c r="V35" t="n">
        <v>0.75</v>
      </c>
      <c r="W35" t="n">
        <v>1.47</v>
      </c>
      <c r="X35" t="n">
        <v>0.34</v>
      </c>
      <c r="Y35" t="n">
        <v>1</v>
      </c>
      <c r="Z35" t="n">
        <v>10</v>
      </c>
      <c r="AA35" t="n">
        <v>101.9272344118183</v>
      </c>
      <c r="AB35" t="n">
        <v>139.4613388344113</v>
      </c>
      <c r="AC35" t="n">
        <v>126.151344391311</v>
      </c>
      <c r="AD35" t="n">
        <v>101927.2344118183</v>
      </c>
      <c r="AE35" t="n">
        <v>139461.3388344113</v>
      </c>
      <c r="AF35" t="n">
        <v>4.98360357035323e-06</v>
      </c>
      <c r="AG35" t="n">
        <v>5</v>
      </c>
      <c r="AH35" t="n">
        <v>126151.344391311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6.7809</v>
      </c>
      <c r="E36" t="n">
        <v>14.75</v>
      </c>
      <c r="F36" t="n">
        <v>11.83</v>
      </c>
      <c r="G36" t="n">
        <v>59.16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10</v>
      </c>
      <c r="N36" t="n">
        <v>40.81</v>
      </c>
      <c r="O36" t="n">
        <v>24746.38</v>
      </c>
      <c r="P36" t="n">
        <v>145.38</v>
      </c>
      <c r="Q36" t="n">
        <v>460.72</v>
      </c>
      <c r="R36" t="n">
        <v>50.26</v>
      </c>
      <c r="S36" t="n">
        <v>32.19</v>
      </c>
      <c r="T36" t="n">
        <v>5110.31</v>
      </c>
      <c r="U36" t="n">
        <v>0.64</v>
      </c>
      <c r="V36" t="n">
        <v>0.76</v>
      </c>
      <c r="W36" t="n">
        <v>1.46</v>
      </c>
      <c r="X36" t="n">
        <v>0.3</v>
      </c>
      <c r="Y36" t="n">
        <v>1</v>
      </c>
      <c r="Z36" t="n">
        <v>10</v>
      </c>
      <c r="AA36" t="n">
        <v>101.0541025592837</v>
      </c>
      <c r="AB36" t="n">
        <v>138.2666813139153</v>
      </c>
      <c r="AC36" t="n">
        <v>125.0707033078584</v>
      </c>
      <c r="AD36" t="n">
        <v>101054.1025592837</v>
      </c>
      <c r="AE36" t="n">
        <v>138266.6813139153</v>
      </c>
      <c r="AF36" t="n">
        <v>5.010500029684663e-06</v>
      </c>
      <c r="AG36" t="n">
        <v>5</v>
      </c>
      <c r="AH36" t="n">
        <v>125070.7033078583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6.7758</v>
      </c>
      <c r="E37" t="n">
        <v>14.76</v>
      </c>
      <c r="F37" t="n">
        <v>11.84</v>
      </c>
      <c r="G37" t="n">
        <v>59.22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10</v>
      </c>
      <c r="N37" t="n">
        <v>40.95</v>
      </c>
      <c r="O37" t="n">
        <v>24794.55</v>
      </c>
      <c r="P37" t="n">
        <v>145.44</v>
      </c>
      <c r="Q37" t="n">
        <v>460.7</v>
      </c>
      <c r="R37" t="n">
        <v>50.62</v>
      </c>
      <c r="S37" t="n">
        <v>32.19</v>
      </c>
      <c r="T37" t="n">
        <v>5292.9</v>
      </c>
      <c r="U37" t="n">
        <v>0.64</v>
      </c>
      <c r="V37" t="n">
        <v>0.75</v>
      </c>
      <c r="W37" t="n">
        <v>1.46</v>
      </c>
      <c r="X37" t="n">
        <v>0.31</v>
      </c>
      <c r="Y37" t="n">
        <v>1</v>
      </c>
      <c r="Z37" t="n">
        <v>10</v>
      </c>
      <c r="AA37" t="n">
        <v>101.1226547652242</v>
      </c>
      <c r="AB37" t="n">
        <v>138.360477466393</v>
      </c>
      <c r="AC37" t="n">
        <v>125.1555476871873</v>
      </c>
      <c r="AD37" t="n">
        <v>101122.6547652242</v>
      </c>
      <c r="AE37" t="n">
        <v>138360.477466393</v>
      </c>
      <c r="AF37" t="n">
        <v>5.006731569723391e-06</v>
      </c>
      <c r="AG37" t="n">
        <v>5</v>
      </c>
      <c r="AH37" t="n">
        <v>125155.5476871873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6.776</v>
      </c>
      <c r="E38" t="n">
        <v>14.76</v>
      </c>
      <c r="F38" t="n">
        <v>11.84</v>
      </c>
      <c r="G38" t="n">
        <v>59.21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10</v>
      </c>
      <c r="N38" t="n">
        <v>41.1</v>
      </c>
      <c r="O38" t="n">
        <v>24842.77</v>
      </c>
      <c r="P38" t="n">
        <v>144.99</v>
      </c>
      <c r="Q38" t="n">
        <v>460.7</v>
      </c>
      <c r="R38" t="n">
        <v>50.62</v>
      </c>
      <c r="S38" t="n">
        <v>32.19</v>
      </c>
      <c r="T38" t="n">
        <v>5294.23</v>
      </c>
      <c r="U38" t="n">
        <v>0.64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  <c r="AA38" t="n">
        <v>100.9603480368946</v>
      </c>
      <c r="AB38" t="n">
        <v>138.138402240225</v>
      </c>
      <c r="AC38" t="n">
        <v>124.9546670089202</v>
      </c>
      <c r="AD38" t="n">
        <v>100960.3480368946</v>
      </c>
      <c r="AE38" t="n">
        <v>138138.402240225</v>
      </c>
      <c r="AF38" t="n">
        <v>5.00687935246697e-06</v>
      </c>
      <c r="AG38" t="n">
        <v>5</v>
      </c>
      <c r="AH38" t="n">
        <v>124954.6670089202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6.7692</v>
      </c>
      <c r="E39" t="n">
        <v>14.77</v>
      </c>
      <c r="F39" t="n">
        <v>11.86</v>
      </c>
      <c r="G39" t="n">
        <v>59.29</v>
      </c>
      <c r="H39" t="n">
        <v>0.91</v>
      </c>
      <c r="I39" t="n">
        <v>12</v>
      </c>
      <c r="J39" t="n">
        <v>199.92</v>
      </c>
      <c r="K39" t="n">
        <v>53.44</v>
      </c>
      <c r="L39" t="n">
        <v>10.25</v>
      </c>
      <c r="M39" t="n">
        <v>10</v>
      </c>
      <c r="N39" t="n">
        <v>41.24</v>
      </c>
      <c r="O39" t="n">
        <v>24891.03</v>
      </c>
      <c r="P39" t="n">
        <v>144.1</v>
      </c>
      <c r="Q39" t="n">
        <v>460.69</v>
      </c>
      <c r="R39" t="n">
        <v>50.93</v>
      </c>
      <c r="S39" t="n">
        <v>32.19</v>
      </c>
      <c r="T39" t="n">
        <v>5447.52</v>
      </c>
      <c r="U39" t="n">
        <v>0.63</v>
      </c>
      <c r="V39" t="n">
        <v>0.75</v>
      </c>
      <c r="W39" t="n">
        <v>1.47</v>
      </c>
      <c r="X39" t="n">
        <v>0.32</v>
      </c>
      <c r="Y39" t="n">
        <v>1</v>
      </c>
      <c r="Z39" t="n">
        <v>10</v>
      </c>
      <c r="AA39" t="n">
        <v>100.7080250687711</v>
      </c>
      <c r="AB39" t="n">
        <v>137.7931628235348</v>
      </c>
      <c r="AC39" t="n">
        <v>124.6423767576123</v>
      </c>
      <c r="AD39" t="n">
        <v>100708.0250687711</v>
      </c>
      <c r="AE39" t="n">
        <v>137793.1628235348</v>
      </c>
      <c r="AF39" t="n">
        <v>5.001854739185274e-06</v>
      </c>
      <c r="AG39" t="n">
        <v>5</v>
      </c>
      <c r="AH39" t="n">
        <v>124642.3767576123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6.8081</v>
      </c>
      <c r="E40" t="n">
        <v>14.69</v>
      </c>
      <c r="F40" t="n">
        <v>11.81</v>
      </c>
      <c r="G40" t="n">
        <v>64.42</v>
      </c>
      <c r="H40" t="n">
        <v>0.93</v>
      </c>
      <c r="I40" t="n">
        <v>11</v>
      </c>
      <c r="J40" t="n">
        <v>200.31</v>
      </c>
      <c r="K40" t="n">
        <v>53.44</v>
      </c>
      <c r="L40" t="n">
        <v>10.5</v>
      </c>
      <c r="M40" t="n">
        <v>9</v>
      </c>
      <c r="N40" t="n">
        <v>41.38</v>
      </c>
      <c r="O40" t="n">
        <v>24939.35</v>
      </c>
      <c r="P40" t="n">
        <v>142.84</v>
      </c>
      <c r="Q40" t="n">
        <v>460.69</v>
      </c>
      <c r="R40" t="n">
        <v>49.54</v>
      </c>
      <c r="S40" t="n">
        <v>32.19</v>
      </c>
      <c r="T40" t="n">
        <v>4756.85</v>
      </c>
      <c r="U40" t="n">
        <v>0.65</v>
      </c>
      <c r="V40" t="n">
        <v>0.76</v>
      </c>
      <c r="W40" t="n">
        <v>1.46</v>
      </c>
      <c r="X40" t="n">
        <v>0.28</v>
      </c>
      <c r="Y40" t="n">
        <v>1</v>
      </c>
      <c r="Z40" t="n">
        <v>10</v>
      </c>
      <c r="AA40" t="n">
        <v>99.91577570351194</v>
      </c>
      <c r="AB40" t="n">
        <v>136.7091722904126</v>
      </c>
      <c r="AC40" t="n">
        <v>123.6618407595806</v>
      </c>
      <c r="AD40" t="n">
        <v>99915.77570351194</v>
      </c>
      <c r="AE40" t="n">
        <v>136709.1722904126</v>
      </c>
      <c r="AF40" t="n">
        <v>5.030598482811449e-06</v>
      </c>
      <c r="AG40" t="n">
        <v>5</v>
      </c>
      <c r="AH40" t="n">
        <v>123661.8407595806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6.8025</v>
      </c>
      <c r="E41" t="n">
        <v>14.7</v>
      </c>
      <c r="F41" t="n">
        <v>11.82</v>
      </c>
      <c r="G41" t="n">
        <v>64.48999999999999</v>
      </c>
      <c r="H41" t="n">
        <v>0.95</v>
      </c>
      <c r="I41" t="n">
        <v>11</v>
      </c>
      <c r="J41" t="n">
        <v>200.71</v>
      </c>
      <c r="K41" t="n">
        <v>53.44</v>
      </c>
      <c r="L41" t="n">
        <v>10.75</v>
      </c>
      <c r="M41" t="n">
        <v>9</v>
      </c>
      <c r="N41" t="n">
        <v>41.52</v>
      </c>
      <c r="O41" t="n">
        <v>24987.71</v>
      </c>
      <c r="P41" t="n">
        <v>143.62</v>
      </c>
      <c r="Q41" t="n">
        <v>460.71</v>
      </c>
      <c r="R41" t="n">
        <v>49.74</v>
      </c>
      <c r="S41" t="n">
        <v>32.19</v>
      </c>
      <c r="T41" t="n">
        <v>4857.16</v>
      </c>
      <c r="U41" t="n">
        <v>0.65</v>
      </c>
      <c r="V41" t="n">
        <v>0.76</v>
      </c>
      <c r="W41" t="n">
        <v>1.47</v>
      </c>
      <c r="X41" t="n">
        <v>0.29</v>
      </c>
      <c r="Y41" t="n">
        <v>1</v>
      </c>
      <c r="Z41" t="n">
        <v>10</v>
      </c>
      <c r="AA41" t="n">
        <v>100.2433039014346</v>
      </c>
      <c r="AB41" t="n">
        <v>137.1573108203344</v>
      </c>
      <c r="AC41" t="n">
        <v>124.0672095771732</v>
      </c>
      <c r="AD41" t="n">
        <v>100243.3039014346</v>
      </c>
      <c r="AE41" t="n">
        <v>137157.3108203344</v>
      </c>
      <c r="AF41" t="n">
        <v>5.026460565991229e-06</v>
      </c>
      <c r="AG41" t="n">
        <v>5</v>
      </c>
      <c r="AH41" t="n">
        <v>124067.2095771732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6.8066</v>
      </c>
      <c r="E42" t="n">
        <v>14.69</v>
      </c>
      <c r="F42" t="n">
        <v>11.81</v>
      </c>
      <c r="G42" t="n">
        <v>64.44</v>
      </c>
      <c r="H42" t="n">
        <v>0.97</v>
      </c>
      <c r="I42" t="n">
        <v>11</v>
      </c>
      <c r="J42" t="n">
        <v>201.1</v>
      </c>
      <c r="K42" t="n">
        <v>53.44</v>
      </c>
      <c r="L42" t="n">
        <v>11</v>
      </c>
      <c r="M42" t="n">
        <v>9</v>
      </c>
      <c r="N42" t="n">
        <v>41.66</v>
      </c>
      <c r="O42" t="n">
        <v>25036.12</v>
      </c>
      <c r="P42" t="n">
        <v>142.93</v>
      </c>
      <c r="Q42" t="n">
        <v>460.7</v>
      </c>
      <c r="R42" t="n">
        <v>49.61</v>
      </c>
      <c r="S42" t="n">
        <v>32.19</v>
      </c>
      <c r="T42" t="n">
        <v>4793.13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  <c r="AA42" t="n">
        <v>99.96005010003323</v>
      </c>
      <c r="AB42" t="n">
        <v>136.7697504729815</v>
      </c>
      <c r="AC42" t="n">
        <v>123.7166374454272</v>
      </c>
      <c r="AD42" t="n">
        <v>99960.05010003323</v>
      </c>
      <c r="AE42" t="n">
        <v>136769.7504729815</v>
      </c>
      <c r="AF42" t="n">
        <v>5.029490112234604e-06</v>
      </c>
      <c r="AG42" t="n">
        <v>5</v>
      </c>
      <c r="AH42" t="n">
        <v>123716.6374454272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6.8084</v>
      </c>
      <c r="E43" t="n">
        <v>14.69</v>
      </c>
      <c r="F43" t="n">
        <v>11.81</v>
      </c>
      <c r="G43" t="n">
        <v>64.42</v>
      </c>
      <c r="H43" t="n">
        <v>0.99</v>
      </c>
      <c r="I43" t="n">
        <v>11</v>
      </c>
      <c r="J43" t="n">
        <v>201.49</v>
      </c>
      <c r="K43" t="n">
        <v>53.44</v>
      </c>
      <c r="L43" t="n">
        <v>11.25</v>
      </c>
      <c r="M43" t="n">
        <v>9</v>
      </c>
      <c r="N43" t="n">
        <v>41.81</v>
      </c>
      <c r="O43" t="n">
        <v>25084.58</v>
      </c>
      <c r="P43" t="n">
        <v>141.97</v>
      </c>
      <c r="Q43" t="n">
        <v>460.69</v>
      </c>
      <c r="R43" t="n">
        <v>49.52</v>
      </c>
      <c r="S43" t="n">
        <v>32.19</v>
      </c>
      <c r="T43" t="n">
        <v>4745.96</v>
      </c>
      <c r="U43" t="n">
        <v>0.65</v>
      </c>
      <c r="V43" t="n">
        <v>0.76</v>
      </c>
      <c r="W43" t="n">
        <v>1.46</v>
      </c>
      <c r="X43" t="n">
        <v>0.28</v>
      </c>
      <c r="Y43" t="n">
        <v>1</v>
      </c>
      <c r="Z43" t="n">
        <v>10</v>
      </c>
      <c r="AA43" t="n">
        <v>99.60425465125876</v>
      </c>
      <c r="AB43" t="n">
        <v>136.2829354433811</v>
      </c>
      <c r="AC43" t="n">
        <v>123.2762833590025</v>
      </c>
      <c r="AD43" t="n">
        <v>99604.25465125876</v>
      </c>
      <c r="AE43" t="n">
        <v>136282.9354433811</v>
      </c>
      <c r="AF43" t="n">
        <v>5.030820156926818e-06</v>
      </c>
      <c r="AG43" t="n">
        <v>5</v>
      </c>
      <c r="AH43" t="n">
        <v>123276.2833590025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6.8359</v>
      </c>
      <c r="E44" t="n">
        <v>14.63</v>
      </c>
      <c r="F44" t="n">
        <v>11.79</v>
      </c>
      <c r="G44" t="n">
        <v>70.73</v>
      </c>
      <c r="H44" t="n">
        <v>1.01</v>
      </c>
      <c r="I44" t="n">
        <v>10</v>
      </c>
      <c r="J44" t="n">
        <v>201.88</v>
      </c>
      <c r="K44" t="n">
        <v>53.44</v>
      </c>
      <c r="L44" t="n">
        <v>11.5</v>
      </c>
      <c r="M44" t="n">
        <v>8</v>
      </c>
      <c r="N44" t="n">
        <v>41.95</v>
      </c>
      <c r="O44" t="n">
        <v>25133.09</v>
      </c>
      <c r="P44" t="n">
        <v>141</v>
      </c>
      <c r="Q44" t="n">
        <v>460.72</v>
      </c>
      <c r="R44" t="n">
        <v>48.69</v>
      </c>
      <c r="S44" t="n">
        <v>32.19</v>
      </c>
      <c r="T44" t="n">
        <v>4338.53</v>
      </c>
      <c r="U44" t="n">
        <v>0.66</v>
      </c>
      <c r="V44" t="n">
        <v>0.76</v>
      </c>
      <c r="W44" t="n">
        <v>1.46</v>
      </c>
      <c r="X44" t="n">
        <v>0.25</v>
      </c>
      <c r="Y44" t="n">
        <v>1</v>
      </c>
      <c r="Z44" t="n">
        <v>10</v>
      </c>
      <c r="AA44" t="n">
        <v>99.02938200176253</v>
      </c>
      <c r="AB44" t="n">
        <v>135.4963693227494</v>
      </c>
      <c r="AC44" t="n">
        <v>122.5647860049712</v>
      </c>
      <c r="AD44" t="n">
        <v>99029.38200176253</v>
      </c>
      <c r="AE44" t="n">
        <v>135496.3693227494</v>
      </c>
      <c r="AF44" t="n">
        <v>5.051140284168973e-06</v>
      </c>
      <c r="AG44" t="n">
        <v>5</v>
      </c>
      <c r="AH44" t="n">
        <v>122564.7860049712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6.8388</v>
      </c>
      <c r="E45" t="n">
        <v>14.62</v>
      </c>
      <c r="F45" t="n">
        <v>11.78</v>
      </c>
      <c r="G45" t="n">
        <v>70.69</v>
      </c>
      <c r="H45" t="n">
        <v>1.03</v>
      </c>
      <c r="I45" t="n">
        <v>10</v>
      </c>
      <c r="J45" t="n">
        <v>202.28</v>
      </c>
      <c r="K45" t="n">
        <v>53.44</v>
      </c>
      <c r="L45" t="n">
        <v>11.75</v>
      </c>
      <c r="M45" t="n">
        <v>8</v>
      </c>
      <c r="N45" t="n">
        <v>42.09</v>
      </c>
      <c r="O45" t="n">
        <v>25181.64</v>
      </c>
      <c r="P45" t="n">
        <v>140.72</v>
      </c>
      <c r="Q45" t="n">
        <v>460.69</v>
      </c>
      <c r="R45" t="n">
        <v>48.71</v>
      </c>
      <c r="S45" t="n">
        <v>32.19</v>
      </c>
      <c r="T45" t="n">
        <v>4345.79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  <c r="AA45" t="n">
        <v>98.90282583369023</v>
      </c>
      <c r="AB45" t="n">
        <v>135.3232095903289</v>
      </c>
      <c r="AC45" t="n">
        <v>122.4081523943816</v>
      </c>
      <c r="AD45" t="n">
        <v>98902.82583369024</v>
      </c>
      <c r="AE45" t="n">
        <v>135323.2095903289</v>
      </c>
      <c r="AF45" t="n">
        <v>5.053283133950872e-06</v>
      </c>
      <c r="AG45" t="n">
        <v>5</v>
      </c>
      <c r="AH45" t="n">
        <v>122408.1523943816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6.8349</v>
      </c>
      <c r="E46" t="n">
        <v>14.63</v>
      </c>
      <c r="F46" t="n">
        <v>11.79</v>
      </c>
      <c r="G46" t="n">
        <v>70.73999999999999</v>
      </c>
      <c r="H46" t="n">
        <v>1.05</v>
      </c>
      <c r="I46" t="n">
        <v>10</v>
      </c>
      <c r="J46" t="n">
        <v>202.67</v>
      </c>
      <c r="K46" t="n">
        <v>53.44</v>
      </c>
      <c r="L46" t="n">
        <v>12</v>
      </c>
      <c r="M46" t="n">
        <v>8</v>
      </c>
      <c r="N46" t="n">
        <v>42.24</v>
      </c>
      <c r="O46" t="n">
        <v>25230.25</v>
      </c>
      <c r="P46" t="n">
        <v>140.24</v>
      </c>
      <c r="Q46" t="n">
        <v>460.69</v>
      </c>
      <c r="R46" t="n">
        <v>48.85</v>
      </c>
      <c r="S46" t="n">
        <v>32.19</v>
      </c>
      <c r="T46" t="n">
        <v>4416.1</v>
      </c>
      <c r="U46" t="n">
        <v>0.66</v>
      </c>
      <c r="V46" t="n">
        <v>0.76</v>
      </c>
      <c r="W46" t="n">
        <v>1.46</v>
      </c>
      <c r="X46" t="n">
        <v>0.26</v>
      </c>
      <c r="Y46" t="n">
        <v>1</v>
      </c>
      <c r="Z46" t="n">
        <v>10</v>
      </c>
      <c r="AA46" t="n">
        <v>98.76847510401439</v>
      </c>
      <c r="AB46" t="n">
        <v>135.1393849948506</v>
      </c>
      <c r="AC46" t="n">
        <v>122.2418717602963</v>
      </c>
      <c r="AD46" t="n">
        <v>98768.47510401439</v>
      </c>
      <c r="AE46" t="n">
        <v>135139.3849948506</v>
      </c>
      <c r="AF46" t="n">
        <v>5.050401370451077e-06</v>
      </c>
      <c r="AG46" t="n">
        <v>5</v>
      </c>
      <c r="AH46" t="n">
        <v>122241.8717602963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6.8318</v>
      </c>
      <c r="E47" t="n">
        <v>14.64</v>
      </c>
      <c r="F47" t="n">
        <v>11.8</v>
      </c>
      <c r="G47" t="n">
        <v>70.78</v>
      </c>
      <c r="H47" t="n">
        <v>1.07</v>
      </c>
      <c r="I47" t="n">
        <v>10</v>
      </c>
      <c r="J47" t="n">
        <v>203.07</v>
      </c>
      <c r="K47" t="n">
        <v>53.44</v>
      </c>
      <c r="L47" t="n">
        <v>12.25</v>
      </c>
      <c r="M47" t="n">
        <v>8</v>
      </c>
      <c r="N47" t="n">
        <v>42.38</v>
      </c>
      <c r="O47" t="n">
        <v>25279.03</v>
      </c>
      <c r="P47" t="n">
        <v>139.14</v>
      </c>
      <c r="Q47" t="n">
        <v>460.69</v>
      </c>
      <c r="R47" t="n">
        <v>49</v>
      </c>
      <c r="S47" t="n">
        <v>32.19</v>
      </c>
      <c r="T47" t="n">
        <v>4490.01</v>
      </c>
      <c r="U47" t="n">
        <v>0.66</v>
      </c>
      <c r="V47" t="n">
        <v>0.76</v>
      </c>
      <c r="W47" t="n">
        <v>1.47</v>
      </c>
      <c r="X47" t="n">
        <v>0.26</v>
      </c>
      <c r="Y47" t="n">
        <v>1</v>
      </c>
      <c r="Z47" t="n">
        <v>10</v>
      </c>
      <c r="AA47" t="n">
        <v>98.40809115634504</v>
      </c>
      <c r="AB47" t="n">
        <v>134.646291778632</v>
      </c>
      <c r="AC47" t="n">
        <v>121.7958386685727</v>
      </c>
      <c r="AD47" t="n">
        <v>98408.09115634504</v>
      </c>
      <c r="AE47" t="n">
        <v>134646.291778632</v>
      </c>
      <c r="AF47" t="n">
        <v>5.048110737925597e-06</v>
      </c>
      <c r="AG47" t="n">
        <v>5</v>
      </c>
      <c r="AH47" t="n">
        <v>121795.8386685727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6.8676</v>
      </c>
      <c r="E48" t="n">
        <v>14.56</v>
      </c>
      <c r="F48" t="n">
        <v>11.76</v>
      </c>
      <c r="G48" t="n">
        <v>78.38</v>
      </c>
      <c r="H48" t="n">
        <v>1.09</v>
      </c>
      <c r="I48" t="n">
        <v>9</v>
      </c>
      <c r="J48" t="n">
        <v>203.46</v>
      </c>
      <c r="K48" t="n">
        <v>53.44</v>
      </c>
      <c r="L48" t="n">
        <v>12.5</v>
      </c>
      <c r="M48" t="n">
        <v>7</v>
      </c>
      <c r="N48" t="n">
        <v>42.53</v>
      </c>
      <c r="O48" t="n">
        <v>25327.74</v>
      </c>
      <c r="P48" t="n">
        <v>138.21</v>
      </c>
      <c r="Q48" t="n">
        <v>460.69</v>
      </c>
      <c r="R48" t="n">
        <v>47.71</v>
      </c>
      <c r="S48" t="n">
        <v>32.19</v>
      </c>
      <c r="T48" t="n">
        <v>3854.3</v>
      </c>
      <c r="U48" t="n">
        <v>0.67</v>
      </c>
      <c r="V48" t="n">
        <v>0.76</v>
      </c>
      <c r="W48" t="n">
        <v>1.46</v>
      </c>
      <c r="X48" t="n">
        <v>0.22</v>
      </c>
      <c r="Y48" t="n">
        <v>1</v>
      </c>
      <c r="Z48" t="n">
        <v>10</v>
      </c>
      <c r="AA48" t="n">
        <v>97.78068613595673</v>
      </c>
      <c r="AB48" t="n">
        <v>133.7878485505812</v>
      </c>
      <c r="AC48" t="n">
        <v>121.0193240573741</v>
      </c>
      <c r="AD48" t="n">
        <v>97780.68613595673</v>
      </c>
      <c r="AE48" t="n">
        <v>133787.8485505812</v>
      </c>
      <c r="AF48" t="n">
        <v>5.074563849026293e-06</v>
      </c>
      <c r="AG48" t="n">
        <v>5</v>
      </c>
      <c r="AH48" t="n">
        <v>121019.3240573741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6.8723</v>
      </c>
      <c r="E49" t="n">
        <v>14.55</v>
      </c>
      <c r="F49" t="n">
        <v>11.75</v>
      </c>
      <c r="G49" t="n">
        <v>78.31999999999999</v>
      </c>
      <c r="H49" t="n">
        <v>1.11</v>
      </c>
      <c r="I49" t="n">
        <v>9</v>
      </c>
      <c r="J49" t="n">
        <v>203.86</v>
      </c>
      <c r="K49" t="n">
        <v>53.44</v>
      </c>
      <c r="L49" t="n">
        <v>12.75</v>
      </c>
      <c r="M49" t="n">
        <v>7</v>
      </c>
      <c r="N49" t="n">
        <v>42.67</v>
      </c>
      <c r="O49" t="n">
        <v>25376.49</v>
      </c>
      <c r="P49" t="n">
        <v>138.31</v>
      </c>
      <c r="Q49" t="n">
        <v>460.69</v>
      </c>
      <c r="R49" t="n">
        <v>47.37</v>
      </c>
      <c r="S49" t="n">
        <v>32.19</v>
      </c>
      <c r="T49" t="n">
        <v>3682.51</v>
      </c>
      <c r="U49" t="n">
        <v>0.68</v>
      </c>
      <c r="V49" t="n">
        <v>0.76</v>
      </c>
      <c r="W49" t="n">
        <v>1.46</v>
      </c>
      <c r="X49" t="n">
        <v>0.21</v>
      </c>
      <c r="Y49" t="n">
        <v>1</v>
      </c>
      <c r="Z49" t="n">
        <v>10</v>
      </c>
      <c r="AA49" t="n">
        <v>97.77495918503091</v>
      </c>
      <c r="AB49" t="n">
        <v>133.7800126836692</v>
      </c>
      <c r="AC49" t="n">
        <v>121.0122360346025</v>
      </c>
      <c r="AD49" t="n">
        <v>97774.95918503091</v>
      </c>
      <c r="AE49" t="n">
        <v>133780.0126836692</v>
      </c>
      <c r="AF49" t="n">
        <v>5.078036743500408e-06</v>
      </c>
      <c r="AG49" t="n">
        <v>5</v>
      </c>
      <c r="AH49" t="n">
        <v>121012.2360346025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6.8647</v>
      </c>
      <c r="E50" t="n">
        <v>14.57</v>
      </c>
      <c r="F50" t="n">
        <v>11.76</v>
      </c>
      <c r="G50" t="n">
        <v>78.42</v>
      </c>
      <c r="H50" t="n">
        <v>1.13</v>
      </c>
      <c r="I50" t="n">
        <v>9</v>
      </c>
      <c r="J50" t="n">
        <v>204.25</v>
      </c>
      <c r="K50" t="n">
        <v>53.44</v>
      </c>
      <c r="L50" t="n">
        <v>13</v>
      </c>
      <c r="M50" t="n">
        <v>7</v>
      </c>
      <c r="N50" t="n">
        <v>42.82</v>
      </c>
      <c r="O50" t="n">
        <v>25425.3</v>
      </c>
      <c r="P50" t="n">
        <v>138.63</v>
      </c>
      <c r="Q50" t="n">
        <v>460.69</v>
      </c>
      <c r="R50" t="n">
        <v>47.98</v>
      </c>
      <c r="S50" t="n">
        <v>32.19</v>
      </c>
      <c r="T50" t="n">
        <v>3988.52</v>
      </c>
      <c r="U50" t="n">
        <v>0.67</v>
      </c>
      <c r="V50" t="n">
        <v>0.76</v>
      </c>
      <c r="W50" t="n">
        <v>1.46</v>
      </c>
      <c r="X50" t="n">
        <v>0.23</v>
      </c>
      <c r="Y50" t="n">
        <v>1</v>
      </c>
      <c r="Z50" t="n">
        <v>10</v>
      </c>
      <c r="AA50" t="n">
        <v>97.95133035704056</v>
      </c>
      <c r="AB50" t="n">
        <v>134.0213315021597</v>
      </c>
      <c r="AC50" t="n">
        <v>121.2305237237494</v>
      </c>
      <c r="AD50" t="n">
        <v>97951.33035704056</v>
      </c>
      <c r="AE50" t="n">
        <v>134021.3315021596</v>
      </c>
      <c r="AF50" t="n">
        <v>5.072420999244394e-06</v>
      </c>
      <c r="AG50" t="n">
        <v>5</v>
      </c>
      <c r="AH50" t="n">
        <v>121230.5237237494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6.8651</v>
      </c>
      <c r="E51" t="n">
        <v>14.57</v>
      </c>
      <c r="F51" t="n">
        <v>11.76</v>
      </c>
      <c r="G51" t="n">
        <v>78.42</v>
      </c>
      <c r="H51" t="n">
        <v>1.15</v>
      </c>
      <c r="I51" t="n">
        <v>9</v>
      </c>
      <c r="J51" t="n">
        <v>204.65</v>
      </c>
      <c r="K51" t="n">
        <v>53.44</v>
      </c>
      <c r="L51" t="n">
        <v>13.25</v>
      </c>
      <c r="M51" t="n">
        <v>7</v>
      </c>
      <c r="N51" t="n">
        <v>42.96</v>
      </c>
      <c r="O51" t="n">
        <v>25474.16</v>
      </c>
      <c r="P51" t="n">
        <v>138.3</v>
      </c>
      <c r="Q51" t="n">
        <v>460.69</v>
      </c>
      <c r="R51" t="n">
        <v>47.94</v>
      </c>
      <c r="S51" t="n">
        <v>32.19</v>
      </c>
      <c r="T51" t="n">
        <v>3967.02</v>
      </c>
      <c r="U51" t="n">
        <v>0.67</v>
      </c>
      <c r="V51" t="n">
        <v>0.76</v>
      </c>
      <c r="W51" t="n">
        <v>1.46</v>
      </c>
      <c r="X51" t="n">
        <v>0.23</v>
      </c>
      <c r="Y51" t="n">
        <v>1</v>
      </c>
      <c r="Z51" t="n">
        <v>10</v>
      </c>
      <c r="AA51" t="n">
        <v>97.83193184151555</v>
      </c>
      <c r="AB51" t="n">
        <v>133.8579651857277</v>
      </c>
      <c r="AC51" t="n">
        <v>121.0827488592716</v>
      </c>
      <c r="AD51" t="n">
        <v>97831.93184151556</v>
      </c>
      <c r="AE51" t="n">
        <v>133857.9651857277</v>
      </c>
      <c r="AF51" t="n">
        <v>5.072716564731552e-06</v>
      </c>
      <c r="AG51" t="n">
        <v>5</v>
      </c>
      <c r="AH51" t="n">
        <v>121082.7488592716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6.8635</v>
      </c>
      <c r="E52" t="n">
        <v>14.57</v>
      </c>
      <c r="F52" t="n">
        <v>11.77</v>
      </c>
      <c r="G52" t="n">
        <v>78.44</v>
      </c>
      <c r="H52" t="n">
        <v>1.17</v>
      </c>
      <c r="I52" t="n">
        <v>9</v>
      </c>
      <c r="J52" t="n">
        <v>205.05</v>
      </c>
      <c r="K52" t="n">
        <v>53.44</v>
      </c>
      <c r="L52" t="n">
        <v>13.5</v>
      </c>
      <c r="M52" t="n">
        <v>7</v>
      </c>
      <c r="N52" t="n">
        <v>43.11</v>
      </c>
      <c r="O52" t="n">
        <v>25523.06</v>
      </c>
      <c r="P52" t="n">
        <v>136.74</v>
      </c>
      <c r="Q52" t="n">
        <v>460.69</v>
      </c>
      <c r="R52" t="n">
        <v>48.16</v>
      </c>
      <c r="S52" t="n">
        <v>32.19</v>
      </c>
      <c r="T52" t="n">
        <v>4077.63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  <c r="AA52" t="n">
        <v>97.29895208882333</v>
      </c>
      <c r="AB52" t="n">
        <v>133.1287187746873</v>
      </c>
      <c r="AC52" t="n">
        <v>120.4231007021969</v>
      </c>
      <c r="AD52" t="n">
        <v>97298.95208882332</v>
      </c>
      <c r="AE52" t="n">
        <v>133128.7187746873</v>
      </c>
      <c r="AF52" t="n">
        <v>5.071534302782917e-06</v>
      </c>
      <c r="AG52" t="n">
        <v>5</v>
      </c>
      <c r="AH52" t="n">
        <v>120423.1007021969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6.8643</v>
      </c>
      <c r="E53" t="n">
        <v>14.57</v>
      </c>
      <c r="F53" t="n">
        <v>11.76</v>
      </c>
      <c r="G53" t="n">
        <v>78.43000000000001</v>
      </c>
      <c r="H53" t="n">
        <v>1.19</v>
      </c>
      <c r="I53" t="n">
        <v>9</v>
      </c>
      <c r="J53" t="n">
        <v>205.44</v>
      </c>
      <c r="K53" t="n">
        <v>53.44</v>
      </c>
      <c r="L53" t="n">
        <v>13.75</v>
      </c>
      <c r="M53" t="n">
        <v>7</v>
      </c>
      <c r="N53" t="n">
        <v>43.26</v>
      </c>
      <c r="O53" t="n">
        <v>25572.02</v>
      </c>
      <c r="P53" t="n">
        <v>136.4</v>
      </c>
      <c r="Q53" t="n">
        <v>460.7</v>
      </c>
      <c r="R53" t="n">
        <v>47.97</v>
      </c>
      <c r="S53" t="n">
        <v>32.19</v>
      </c>
      <c r="T53" t="n">
        <v>3983.98</v>
      </c>
      <c r="U53" t="n">
        <v>0.67</v>
      </c>
      <c r="V53" t="n">
        <v>0.76</v>
      </c>
      <c r="W53" t="n">
        <v>1.46</v>
      </c>
      <c r="X53" t="n">
        <v>0.23</v>
      </c>
      <c r="Y53" t="n">
        <v>1</v>
      </c>
      <c r="Z53" t="n">
        <v>10</v>
      </c>
      <c r="AA53" t="n">
        <v>97.16872225772357</v>
      </c>
      <c r="AB53" t="n">
        <v>132.950532574442</v>
      </c>
      <c r="AC53" t="n">
        <v>120.2619203428171</v>
      </c>
      <c r="AD53" t="n">
        <v>97168.72225772357</v>
      </c>
      <c r="AE53" t="n">
        <v>132950.532574442</v>
      </c>
      <c r="AF53" t="n">
        <v>5.072125433757235e-06</v>
      </c>
      <c r="AG53" t="n">
        <v>5</v>
      </c>
      <c r="AH53" t="n">
        <v>120261.9203428171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6.8946</v>
      </c>
      <c r="E54" t="n">
        <v>14.5</v>
      </c>
      <c r="F54" t="n">
        <v>11.74</v>
      </c>
      <c r="G54" t="n">
        <v>88.03</v>
      </c>
      <c r="H54" t="n">
        <v>1.21</v>
      </c>
      <c r="I54" t="n">
        <v>8</v>
      </c>
      <c r="J54" t="n">
        <v>205.84</v>
      </c>
      <c r="K54" t="n">
        <v>53.44</v>
      </c>
      <c r="L54" t="n">
        <v>14</v>
      </c>
      <c r="M54" t="n">
        <v>6</v>
      </c>
      <c r="N54" t="n">
        <v>43.4</v>
      </c>
      <c r="O54" t="n">
        <v>25621.03</v>
      </c>
      <c r="P54" t="n">
        <v>135.37</v>
      </c>
      <c r="Q54" t="n">
        <v>460.69</v>
      </c>
      <c r="R54" t="n">
        <v>47.22</v>
      </c>
      <c r="S54" t="n">
        <v>32.19</v>
      </c>
      <c r="T54" t="n">
        <v>3610.13</v>
      </c>
      <c r="U54" t="n">
        <v>0.68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96.56587014494708</v>
      </c>
      <c r="AB54" t="n">
        <v>132.1256837177835</v>
      </c>
      <c r="AC54" t="n">
        <v>119.5157939033552</v>
      </c>
      <c r="AD54" t="n">
        <v>96565.87014494708</v>
      </c>
      <c r="AE54" t="n">
        <v>132125.6837177835</v>
      </c>
      <c r="AF54" t="n">
        <v>5.0945145194095e-06</v>
      </c>
      <c r="AG54" t="n">
        <v>5</v>
      </c>
      <c r="AH54" t="n">
        <v>119515.7939033552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6.8983</v>
      </c>
      <c r="E55" t="n">
        <v>14.5</v>
      </c>
      <c r="F55" t="n">
        <v>11.73</v>
      </c>
      <c r="G55" t="n">
        <v>87.97</v>
      </c>
      <c r="H55" t="n">
        <v>1.23</v>
      </c>
      <c r="I55" t="n">
        <v>8</v>
      </c>
      <c r="J55" t="n">
        <v>206.24</v>
      </c>
      <c r="K55" t="n">
        <v>53.44</v>
      </c>
      <c r="L55" t="n">
        <v>14.25</v>
      </c>
      <c r="M55" t="n">
        <v>6</v>
      </c>
      <c r="N55" t="n">
        <v>43.55</v>
      </c>
      <c r="O55" t="n">
        <v>25670.09</v>
      </c>
      <c r="P55" t="n">
        <v>134.94</v>
      </c>
      <c r="Q55" t="n">
        <v>460.69</v>
      </c>
      <c r="R55" t="n">
        <v>46.82</v>
      </c>
      <c r="S55" t="n">
        <v>32.19</v>
      </c>
      <c r="T55" t="n">
        <v>3413.29</v>
      </c>
      <c r="U55" t="n">
        <v>0.6899999999999999</v>
      </c>
      <c r="V55" t="n">
        <v>0.76</v>
      </c>
      <c r="W55" t="n">
        <v>1.46</v>
      </c>
      <c r="X55" t="n">
        <v>0.2</v>
      </c>
      <c r="Y55" t="n">
        <v>1</v>
      </c>
      <c r="Z55" t="n">
        <v>10</v>
      </c>
      <c r="AA55" t="n">
        <v>96.38276783582603</v>
      </c>
      <c r="AB55" t="n">
        <v>131.8751550605405</v>
      </c>
      <c r="AC55" t="n">
        <v>119.2891753495402</v>
      </c>
      <c r="AD55" t="n">
        <v>96382.76783582603</v>
      </c>
      <c r="AE55" t="n">
        <v>131875.1550605405</v>
      </c>
      <c r="AF55" t="n">
        <v>5.097248500165717e-06</v>
      </c>
      <c r="AG55" t="n">
        <v>5</v>
      </c>
      <c r="AH55" t="n">
        <v>119289.1753495402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6.9004</v>
      </c>
      <c r="E56" t="n">
        <v>14.49</v>
      </c>
      <c r="F56" t="n">
        <v>11.73</v>
      </c>
      <c r="G56" t="n">
        <v>87.94</v>
      </c>
      <c r="H56" t="n">
        <v>1.25</v>
      </c>
      <c r="I56" t="n">
        <v>8</v>
      </c>
      <c r="J56" t="n">
        <v>206.64</v>
      </c>
      <c r="K56" t="n">
        <v>53.44</v>
      </c>
      <c r="L56" t="n">
        <v>14.5</v>
      </c>
      <c r="M56" t="n">
        <v>6</v>
      </c>
      <c r="N56" t="n">
        <v>43.7</v>
      </c>
      <c r="O56" t="n">
        <v>25719.19</v>
      </c>
      <c r="P56" t="n">
        <v>134.58</v>
      </c>
      <c r="Q56" t="n">
        <v>460.76</v>
      </c>
      <c r="R56" t="n">
        <v>46.71</v>
      </c>
      <c r="S56" t="n">
        <v>32.19</v>
      </c>
      <c r="T56" t="n">
        <v>3359.74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96.24068248936089</v>
      </c>
      <c r="AB56" t="n">
        <v>131.6807476211439</v>
      </c>
      <c r="AC56" t="n">
        <v>119.113321883307</v>
      </c>
      <c r="AD56" t="n">
        <v>96240.68248936089</v>
      </c>
      <c r="AE56" t="n">
        <v>131680.7476211439</v>
      </c>
      <c r="AF56" t="n">
        <v>5.0988002189733e-06</v>
      </c>
      <c r="AG56" t="n">
        <v>5</v>
      </c>
      <c r="AH56" t="n">
        <v>119113.321883307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6.9</v>
      </c>
      <c r="E57" t="n">
        <v>14.49</v>
      </c>
      <c r="F57" t="n">
        <v>11.73</v>
      </c>
      <c r="G57" t="n">
        <v>87.95</v>
      </c>
      <c r="H57" t="n">
        <v>1.27</v>
      </c>
      <c r="I57" t="n">
        <v>8</v>
      </c>
      <c r="J57" t="n">
        <v>207.03</v>
      </c>
      <c r="K57" t="n">
        <v>53.44</v>
      </c>
      <c r="L57" t="n">
        <v>14.75</v>
      </c>
      <c r="M57" t="n">
        <v>6</v>
      </c>
      <c r="N57" t="n">
        <v>43.85</v>
      </c>
      <c r="O57" t="n">
        <v>25768.35</v>
      </c>
      <c r="P57" t="n">
        <v>134.33</v>
      </c>
      <c r="Q57" t="n">
        <v>460.75</v>
      </c>
      <c r="R57" t="n">
        <v>46.74</v>
      </c>
      <c r="S57" t="n">
        <v>32.19</v>
      </c>
      <c r="T57" t="n">
        <v>3371.9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  <c r="AA57" t="n">
        <v>96.15607125800359</v>
      </c>
      <c r="AB57" t="n">
        <v>131.5649788016168</v>
      </c>
      <c r="AC57" t="n">
        <v>119.0086018774329</v>
      </c>
      <c r="AD57" t="n">
        <v>96156.07125800359</v>
      </c>
      <c r="AE57" t="n">
        <v>131564.9788016168</v>
      </c>
      <c r="AF57" t="n">
        <v>5.098504653486141e-06</v>
      </c>
      <c r="AG57" t="n">
        <v>5</v>
      </c>
      <c r="AH57" t="n">
        <v>119008.6018774329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6.8973</v>
      </c>
      <c r="E58" t="n">
        <v>14.5</v>
      </c>
      <c r="F58" t="n">
        <v>11.73</v>
      </c>
      <c r="G58" t="n">
        <v>87.98999999999999</v>
      </c>
      <c r="H58" t="n">
        <v>1.28</v>
      </c>
      <c r="I58" t="n">
        <v>8</v>
      </c>
      <c r="J58" t="n">
        <v>207.43</v>
      </c>
      <c r="K58" t="n">
        <v>53.44</v>
      </c>
      <c r="L58" t="n">
        <v>15</v>
      </c>
      <c r="M58" t="n">
        <v>6</v>
      </c>
      <c r="N58" t="n">
        <v>44</v>
      </c>
      <c r="O58" t="n">
        <v>25817.56</v>
      </c>
      <c r="P58" t="n">
        <v>133.79</v>
      </c>
      <c r="Q58" t="n">
        <v>460.69</v>
      </c>
      <c r="R58" t="n">
        <v>46.96</v>
      </c>
      <c r="S58" t="n">
        <v>32.19</v>
      </c>
      <c r="T58" t="n">
        <v>3484.65</v>
      </c>
      <c r="U58" t="n">
        <v>0.6899999999999999</v>
      </c>
      <c r="V58" t="n">
        <v>0.76</v>
      </c>
      <c r="W58" t="n">
        <v>1.46</v>
      </c>
      <c r="X58" t="n">
        <v>0.2</v>
      </c>
      <c r="Y58" t="n">
        <v>1</v>
      </c>
      <c r="Z58" t="n">
        <v>10</v>
      </c>
      <c r="AA58" t="n">
        <v>95.98707792994148</v>
      </c>
      <c r="AB58" t="n">
        <v>131.3337546747028</v>
      </c>
      <c r="AC58" t="n">
        <v>118.7994454566665</v>
      </c>
      <c r="AD58" t="n">
        <v>95987.07792994147</v>
      </c>
      <c r="AE58" t="n">
        <v>131333.7546747029</v>
      </c>
      <c r="AF58" t="n">
        <v>5.09650958644782e-06</v>
      </c>
      <c r="AG58" t="n">
        <v>5</v>
      </c>
      <c r="AH58" t="n">
        <v>118799.4454566665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6.8979</v>
      </c>
      <c r="E59" t="n">
        <v>14.5</v>
      </c>
      <c r="F59" t="n">
        <v>11.73</v>
      </c>
      <c r="G59" t="n">
        <v>87.98</v>
      </c>
      <c r="H59" t="n">
        <v>1.3</v>
      </c>
      <c r="I59" t="n">
        <v>8</v>
      </c>
      <c r="J59" t="n">
        <v>207.83</v>
      </c>
      <c r="K59" t="n">
        <v>53.44</v>
      </c>
      <c r="L59" t="n">
        <v>15.25</v>
      </c>
      <c r="M59" t="n">
        <v>6</v>
      </c>
      <c r="N59" t="n">
        <v>44.15</v>
      </c>
      <c r="O59" t="n">
        <v>25866.82</v>
      </c>
      <c r="P59" t="n">
        <v>132.89</v>
      </c>
      <c r="Q59" t="n">
        <v>460.72</v>
      </c>
      <c r="R59" t="n">
        <v>46.9</v>
      </c>
      <c r="S59" t="n">
        <v>32.19</v>
      </c>
      <c r="T59" t="n">
        <v>3450.64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95.6669952795707</v>
      </c>
      <c r="AB59" t="n">
        <v>130.8958034714159</v>
      </c>
      <c r="AC59" t="n">
        <v>118.4032917015527</v>
      </c>
      <c r="AD59" t="n">
        <v>95666.99527957069</v>
      </c>
      <c r="AE59" t="n">
        <v>130895.8034714159</v>
      </c>
      <c r="AF59" t="n">
        <v>5.096952934678559e-06</v>
      </c>
      <c r="AG59" t="n">
        <v>5</v>
      </c>
      <c r="AH59" t="n">
        <v>118403.2917015527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6.893</v>
      </c>
      <c r="E60" t="n">
        <v>14.51</v>
      </c>
      <c r="F60" t="n">
        <v>11.74</v>
      </c>
      <c r="G60" t="n">
        <v>88.06</v>
      </c>
      <c r="H60" t="n">
        <v>1.32</v>
      </c>
      <c r="I60" t="n">
        <v>8</v>
      </c>
      <c r="J60" t="n">
        <v>208.23</v>
      </c>
      <c r="K60" t="n">
        <v>53.44</v>
      </c>
      <c r="L60" t="n">
        <v>15.5</v>
      </c>
      <c r="M60" t="n">
        <v>6</v>
      </c>
      <c r="N60" t="n">
        <v>44.3</v>
      </c>
      <c r="O60" t="n">
        <v>25916.13</v>
      </c>
      <c r="P60" t="n">
        <v>131.36</v>
      </c>
      <c r="Q60" t="n">
        <v>460.69</v>
      </c>
      <c r="R60" t="n">
        <v>47.29</v>
      </c>
      <c r="S60" t="n">
        <v>32.19</v>
      </c>
      <c r="T60" t="n">
        <v>3647.64</v>
      </c>
      <c r="U60" t="n">
        <v>0.68</v>
      </c>
      <c r="V60" t="n">
        <v>0.76</v>
      </c>
      <c r="W60" t="n">
        <v>1.46</v>
      </c>
      <c r="X60" t="n">
        <v>0.21</v>
      </c>
      <c r="Y60" t="n">
        <v>1</v>
      </c>
      <c r="Z60" t="n">
        <v>10</v>
      </c>
      <c r="AA60" t="n">
        <v>95.17099404982483</v>
      </c>
      <c r="AB60" t="n">
        <v>130.217152706848</v>
      </c>
      <c r="AC60" t="n">
        <v>117.7894104134627</v>
      </c>
      <c r="AD60" t="n">
        <v>95170.99404982483</v>
      </c>
      <c r="AE60" t="n">
        <v>130217.152706848</v>
      </c>
      <c r="AF60" t="n">
        <v>5.093332257460865e-06</v>
      </c>
      <c r="AG60" t="n">
        <v>5</v>
      </c>
      <c r="AH60" t="n">
        <v>117789.4104134627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6.9199</v>
      </c>
      <c r="E61" t="n">
        <v>14.45</v>
      </c>
      <c r="F61" t="n">
        <v>11.72</v>
      </c>
      <c r="G61" t="n">
        <v>100.47</v>
      </c>
      <c r="H61" t="n">
        <v>1.34</v>
      </c>
      <c r="I61" t="n">
        <v>7</v>
      </c>
      <c r="J61" t="n">
        <v>208.63</v>
      </c>
      <c r="K61" t="n">
        <v>53.44</v>
      </c>
      <c r="L61" t="n">
        <v>15.75</v>
      </c>
      <c r="M61" t="n">
        <v>5</v>
      </c>
      <c r="N61" t="n">
        <v>44.45</v>
      </c>
      <c r="O61" t="n">
        <v>25965.5</v>
      </c>
      <c r="P61" t="n">
        <v>131.46</v>
      </c>
      <c r="Q61" t="n">
        <v>460.69</v>
      </c>
      <c r="R61" t="n">
        <v>46.61</v>
      </c>
      <c r="S61" t="n">
        <v>32.19</v>
      </c>
      <c r="T61" t="n">
        <v>3312.59</v>
      </c>
      <c r="U61" t="n">
        <v>0.6899999999999999</v>
      </c>
      <c r="V61" t="n">
        <v>0.76</v>
      </c>
      <c r="W61" t="n">
        <v>1.46</v>
      </c>
      <c r="X61" t="n">
        <v>0.19</v>
      </c>
      <c r="Y61" t="n">
        <v>1</v>
      </c>
      <c r="Z61" t="n">
        <v>10</v>
      </c>
      <c r="AA61" t="n">
        <v>94.99913049519972</v>
      </c>
      <c r="AB61" t="n">
        <v>129.9820014093251</v>
      </c>
      <c r="AC61" t="n">
        <v>117.5767016257384</v>
      </c>
      <c r="AD61" t="n">
        <v>94999.13049519972</v>
      </c>
      <c r="AE61" t="n">
        <v>129982.0014093251</v>
      </c>
      <c r="AF61" t="n">
        <v>5.113209036472282e-06</v>
      </c>
      <c r="AG61" t="n">
        <v>5</v>
      </c>
      <c r="AH61" t="n">
        <v>117576.7016257384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6.9289</v>
      </c>
      <c r="E62" t="n">
        <v>14.43</v>
      </c>
      <c r="F62" t="n">
        <v>11.7</v>
      </c>
      <c r="G62" t="n">
        <v>100.31</v>
      </c>
      <c r="H62" t="n">
        <v>1.36</v>
      </c>
      <c r="I62" t="n">
        <v>7</v>
      </c>
      <c r="J62" t="n">
        <v>209.03</v>
      </c>
      <c r="K62" t="n">
        <v>53.44</v>
      </c>
      <c r="L62" t="n">
        <v>16</v>
      </c>
      <c r="M62" t="n">
        <v>5</v>
      </c>
      <c r="N62" t="n">
        <v>44.6</v>
      </c>
      <c r="O62" t="n">
        <v>26014.91</v>
      </c>
      <c r="P62" t="n">
        <v>131.11</v>
      </c>
      <c r="Q62" t="n">
        <v>460.69</v>
      </c>
      <c r="R62" t="n">
        <v>46.02</v>
      </c>
      <c r="S62" t="n">
        <v>32.19</v>
      </c>
      <c r="T62" t="n">
        <v>3018.38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94.80249371022239</v>
      </c>
      <c r="AB62" t="n">
        <v>129.7129542851166</v>
      </c>
      <c r="AC62" t="n">
        <v>117.3333319814542</v>
      </c>
      <c r="AD62" t="n">
        <v>94802.49371022239</v>
      </c>
      <c r="AE62" t="n">
        <v>129712.9542851166</v>
      </c>
      <c r="AF62" t="n">
        <v>5.119859259933351e-06</v>
      </c>
      <c r="AG62" t="n">
        <v>5</v>
      </c>
      <c r="AH62" t="n">
        <v>117333.3319814542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6.9264</v>
      </c>
      <c r="E63" t="n">
        <v>14.44</v>
      </c>
      <c r="F63" t="n">
        <v>11.71</v>
      </c>
      <c r="G63" t="n">
        <v>100.36</v>
      </c>
      <c r="H63" t="n">
        <v>1.38</v>
      </c>
      <c r="I63" t="n">
        <v>7</v>
      </c>
      <c r="J63" t="n">
        <v>209.43</v>
      </c>
      <c r="K63" t="n">
        <v>53.44</v>
      </c>
      <c r="L63" t="n">
        <v>16.25</v>
      </c>
      <c r="M63" t="n">
        <v>5</v>
      </c>
      <c r="N63" t="n">
        <v>44.75</v>
      </c>
      <c r="O63" t="n">
        <v>26064.38</v>
      </c>
      <c r="P63" t="n">
        <v>131.3</v>
      </c>
      <c r="Q63" t="n">
        <v>460.69</v>
      </c>
      <c r="R63" t="n">
        <v>46.31</v>
      </c>
      <c r="S63" t="n">
        <v>32.19</v>
      </c>
      <c r="T63" t="n">
        <v>3161.27</v>
      </c>
      <c r="U63" t="n">
        <v>0.7</v>
      </c>
      <c r="V63" t="n">
        <v>0.76</v>
      </c>
      <c r="W63" t="n">
        <v>1.46</v>
      </c>
      <c r="X63" t="n">
        <v>0.17</v>
      </c>
      <c r="Y63" t="n">
        <v>1</v>
      </c>
      <c r="Z63" t="n">
        <v>10</v>
      </c>
      <c r="AA63" t="n">
        <v>94.89132581815301</v>
      </c>
      <c r="AB63" t="n">
        <v>129.8344982941832</v>
      </c>
      <c r="AC63" t="n">
        <v>117.4432760008836</v>
      </c>
      <c r="AD63" t="n">
        <v>94891.32581815301</v>
      </c>
      <c r="AE63" t="n">
        <v>129834.4982941832</v>
      </c>
      <c r="AF63" t="n">
        <v>5.11801197563861e-06</v>
      </c>
      <c r="AG63" t="n">
        <v>5</v>
      </c>
      <c r="AH63" t="n">
        <v>117443.2760008836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6.9295</v>
      </c>
      <c r="E64" t="n">
        <v>14.43</v>
      </c>
      <c r="F64" t="n">
        <v>11.7</v>
      </c>
      <c r="G64" t="n">
        <v>100.3</v>
      </c>
      <c r="H64" t="n">
        <v>1.4</v>
      </c>
      <c r="I64" t="n">
        <v>7</v>
      </c>
      <c r="J64" t="n">
        <v>209.84</v>
      </c>
      <c r="K64" t="n">
        <v>53.44</v>
      </c>
      <c r="L64" t="n">
        <v>16.5</v>
      </c>
      <c r="M64" t="n">
        <v>5</v>
      </c>
      <c r="N64" t="n">
        <v>44.9</v>
      </c>
      <c r="O64" t="n">
        <v>26113.9</v>
      </c>
      <c r="P64" t="n">
        <v>131.06</v>
      </c>
      <c r="Q64" t="n">
        <v>460.72</v>
      </c>
      <c r="R64" t="n">
        <v>45.99</v>
      </c>
      <c r="S64" t="n">
        <v>32.19</v>
      </c>
      <c r="T64" t="n">
        <v>3000.13</v>
      </c>
      <c r="U64" t="n">
        <v>0.7</v>
      </c>
      <c r="V64" t="n">
        <v>0.76</v>
      </c>
      <c r="W64" t="n">
        <v>1.46</v>
      </c>
      <c r="X64" t="n">
        <v>0.17</v>
      </c>
      <c r="Y64" t="n">
        <v>1</v>
      </c>
      <c r="Z64" t="n">
        <v>10</v>
      </c>
      <c r="AA64" t="n">
        <v>94.78065427746729</v>
      </c>
      <c r="AB64" t="n">
        <v>129.6830726097333</v>
      </c>
      <c r="AC64" t="n">
        <v>117.3063021712303</v>
      </c>
      <c r="AD64" t="n">
        <v>94780.65427746729</v>
      </c>
      <c r="AE64" t="n">
        <v>129683.0726097333</v>
      </c>
      <c r="AF64" t="n">
        <v>5.120302608164089e-06</v>
      </c>
      <c r="AG64" t="n">
        <v>5</v>
      </c>
      <c r="AH64" t="n">
        <v>117306.3021712303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6.9305</v>
      </c>
      <c r="E65" t="n">
        <v>14.43</v>
      </c>
      <c r="F65" t="n">
        <v>11.7</v>
      </c>
      <c r="G65" t="n">
        <v>100.28</v>
      </c>
      <c r="H65" t="n">
        <v>1.42</v>
      </c>
      <c r="I65" t="n">
        <v>7</v>
      </c>
      <c r="J65" t="n">
        <v>210.24</v>
      </c>
      <c r="K65" t="n">
        <v>53.44</v>
      </c>
      <c r="L65" t="n">
        <v>16.75</v>
      </c>
      <c r="M65" t="n">
        <v>5</v>
      </c>
      <c r="N65" t="n">
        <v>45.05</v>
      </c>
      <c r="O65" t="n">
        <v>26163.47</v>
      </c>
      <c r="P65" t="n">
        <v>130.06</v>
      </c>
      <c r="Q65" t="n">
        <v>460.72</v>
      </c>
      <c r="R65" t="n">
        <v>45.97</v>
      </c>
      <c r="S65" t="n">
        <v>32.19</v>
      </c>
      <c r="T65" t="n">
        <v>2990.06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94.42435968972551</v>
      </c>
      <c r="AB65" t="n">
        <v>129.1955746361774</v>
      </c>
      <c r="AC65" t="n">
        <v>116.8653303200627</v>
      </c>
      <c r="AD65" t="n">
        <v>94424.3596897255</v>
      </c>
      <c r="AE65" t="n">
        <v>129195.5746361774</v>
      </c>
      <c r="AF65" t="n">
        <v>5.121041521881986e-06</v>
      </c>
      <c r="AG65" t="n">
        <v>5</v>
      </c>
      <c r="AH65" t="n">
        <v>116865.3303200627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6.9311</v>
      </c>
      <c r="E66" t="n">
        <v>14.43</v>
      </c>
      <c r="F66" t="n">
        <v>11.7</v>
      </c>
      <c r="G66" t="n">
        <v>100.27</v>
      </c>
      <c r="H66" t="n">
        <v>1.43</v>
      </c>
      <c r="I66" t="n">
        <v>7</v>
      </c>
      <c r="J66" t="n">
        <v>210.64</v>
      </c>
      <c r="K66" t="n">
        <v>53.44</v>
      </c>
      <c r="L66" t="n">
        <v>17</v>
      </c>
      <c r="M66" t="n">
        <v>4</v>
      </c>
      <c r="N66" t="n">
        <v>45.21</v>
      </c>
      <c r="O66" t="n">
        <v>26213.09</v>
      </c>
      <c r="P66" t="n">
        <v>129.14</v>
      </c>
      <c r="Q66" t="n">
        <v>460.69</v>
      </c>
      <c r="R66" t="n">
        <v>45.83</v>
      </c>
      <c r="S66" t="n">
        <v>32.19</v>
      </c>
      <c r="T66" t="n">
        <v>2921.44</v>
      </c>
      <c r="U66" t="n">
        <v>0.7</v>
      </c>
      <c r="V66" t="n">
        <v>0.76</v>
      </c>
      <c r="W66" t="n">
        <v>1.46</v>
      </c>
      <c r="X66" t="n">
        <v>0.16</v>
      </c>
      <c r="Y66" t="n">
        <v>1</v>
      </c>
      <c r="Z66" t="n">
        <v>10</v>
      </c>
      <c r="AA66" t="n">
        <v>94.09896639745037</v>
      </c>
      <c r="AB66" t="n">
        <v>128.7503571783479</v>
      </c>
      <c r="AC66" t="n">
        <v>116.4626037915416</v>
      </c>
      <c r="AD66" t="n">
        <v>94098.96639745036</v>
      </c>
      <c r="AE66" t="n">
        <v>128750.3571783479</v>
      </c>
      <c r="AF66" t="n">
        <v>5.121484870112724e-06</v>
      </c>
      <c r="AG66" t="n">
        <v>5</v>
      </c>
      <c r="AH66" t="n">
        <v>116462.6037915416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6.9305</v>
      </c>
      <c r="E67" t="n">
        <v>14.43</v>
      </c>
      <c r="F67" t="n">
        <v>11.7</v>
      </c>
      <c r="G67" t="n">
        <v>100.28</v>
      </c>
      <c r="H67" t="n">
        <v>1.45</v>
      </c>
      <c r="I67" t="n">
        <v>7</v>
      </c>
      <c r="J67" t="n">
        <v>211.04</v>
      </c>
      <c r="K67" t="n">
        <v>53.44</v>
      </c>
      <c r="L67" t="n">
        <v>17.25</v>
      </c>
      <c r="M67" t="n">
        <v>4</v>
      </c>
      <c r="N67" t="n">
        <v>45.36</v>
      </c>
      <c r="O67" t="n">
        <v>26262.77</v>
      </c>
      <c r="P67" t="n">
        <v>129.1</v>
      </c>
      <c r="Q67" t="n">
        <v>460.69</v>
      </c>
      <c r="R67" t="n">
        <v>45.91</v>
      </c>
      <c r="S67" t="n">
        <v>32.19</v>
      </c>
      <c r="T67" t="n">
        <v>2964.39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94.08933302182241</v>
      </c>
      <c r="AB67" t="n">
        <v>128.7371763688192</v>
      </c>
      <c r="AC67" t="n">
        <v>116.450680939975</v>
      </c>
      <c r="AD67" t="n">
        <v>94089.33302182241</v>
      </c>
      <c r="AE67" t="n">
        <v>128737.1763688192</v>
      </c>
      <c r="AF67" t="n">
        <v>5.121041521881986e-06</v>
      </c>
      <c r="AG67" t="n">
        <v>5</v>
      </c>
      <c r="AH67" t="n">
        <v>116450.680939975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6.9317</v>
      </c>
      <c r="E68" t="n">
        <v>14.43</v>
      </c>
      <c r="F68" t="n">
        <v>11.7</v>
      </c>
      <c r="G68" t="n">
        <v>100.26</v>
      </c>
      <c r="H68" t="n">
        <v>1.47</v>
      </c>
      <c r="I68" t="n">
        <v>7</v>
      </c>
      <c r="J68" t="n">
        <v>211.45</v>
      </c>
      <c r="K68" t="n">
        <v>53.44</v>
      </c>
      <c r="L68" t="n">
        <v>17.5</v>
      </c>
      <c r="M68" t="n">
        <v>4</v>
      </c>
      <c r="N68" t="n">
        <v>45.51</v>
      </c>
      <c r="O68" t="n">
        <v>26312.5</v>
      </c>
      <c r="P68" t="n">
        <v>128.76</v>
      </c>
      <c r="Q68" t="n">
        <v>460.69</v>
      </c>
      <c r="R68" t="n">
        <v>45.73</v>
      </c>
      <c r="S68" t="n">
        <v>32.19</v>
      </c>
      <c r="T68" t="n">
        <v>2873.49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  <c r="AA68" t="n">
        <v>93.96204931274636</v>
      </c>
      <c r="AB68" t="n">
        <v>128.5630211827004</v>
      </c>
      <c r="AC68" t="n">
        <v>116.293146880391</v>
      </c>
      <c r="AD68" t="n">
        <v>93962.04931274636</v>
      </c>
      <c r="AE68" t="n">
        <v>128563.0211827004</v>
      </c>
      <c r="AF68" t="n">
        <v>5.121928218343462e-06</v>
      </c>
      <c r="AG68" t="n">
        <v>5</v>
      </c>
      <c r="AH68" t="n">
        <v>116293.1468803911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6.9324</v>
      </c>
      <c r="E69" t="n">
        <v>14.42</v>
      </c>
      <c r="F69" t="n">
        <v>11.7</v>
      </c>
      <c r="G69" t="n">
        <v>100.25</v>
      </c>
      <c r="H69" t="n">
        <v>1.49</v>
      </c>
      <c r="I69" t="n">
        <v>7</v>
      </c>
      <c r="J69" t="n">
        <v>211.85</v>
      </c>
      <c r="K69" t="n">
        <v>53.44</v>
      </c>
      <c r="L69" t="n">
        <v>17.75</v>
      </c>
      <c r="M69" t="n">
        <v>3</v>
      </c>
      <c r="N69" t="n">
        <v>45.67</v>
      </c>
      <c r="O69" t="n">
        <v>26362.28</v>
      </c>
      <c r="P69" t="n">
        <v>127.95</v>
      </c>
      <c r="Q69" t="n">
        <v>460.69</v>
      </c>
      <c r="R69" t="n">
        <v>45.7</v>
      </c>
      <c r="S69" t="n">
        <v>32.19</v>
      </c>
      <c r="T69" t="n">
        <v>2857.43</v>
      </c>
      <c r="U69" t="n">
        <v>0.7</v>
      </c>
      <c r="V69" t="n">
        <v>0.76</v>
      </c>
      <c r="W69" t="n">
        <v>1.46</v>
      </c>
      <c r="X69" t="n">
        <v>0.16</v>
      </c>
      <c r="Y69" t="n">
        <v>1</v>
      </c>
      <c r="Z69" t="n">
        <v>10</v>
      </c>
      <c r="AA69" t="n">
        <v>93.67441616513749</v>
      </c>
      <c r="AB69" t="n">
        <v>128.1694688206633</v>
      </c>
      <c r="AC69" t="n">
        <v>115.9371546034324</v>
      </c>
      <c r="AD69" t="n">
        <v>93674.41616513749</v>
      </c>
      <c r="AE69" t="n">
        <v>128169.4688206633</v>
      </c>
      <c r="AF69" t="n">
        <v>5.12244545794599e-06</v>
      </c>
      <c r="AG69" t="n">
        <v>5</v>
      </c>
      <c r="AH69" t="n">
        <v>115937.1546034324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6.9327</v>
      </c>
      <c r="E70" t="n">
        <v>14.42</v>
      </c>
      <c r="F70" t="n">
        <v>11.7</v>
      </c>
      <c r="G70" t="n">
        <v>100.25</v>
      </c>
      <c r="H70" t="n">
        <v>1.51</v>
      </c>
      <c r="I70" t="n">
        <v>7</v>
      </c>
      <c r="J70" t="n">
        <v>212.25</v>
      </c>
      <c r="K70" t="n">
        <v>53.44</v>
      </c>
      <c r="L70" t="n">
        <v>18</v>
      </c>
      <c r="M70" t="n">
        <v>3</v>
      </c>
      <c r="N70" t="n">
        <v>45.82</v>
      </c>
      <c r="O70" t="n">
        <v>26412.11</v>
      </c>
      <c r="P70" t="n">
        <v>127.75</v>
      </c>
      <c r="Q70" t="n">
        <v>460.69</v>
      </c>
      <c r="R70" t="n">
        <v>45.63</v>
      </c>
      <c r="S70" t="n">
        <v>32.19</v>
      </c>
      <c r="T70" t="n">
        <v>2822.11</v>
      </c>
      <c r="U70" t="n">
        <v>0.71</v>
      </c>
      <c r="V70" t="n">
        <v>0.76</v>
      </c>
      <c r="W70" t="n">
        <v>1.46</v>
      </c>
      <c r="X70" t="n">
        <v>0.16</v>
      </c>
      <c r="Y70" t="n">
        <v>1</v>
      </c>
      <c r="Z70" t="n">
        <v>10</v>
      </c>
      <c r="AA70" t="n">
        <v>93.60249711549285</v>
      </c>
      <c r="AB70" t="n">
        <v>128.071066004095</v>
      </c>
      <c r="AC70" t="n">
        <v>115.8481432135681</v>
      </c>
      <c r="AD70" t="n">
        <v>93602.49711549285</v>
      </c>
      <c r="AE70" t="n">
        <v>128071.066004095</v>
      </c>
      <c r="AF70" t="n">
        <v>5.122667132061358e-06</v>
      </c>
      <c r="AG70" t="n">
        <v>5</v>
      </c>
      <c r="AH70" t="n">
        <v>115848.1432135681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6.9291</v>
      </c>
      <c r="E71" t="n">
        <v>14.43</v>
      </c>
      <c r="F71" t="n">
        <v>11.7</v>
      </c>
      <c r="G71" t="n">
        <v>100.31</v>
      </c>
      <c r="H71" t="n">
        <v>1.52</v>
      </c>
      <c r="I71" t="n">
        <v>7</v>
      </c>
      <c r="J71" t="n">
        <v>212.66</v>
      </c>
      <c r="K71" t="n">
        <v>53.44</v>
      </c>
      <c r="L71" t="n">
        <v>18.25</v>
      </c>
      <c r="M71" t="n">
        <v>3</v>
      </c>
      <c r="N71" t="n">
        <v>45.97</v>
      </c>
      <c r="O71" t="n">
        <v>26462</v>
      </c>
      <c r="P71" t="n">
        <v>127.1</v>
      </c>
      <c r="Q71" t="n">
        <v>460.69</v>
      </c>
      <c r="R71" t="n">
        <v>45.97</v>
      </c>
      <c r="S71" t="n">
        <v>32.19</v>
      </c>
      <c r="T71" t="n">
        <v>2992.86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93.40131402801183</v>
      </c>
      <c r="AB71" t="n">
        <v>127.7957984282322</v>
      </c>
      <c r="AC71" t="n">
        <v>115.5991467888051</v>
      </c>
      <c r="AD71" t="n">
        <v>93401.31402801182</v>
      </c>
      <c r="AE71" t="n">
        <v>127795.7984282322</v>
      </c>
      <c r="AF71" t="n">
        <v>5.120007042676931e-06</v>
      </c>
      <c r="AG71" t="n">
        <v>5</v>
      </c>
      <c r="AH71" t="n">
        <v>115599.1467888051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6.9602</v>
      </c>
      <c r="E72" t="n">
        <v>14.37</v>
      </c>
      <c r="F72" t="n">
        <v>11.68</v>
      </c>
      <c r="G72" t="n">
        <v>116.76</v>
      </c>
      <c r="H72" t="n">
        <v>1.54</v>
      </c>
      <c r="I72" t="n">
        <v>6</v>
      </c>
      <c r="J72" t="n">
        <v>213.06</v>
      </c>
      <c r="K72" t="n">
        <v>53.44</v>
      </c>
      <c r="L72" t="n">
        <v>18.5</v>
      </c>
      <c r="M72" t="n">
        <v>2</v>
      </c>
      <c r="N72" t="n">
        <v>46.13</v>
      </c>
      <c r="O72" t="n">
        <v>26511.94</v>
      </c>
      <c r="P72" t="n">
        <v>126.14</v>
      </c>
      <c r="Q72" t="n">
        <v>460.69</v>
      </c>
      <c r="R72" t="n">
        <v>45.01</v>
      </c>
      <c r="S72" t="n">
        <v>32.19</v>
      </c>
      <c r="T72" t="n">
        <v>2519.11</v>
      </c>
      <c r="U72" t="n">
        <v>0.72</v>
      </c>
      <c r="V72" t="n">
        <v>0.77</v>
      </c>
      <c r="W72" t="n">
        <v>1.46</v>
      </c>
      <c r="X72" t="n">
        <v>0.14</v>
      </c>
      <c r="Y72" t="n">
        <v>1</v>
      </c>
      <c r="Z72" t="n">
        <v>10</v>
      </c>
      <c r="AA72" t="n">
        <v>92.83920604717213</v>
      </c>
      <c r="AB72" t="n">
        <v>127.0266974903938</v>
      </c>
      <c r="AC72" t="n">
        <v>114.9034477650338</v>
      </c>
      <c r="AD72" t="n">
        <v>92839.20604717212</v>
      </c>
      <c r="AE72" t="n">
        <v>127026.6974903938</v>
      </c>
      <c r="AF72" t="n">
        <v>5.142987259303513e-06</v>
      </c>
      <c r="AG72" t="n">
        <v>5</v>
      </c>
      <c r="AH72" t="n">
        <v>114903.4477650338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6.9616</v>
      </c>
      <c r="E73" t="n">
        <v>14.36</v>
      </c>
      <c r="F73" t="n">
        <v>11.67</v>
      </c>
      <c r="G73" t="n">
        <v>116.72</v>
      </c>
      <c r="H73" t="n">
        <v>1.56</v>
      </c>
      <c r="I73" t="n">
        <v>6</v>
      </c>
      <c r="J73" t="n">
        <v>213.47</v>
      </c>
      <c r="K73" t="n">
        <v>53.44</v>
      </c>
      <c r="L73" t="n">
        <v>18.75</v>
      </c>
      <c r="M73" t="n">
        <v>1</v>
      </c>
      <c r="N73" t="n">
        <v>46.28</v>
      </c>
      <c r="O73" t="n">
        <v>26561.93</v>
      </c>
      <c r="P73" t="n">
        <v>126.19</v>
      </c>
      <c r="Q73" t="n">
        <v>460.69</v>
      </c>
      <c r="R73" t="n">
        <v>44.94</v>
      </c>
      <c r="S73" t="n">
        <v>32.19</v>
      </c>
      <c r="T73" t="n">
        <v>2480.07</v>
      </c>
      <c r="U73" t="n">
        <v>0.72</v>
      </c>
      <c r="V73" t="n">
        <v>0.77</v>
      </c>
      <c r="W73" t="n">
        <v>1.46</v>
      </c>
      <c r="X73" t="n">
        <v>0.14</v>
      </c>
      <c r="Y73" t="n">
        <v>1</v>
      </c>
      <c r="Z73" t="n">
        <v>10</v>
      </c>
      <c r="AA73" t="n">
        <v>92.8426072798497</v>
      </c>
      <c r="AB73" t="n">
        <v>127.0313512069951</v>
      </c>
      <c r="AC73" t="n">
        <v>114.9076573374542</v>
      </c>
      <c r="AD73" t="n">
        <v>92842.6072798497</v>
      </c>
      <c r="AE73" t="n">
        <v>127031.3512069951</v>
      </c>
      <c r="AF73" t="n">
        <v>5.144021738508569e-06</v>
      </c>
      <c r="AG73" t="n">
        <v>5</v>
      </c>
      <c r="AH73" t="n">
        <v>114907.6573374542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6.9608</v>
      </c>
      <c r="E74" t="n">
        <v>14.37</v>
      </c>
      <c r="F74" t="n">
        <v>11.67</v>
      </c>
      <c r="G74" t="n">
        <v>116.74</v>
      </c>
      <c r="H74" t="n">
        <v>1.58</v>
      </c>
      <c r="I74" t="n">
        <v>6</v>
      </c>
      <c r="J74" t="n">
        <v>213.87</v>
      </c>
      <c r="K74" t="n">
        <v>53.44</v>
      </c>
      <c r="L74" t="n">
        <v>19</v>
      </c>
      <c r="M74" t="n">
        <v>0</v>
      </c>
      <c r="N74" t="n">
        <v>46.44</v>
      </c>
      <c r="O74" t="n">
        <v>26611.98</v>
      </c>
      <c r="P74" t="n">
        <v>126.42</v>
      </c>
      <c r="Q74" t="n">
        <v>460.69</v>
      </c>
      <c r="R74" t="n">
        <v>44.9</v>
      </c>
      <c r="S74" t="n">
        <v>32.19</v>
      </c>
      <c r="T74" t="n">
        <v>2460.34</v>
      </c>
      <c r="U74" t="n">
        <v>0.72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  <c r="AA74" t="n">
        <v>92.92812327959801</v>
      </c>
      <c r="AB74" t="n">
        <v>127.1483579705503</v>
      </c>
      <c r="AC74" t="n">
        <v>115.0134971397157</v>
      </c>
      <c r="AD74" t="n">
        <v>92928.12327959802</v>
      </c>
      <c r="AE74" t="n">
        <v>127148.3579705503</v>
      </c>
      <c r="AF74" t="n">
        <v>5.14343060753425e-06</v>
      </c>
      <c r="AG74" t="n">
        <v>5</v>
      </c>
      <c r="AH74" t="n">
        <v>115013.4971397157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5.2115</v>
      </c>
      <c r="E2" t="n">
        <v>19.19</v>
      </c>
      <c r="F2" t="n">
        <v>14.6</v>
      </c>
      <c r="G2" t="n">
        <v>8.34</v>
      </c>
      <c r="H2" t="n">
        <v>0.15</v>
      </c>
      <c r="I2" t="n">
        <v>105</v>
      </c>
      <c r="J2" t="n">
        <v>116.05</v>
      </c>
      <c r="K2" t="n">
        <v>43.4</v>
      </c>
      <c r="L2" t="n">
        <v>1</v>
      </c>
      <c r="M2" t="n">
        <v>103</v>
      </c>
      <c r="N2" t="n">
        <v>16.65</v>
      </c>
      <c r="O2" t="n">
        <v>14546.17</v>
      </c>
      <c r="P2" t="n">
        <v>143.84</v>
      </c>
      <c r="Q2" t="n">
        <v>460.94</v>
      </c>
      <c r="R2" t="n">
        <v>140.06</v>
      </c>
      <c r="S2" t="n">
        <v>32.19</v>
      </c>
      <c r="T2" t="n">
        <v>49547.16</v>
      </c>
      <c r="U2" t="n">
        <v>0.23</v>
      </c>
      <c r="V2" t="n">
        <v>0.61</v>
      </c>
      <c r="W2" t="n">
        <v>1.62</v>
      </c>
      <c r="X2" t="n">
        <v>3.06</v>
      </c>
      <c r="Y2" t="n">
        <v>1</v>
      </c>
      <c r="Z2" t="n">
        <v>10</v>
      </c>
      <c r="AA2" t="n">
        <v>124.4411491892639</v>
      </c>
      <c r="AB2" t="n">
        <v>170.2658702767172</v>
      </c>
      <c r="AC2" t="n">
        <v>154.0159345872044</v>
      </c>
      <c r="AD2" t="n">
        <v>124441.1491892639</v>
      </c>
      <c r="AE2" t="n">
        <v>170265.8702767172</v>
      </c>
      <c r="AF2" t="n">
        <v>3.958895083207518e-06</v>
      </c>
      <c r="AG2" t="n">
        <v>6</v>
      </c>
      <c r="AH2" t="n">
        <v>154015.9345872044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5.6255</v>
      </c>
      <c r="E3" t="n">
        <v>17.78</v>
      </c>
      <c r="F3" t="n">
        <v>13.8</v>
      </c>
      <c r="G3" t="n">
        <v>10.48</v>
      </c>
      <c r="H3" t="n">
        <v>0.19</v>
      </c>
      <c r="I3" t="n">
        <v>79</v>
      </c>
      <c r="J3" t="n">
        <v>116.37</v>
      </c>
      <c r="K3" t="n">
        <v>43.4</v>
      </c>
      <c r="L3" t="n">
        <v>1.25</v>
      </c>
      <c r="M3" t="n">
        <v>77</v>
      </c>
      <c r="N3" t="n">
        <v>16.72</v>
      </c>
      <c r="O3" t="n">
        <v>14585.96</v>
      </c>
      <c r="P3" t="n">
        <v>135.23</v>
      </c>
      <c r="Q3" t="n">
        <v>460.8</v>
      </c>
      <c r="R3" t="n">
        <v>114.49</v>
      </c>
      <c r="S3" t="n">
        <v>32.19</v>
      </c>
      <c r="T3" t="n">
        <v>36894.51</v>
      </c>
      <c r="U3" t="n">
        <v>0.28</v>
      </c>
      <c r="V3" t="n">
        <v>0.65</v>
      </c>
      <c r="W3" t="n">
        <v>1.58</v>
      </c>
      <c r="X3" t="n">
        <v>2.27</v>
      </c>
      <c r="Y3" t="n">
        <v>1</v>
      </c>
      <c r="Z3" t="n">
        <v>10</v>
      </c>
      <c r="AA3" t="n">
        <v>115.0144425748118</v>
      </c>
      <c r="AB3" t="n">
        <v>157.3678344098856</v>
      </c>
      <c r="AC3" t="n">
        <v>142.3488691609921</v>
      </c>
      <c r="AD3" t="n">
        <v>115014.4425748118</v>
      </c>
      <c r="AE3" t="n">
        <v>157367.8344098856</v>
      </c>
      <c r="AF3" t="n">
        <v>4.273388523569777e-06</v>
      </c>
      <c r="AG3" t="n">
        <v>6</v>
      </c>
      <c r="AH3" t="n">
        <v>142348.8691609921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5.8914</v>
      </c>
      <c r="E4" t="n">
        <v>16.97</v>
      </c>
      <c r="F4" t="n">
        <v>13.36</v>
      </c>
      <c r="G4" t="n">
        <v>12.53</v>
      </c>
      <c r="H4" t="n">
        <v>0.23</v>
      </c>
      <c r="I4" t="n">
        <v>64</v>
      </c>
      <c r="J4" t="n">
        <v>116.69</v>
      </c>
      <c r="K4" t="n">
        <v>43.4</v>
      </c>
      <c r="L4" t="n">
        <v>1.5</v>
      </c>
      <c r="M4" t="n">
        <v>62</v>
      </c>
      <c r="N4" t="n">
        <v>16.79</v>
      </c>
      <c r="O4" t="n">
        <v>14625.77</v>
      </c>
      <c r="P4" t="n">
        <v>130</v>
      </c>
      <c r="Q4" t="n">
        <v>460.87</v>
      </c>
      <c r="R4" t="n">
        <v>100.31</v>
      </c>
      <c r="S4" t="n">
        <v>32.19</v>
      </c>
      <c r="T4" t="n">
        <v>29878.54</v>
      </c>
      <c r="U4" t="n">
        <v>0.32</v>
      </c>
      <c r="V4" t="n">
        <v>0.67</v>
      </c>
      <c r="W4" t="n">
        <v>1.54</v>
      </c>
      <c r="X4" t="n">
        <v>1.83</v>
      </c>
      <c r="Y4" t="n">
        <v>1</v>
      </c>
      <c r="Z4" t="n">
        <v>10</v>
      </c>
      <c r="AA4" t="n">
        <v>101.5289154109876</v>
      </c>
      <c r="AB4" t="n">
        <v>138.9163412048809</v>
      </c>
      <c r="AC4" t="n">
        <v>125.6583605706338</v>
      </c>
      <c r="AD4" t="n">
        <v>101528.9154109876</v>
      </c>
      <c r="AE4" t="n">
        <v>138916.3412048809</v>
      </c>
      <c r="AF4" t="n">
        <v>4.475378392633364e-06</v>
      </c>
      <c r="AG4" t="n">
        <v>5</v>
      </c>
      <c r="AH4" t="n">
        <v>125658.3605706338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6.096</v>
      </c>
      <c r="E5" t="n">
        <v>16.4</v>
      </c>
      <c r="F5" t="n">
        <v>13.05</v>
      </c>
      <c r="G5" t="n">
        <v>14.78</v>
      </c>
      <c r="H5" t="n">
        <v>0.26</v>
      </c>
      <c r="I5" t="n">
        <v>53</v>
      </c>
      <c r="J5" t="n">
        <v>117.01</v>
      </c>
      <c r="K5" t="n">
        <v>43.4</v>
      </c>
      <c r="L5" t="n">
        <v>1.75</v>
      </c>
      <c r="M5" t="n">
        <v>51</v>
      </c>
      <c r="N5" t="n">
        <v>16.86</v>
      </c>
      <c r="O5" t="n">
        <v>14665.62</v>
      </c>
      <c r="P5" t="n">
        <v>126.25</v>
      </c>
      <c r="Q5" t="n">
        <v>460.7</v>
      </c>
      <c r="R5" t="n">
        <v>90.34</v>
      </c>
      <c r="S5" t="n">
        <v>32.19</v>
      </c>
      <c r="T5" t="n">
        <v>24945.68</v>
      </c>
      <c r="U5" t="n">
        <v>0.36</v>
      </c>
      <c r="V5" t="n">
        <v>0.68</v>
      </c>
      <c r="W5" t="n">
        <v>1.52</v>
      </c>
      <c r="X5" t="n">
        <v>1.52</v>
      </c>
      <c r="Y5" t="n">
        <v>1</v>
      </c>
      <c r="Z5" t="n">
        <v>10</v>
      </c>
      <c r="AA5" t="n">
        <v>97.95384773050735</v>
      </c>
      <c r="AB5" t="n">
        <v>134.0247758835956</v>
      </c>
      <c r="AC5" t="n">
        <v>121.2336393782553</v>
      </c>
      <c r="AD5" t="n">
        <v>97953.84773050735</v>
      </c>
      <c r="AE5" t="n">
        <v>134024.7758835956</v>
      </c>
      <c r="AF5" t="n">
        <v>4.630801962435582e-06</v>
      </c>
      <c r="AG5" t="n">
        <v>5</v>
      </c>
      <c r="AH5" t="n">
        <v>121233.6393782553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6.2373</v>
      </c>
      <c r="E6" t="n">
        <v>16.03</v>
      </c>
      <c r="F6" t="n">
        <v>12.85</v>
      </c>
      <c r="G6" t="n">
        <v>16.76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123.6</v>
      </c>
      <c r="Q6" t="n">
        <v>460.73</v>
      </c>
      <c r="R6" t="n">
        <v>83.28</v>
      </c>
      <c r="S6" t="n">
        <v>32.19</v>
      </c>
      <c r="T6" t="n">
        <v>21453.61</v>
      </c>
      <c r="U6" t="n">
        <v>0.39</v>
      </c>
      <c r="V6" t="n">
        <v>0.7</v>
      </c>
      <c r="W6" t="n">
        <v>1.53</v>
      </c>
      <c r="X6" t="n">
        <v>1.32</v>
      </c>
      <c r="Y6" t="n">
        <v>1</v>
      </c>
      <c r="Z6" t="n">
        <v>10</v>
      </c>
      <c r="AA6" t="n">
        <v>95.60369778769956</v>
      </c>
      <c r="AB6" t="n">
        <v>130.8091970505496</v>
      </c>
      <c r="AC6" t="n">
        <v>118.324950875941</v>
      </c>
      <c r="AD6" t="n">
        <v>95603.69778769957</v>
      </c>
      <c r="AE6" t="n">
        <v>130809.1970505496</v>
      </c>
      <c r="AF6" t="n">
        <v>4.738139940994005e-06</v>
      </c>
      <c r="AG6" t="n">
        <v>5</v>
      </c>
      <c r="AH6" t="n">
        <v>118324.950875941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6.3694</v>
      </c>
      <c r="E7" t="n">
        <v>15.7</v>
      </c>
      <c r="F7" t="n">
        <v>12.66</v>
      </c>
      <c r="G7" t="n">
        <v>18.99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120.97</v>
      </c>
      <c r="Q7" t="n">
        <v>460.72</v>
      </c>
      <c r="R7" t="n">
        <v>76.81999999999999</v>
      </c>
      <c r="S7" t="n">
        <v>32.19</v>
      </c>
      <c r="T7" t="n">
        <v>18250.64</v>
      </c>
      <c r="U7" t="n">
        <v>0.42</v>
      </c>
      <c r="V7" t="n">
        <v>0.71</v>
      </c>
      <c r="W7" t="n">
        <v>1.52</v>
      </c>
      <c r="X7" t="n">
        <v>1.13</v>
      </c>
      <c r="Y7" t="n">
        <v>1</v>
      </c>
      <c r="Z7" t="n">
        <v>10</v>
      </c>
      <c r="AA7" t="n">
        <v>93.44184492088421</v>
      </c>
      <c r="AB7" t="n">
        <v>127.8512545839569</v>
      </c>
      <c r="AC7" t="n">
        <v>115.6493102868607</v>
      </c>
      <c r="AD7" t="n">
        <v>93441.84492088421</v>
      </c>
      <c r="AE7" t="n">
        <v>127851.254583957</v>
      </c>
      <c r="AF7" t="n">
        <v>4.838489176433266e-06</v>
      </c>
      <c r="AG7" t="n">
        <v>5</v>
      </c>
      <c r="AH7" t="n">
        <v>115649.3102868607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6.4815</v>
      </c>
      <c r="E8" t="n">
        <v>15.43</v>
      </c>
      <c r="F8" t="n">
        <v>12.51</v>
      </c>
      <c r="G8" t="n">
        <v>21.44</v>
      </c>
      <c r="H8" t="n">
        <v>0.37</v>
      </c>
      <c r="I8" t="n">
        <v>35</v>
      </c>
      <c r="J8" t="n">
        <v>117.98</v>
      </c>
      <c r="K8" t="n">
        <v>43.4</v>
      </c>
      <c r="L8" t="n">
        <v>2.5</v>
      </c>
      <c r="M8" t="n">
        <v>33</v>
      </c>
      <c r="N8" t="n">
        <v>17.08</v>
      </c>
      <c r="O8" t="n">
        <v>14785.31</v>
      </c>
      <c r="P8" t="n">
        <v>118.46</v>
      </c>
      <c r="Q8" t="n">
        <v>460.7</v>
      </c>
      <c r="R8" t="n">
        <v>72</v>
      </c>
      <c r="S8" t="n">
        <v>32.19</v>
      </c>
      <c r="T8" t="n">
        <v>15868.81</v>
      </c>
      <c r="U8" t="n">
        <v>0.45</v>
      </c>
      <c r="V8" t="n">
        <v>0.71</v>
      </c>
      <c r="W8" t="n">
        <v>1.51</v>
      </c>
      <c r="X8" t="n">
        <v>0.97</v>
      </c>
      <c r="Y8" t="n">
        <v>1</v>
      </c>
      <c r="Z8" t="n">
        <v>10</v>
      </c>
      <c r="AA8" t="n">
        <v>91.57664971096209</v>
      </c>
      <c r="AB8" t="n">
        <v>125.2992122111376</v>
      </c>
      <c r="AC8" t="n">
        <v>113.3408312562885</v>
      </c>
      <c r="AD8" t="n">
        <v>91576.64971096208</v>
      </c>
      <c r="AE8" t="n">
        <v>125299.2122111376</v>
      </c>
      <c r="AF8" t="n">
        <v>4.923645492048264e-06</v>
      </c>
      <c r="AG8" t="n">
        <v>5</v>
      </c>
      <c r="AH8" t="n">
        <v>113340.8312562885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6.5407</v>
      </c>
      <c r="E9" t="n">
        <v>15.29</v>
      </c>
      <c r="F9" t="n">
        <v>12.44</v>
      </c>
      <c r="G9" t="n">
        <v>23.33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117.17</v>
      </c>
      <c r="Q9" t="n">
        <v>460.69</v>
      </c>
      <c r="R9" t="n">
        <v>70.08</v>
      </c>
      <c r="S9" t="n">
        <v>32.19</v>
      </c>
      <c r="T9" t="n">
        <v>14923.72</v>
      </c>
      <c r="U9" t="n">
        <v>0.46</v>
      </c>
      <c r="V9" t="n">
        <v>0.72</v>
      </c>
      <c r="W9" t="n">
        <v>1.5</v>
      </c>
      <c r="X9" t="n">
        <v>0.91</v>
      </c>
      <c r="Y9" t="n">
        <v>1</v>
      </c>
      <c r="Z9" t="n">
        <v>10</v>
      </c>
      <c r="AA9" t="n">
        <v>90.63386040789862</v>
      </c>
      <c r="AB9" t="n">
        <v>124.0092462937583</v>
      </c>
      <c r="AC9" t="n">
        <v>112.1739778755849</v>
      </c>
      <c r="AD9" t="n">
        <v>90633.86040789862</v>
      </c>
      <c r="AE9" t="n">
        <v>124009.2462937583</v>
      </c>
      <c r="AF9" t="n">
        <v>4.968616534728086e-06</v>
      </c>
      <c r="AG9" t="n">
        <v>5</v>
      </c>
      <c r="AH9" t="n">
        <v>112173.9778755849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6.6123</v>
      </c>
      <c r="E10" t="n">
        <v>15.12</v>
      </c>
      <c r="F10" t="n">
        <v>12.35</v>
      </c>
      <c r="G10" t="n">
        <v>25.54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115.56</v>
      </c>
      <c r="Q10" t="n">
        <v>460.69</v>
      </c>
      <c r="R10" t="n">
        <v>67.28</v>
      </c>
      <c r="S10" t="n">
        <v>32.19</v>
      </c>
      <c r="T10" t="n">
        <v>13538.86</v>
      </c>
      <c r="U10" t="n">
        <v>0.48</v>
      </c>
      <c r="V10" t="n">
        <v>0.72</v>
      </c>
      <c r="W10" t="n">
        <v>1.49</v>
      </c>
      <c r="X10" t="n">
        <v>0.8100000000000001</v>
      </c>
      <c r="Y10" t="n">
        <v>1</v>
      </c>
      <c r="Z10" t="n">
        <v>10</v>
      </c>
      <c r="AA10" t="n">
        <v>89.49605429503441</v>
      </c>
      <c r="AB10" t="n">
        <v>122.4524497736752</v>
      </c>
      <c r="AC10" t="n">
        <v>110.7657598304004</v>
      </c>
      <c r="AD10" t="n">
        <v>89496.05429503441</v>
      </c>
      <c r="AE10" t="n">
        <v>122452.4497736752</v>
      </c>
      <c r="AF10" t="n">
        <v>5.02300718769895e-06</v>
      </c>
      <c r="AG10" t="n">
        <v>5</v>
      </c>
      <c r="AH10" t="n">
        <v>110765.7598304004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6.664</v>
      </c>
      <c r="E11" t="n">
        <v>15.01</v>
      </c>
      <c r="F11" t="n">
        <v>12.28</v>
      </c>
      <c r="G11" t="n">
        <v>27.28</v>
      </c>
      <c r="H11" t="n">
        <v>0.48</v>
      </c>
      <c r="I11" t="n">
        <v>27</v>
      </c>
      <c r="J11" t="n">
        <v>118.96</v>
      </c>
      <c r="K11" t="n">
        <v>43.4</v>
      </c>
      <c r="L11" t="n">
        <v>3.25</v>
      </c>
      <c r="M11" t="n">
        <v>25</v>
      </c>
      <c r="N11" t="n">
        <v>17.31</v>
      </c>
      <c r="O11" t="n">
        <v>14905.25</v>
      </c>
      <c r="P11" t="n">
        <v>114.12</v>
      </c>
      <c r="Q11" t="n">
        <v>460.74</v>
      </c>
      <c r="R11" t="n">
        <v>64.69</v>
      </c>
      <c r="S11" t="n">
        <v>32.19</v>
      </c>
      <c r="T11" t="n">
        <v>12250.33</v>
      </c>
      <c r="U11" t="n">
        <v>0.5</v>
      </c>
      <c r="V11" t="n">
        <v>0.73</v>
      </c>
      <c r="W11" t="n">
        <v>1.49</v>
      </c>
      <c r="X11" t="n">
        <v>0.74</v>
      </c>
      <c r="Y11" t="n">
        <v>1</v>
      </c>
      <c r="Z11" t="n">
        <v>10</v>
      </c>
      <c r="AA11" t="n">
        <v>88.5872228105189</v>
      </c>
      <c r="AB11" t="n">
        <v>121.2089464417464</v>
      </c>
      <c r="AC11" t="n">
        <v>109.6409347112026</v>
      </c>
      <c r="AD11" t="n">
        <v>88587.2228105189</v>
      </c>
      <c r="AE11" t="n">
        <v>121208.9464417464</v>
      </c>
      <c r="AF11" t="n">
        <v>5.062280885444671e-06</v>
      </c>
      <c r="AG11" t="n">
        <v>5</v>
      </c>
      <c r="AH11" t="n">
        <v>109640.9347112026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6.7338</v>
      </c>
      <c r="E12" t="n">
        <v>14.85</v>
      </c>
      <c r="F12" t="n">
        <v>12.19</v>
      </c>
      <c r="G12" t="n">
        <v>30.48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112.32</v>
      </c>
      <c r="Q12" t="n">
        <v>460.71</v>
      </c>
      <c r="R12" t="n">
        <v>61.96</v>
      </c>
      <c r="S12" t="n">
        <v>32.19</v>
      </c>
      <c r="T12" t="n">
        <v>10904.17</v>
      </c>
      <c r="U12" t="n">
        <v>0.52</v>
      </c>
      <c r="V12" t="n">
        <v>0.73</v>
      </c>
      <c r="W12" t="n">
        <v>1.49</v>
      </c>
      <c r="X12" t="n">
        <v>0.66</v>
      </c>
      <c r="Y12" t="n">
        <v>1</v>
      </c>
      <c r="Z12" t="n">
        <v>10</v>
      </c>
      <c r="AA12" t="n">
        <v>87.43568383109424</v>
      </c>
      <c r="AB12" t="n">
        <v>119.633360007784</v>
      </c>
      <c r="AC12" t="n">
        <v>108.2157200351476</v>
      </c>
      <c r="AD12" t="n">
        <v>87435.68383109424</v>
      </c>
      <c r="AE12" t="n">
        <v>119633.360007784</v>
      </c>
      <c r="AF12" t="n">
        <v>5.115304175631352e-06</v>
      </c>
      <c r="AG12" t="n">
        <v>5</v>
      </c>
      <c r="AH12" t="n">
        <v>108215.7200351476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6.755</v>
      </c>
      <c r="E13" t="n">
        <v>14.8</v>
      </c>
      <c r="F13" t="n">
        <v>12.17</v>
      </c>
      <c r="G13" t="n">
        <v>31.75</v>
      </c>
      <c r="H13" t="n">
        <v>0.55</v>
      </c>
      <c r="I13" t="n">
        <v>23</v>
      </c>
      <c r="J13" t="n">
        <v>119.61</v>
      </c>
      <c r="K13" t="n">
        <v>43.4</v>
      </c>
      <c r="L13" t="n">
        <v>3.75</v>
      </c>
      <c r="M13" t="n">
        <v>21</v>
      </c>
      <c r="N13" t="n">
        <v>17.46</v>
      </c>
      <c r="O13" t="n">
        <v>14985.35</v>
      </c>
      <c r="P13" t="n">
        <v>111.5</v>
      </c>
      <c r="Q13" t="n">
        <v>460.71</v>
      </c>
      <c r="R13" t="n">
        <v>61.26</v>
      </c>
      <c r="S13" t="n">
        <v>32.19</v>
      </c>
      <c r="T13" t="n">
        <v>10558.56</v>
      </c>
      <c r="U13" t="n">
        <v>0.53</v>
      </c>
      <c r="V13" t="n">
        <v>0.73</v>
      </c>
      <c r="W13" t="n">
        <v>1.48</v>
      </c>
      <c r="X13" t="n">
        <v>0.64</v>
      </c>
      <c r="Y13" t="n">
        <v>1</v>
      </c>
      <c r="Z13" t="n">
        <v>10</v>
      </c>
      <c r="AA13" t="n">
        <v>86.99532154125809</v>
      </c>
      <c r="AB13" t="n">
        <v>119.0308368954174</v>
      </c>
      <c r="AC13" t="n">
        <v>107.6707008829786</v>
      </c>
      <c r="AD13" t="n">
        <v>86995.32154125809</v>
      </c>
      <c r="AE13" t="n">
        <v>119030.8368954174</v>
      </c>
      <c r="AF13" t="n">
        <v>5.131408670645072e-06</v>
      </c>
      <c r="AG13" t="n">
        <v>5</v>
      </c>
      <c r="AH13" t="n">
        <v>107670.7008829786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6.8019</v>
      </c>
      <c r="E14" t="n">
        <v>14.7</v>
      </c>
      <c r="F14" t="n">
        <v>12.12</v>
      </c>
      <c r="G14" t="n">
        <v>34.62</v>
      </c>
      <c r="H14" t="n">
        <v>0.59</v>
      </c>
      <c r="I14" t="n">
        <v>21</v>
      </c>
      <c r="J14" t="n">
        <v>119.93</v>
      </c>
      <c r="K14" t="n">
        <v>43.4</v>
      </c>
      <c r="L14" t="n">
        <v>4</v>
      </c>
      <c r="M14" t="n">
        <v>19</v>
      </c>
      <c r="N14" t="n">
        <v>17.53</v>
      </c>
      <c r="O14" t="n">
        <v>15025.44</v>
      </c>
      <c r="P14" t="n">
        <v>109.77</v>
      </c>
      <c r="Q14" t="n">
        <v>460.69</v>
      </c>
      <c r="R14" t="n">
        <v>59.37</v>
      </c>
      <c r="S14" t="n">
        <v>32.19</v>
      </c>
      <c r="T14" t="n">
        <v>9624.85</v>
      </c>
      <c r="U14" t="n">
        <v>0.54</v>
      </c>
      <c r="V14" t="n">
        <v>0.74</v>
      </c>
      <c r="W14" t="n">
        <v>1.48</v>
      </c>
      <c r="X14" t="n">
        <v>0.58</v>
      </c>
      <c r="Y14" t="n">
        <v>1</v>
      </c>
      <c r="Z14" t="n">
        <v>10</v>
      </c>
      <c r="AA14" t="n">
        <v>86.05879444033967</v>
      </c>
      <c r="AB14" t="n">
        <v>117.7494391992818</v>
      </c>
      <c r="AC14" t="n">
        <v>106.5115979845088</v>
      </c>
      <c r="AD14" t="n">
        <v>86058.79444033967</v>
      </c>
      <c r="AE14" t="n">
        <v>117749.4391992818</v>
      </c>
      <c r="AF14" t="n">
        <v>5.167036067632969e-06</v>
      </c>
      <c r="AG14" t="n">
        <v>5</v>
      </c>
      <c r="AH14" t="n">
        <v>106511.5979845088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6.8261</v>
      </c>
      <c r="E15" t="n">
        <v>14.65</v>
      </c>
      <c r="F15" t="n">
        <v>12.09</v>
      </c>
      <c r="G15" t="n">
        <v>36.26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18</v>
      </c>
      <c r="N15" t="n">
        <v>17.61</v>
      </c>
      <c r="O15" t="n">
        <v>15065.56</v>
      </c>
      <c r="P15" t="n">
        <v>108.93</v>
      </c>
      <c r="Q15" t="n">
        <v>460.71</v>
      </c>
      <c r="R15" t="n">
        <v>58.39</v>
      </c>
      <c r="S15" t="n">
        <v>32.19</v>
      </c>
      <c r="T15" t="n">
        <v>9135.860000000001</v>
      </c>
      <c r="U15" t="n">
        <v>0.55</v>
      </c>
      <c r="V15" t="n">
        <v>0.74</v>
      </c>
      <c r="W15" t="n">
        <v>1.48</v>
      </c>
      <c r="X15" t="n">
        <v>0.55</v>
      </c>
      <c r="Y15" t="n">
        <v>1</v>
      </c>
      <c r="Z15" t="n">
        <v>10</v>
      </c>
      <c r="AA15" t="n">
        <v>85.59781395779385</v>
      </c>
      <c r="AB15" t="n">
        <v>117.1187053660393</v>
      </c>
      <c r="AC15" t="n">
        <v>105.9410605030703</v>
      </c>
      <c r="AD15" t="n">
        <v>85597.81395779384</v>
      </c>
      <c r="AE15" t="n">
        <v>117118.7053660393</v>
      </c>
      <c r="AF15" t="n">
        <v>5.185419500620329e-06</v>
      </c>
      <c r="AG15" t="n">
        <v>5</v>
      </c>
      <c r="AH15" t="n">
        <v>105941.0605030703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6.8549</v>
      </c>
      <c r="E16" t="n">
        <v>14.59</v>
      </c>
      <c r="F16" t="n">
        <v>12.05</v>
      </c>
      <c r="G16" t="n">
        <v>38.05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17</v>
      </c>
      <c r="N16" t="n">
        <v>17.68</v>
      </c>
      <c r="O16" t="n">
        <v>15105.7</v>
      </c>
      <c r="P16" t="n">
        <v>107.68</v>
      </c>
      <c r="Q16" t="n">
        <v>460.69</v>
      </c>
      <c r="R16" t="n">
        <v>57.36</v>
      </c>
      <c r="S16" t="n">
        <v>32.19</v>
      </c>
      <c r="T16" t="n">
        <v>8629.280000000001</v>
      </c>
      <c r="U16" t="n">
        <v>0.5600000000000001</v>
      </c>
      <c r="V16" t="n">
        <v>0.74</v>
      </c>
      <c r="W16" t="n">
        <v>1.48</v>
      </c>
      <c r="X16" t="n">
        <v>0.52</v>
      </c>
      <c r="Y16" t="n">
        <v>1</v>
      </c>
      <c r="Z16" t="n">
        <v>10</v>
      </c>
      <c r="AA16" t="n">
        <v>84.96366395957533</v>
      </c>
      <c r="AB16" t="n">
        <v>116.2510333617537</v>
      </c>
      <c r="AC16" t="n">
        <v>105.1561978970881</v>
      </c>
      <c r="AD16" t="n">
        <v>84963.66395957532</v>
      </c>
      <c r="AE16" t="n">
        <v>116251.0333617537</v>
      </c>
      <c r="AF16" t="n">
        <v>5.207297305167268e-06</v>
      </c>
      <c r="AG16" t="n">
        <v>5</v>
      </c>
      <c r="AH16" t="n">
        <v>105156.1978970881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6.9079</v>
      </c>
      <c r="E17" t="n">
        <v>14.48</v>
      </c>
      <c r="F17" t="n">
        <v>11.99</v>
      </c>
      <c r="G17" t="n">
        <v>42.3</v>
      </c>
      <c r="H17" t="n">
        <v>0.6899999999999999</v>
      </c>
      <c r="I17" t="n">
        <v>17</v>
      </c>
      <c r="J17" t="n">
        <v>120.91</v>
      </c>
      <c r="K17" t="n">
        <v>43.4</v>
      </c>
      <c r="L17" t="n">
        <v>4.75</v>
      </c>
      <c r="M17" t="n">
        <v>15</v>
      </c>
      <c r="N17" t="n">
        <v>17.76</v>
      </c>
      <c r="O17" t="n">
        <v>15145.88</v>
      </c>
      <c r="P17" t="n">
        <v>105.62</v>
      </c>
      <c r="Q17" t="n">
        <v>460.69</v>
      </c>
      <c r="R17" t="n">
        <v>55.19</v>
      </c>
      <c r="S17" t="n">
        <v>32.19</v>
      </c>
      <c r="T17" t="n">
        <v>7553</v>
      </c>
      <c r="U17" t="n">
        <v>0.58</v>
      </c>
      <c r="V17" t="n">
        <v>0.75</v>
      </c>
      <c r="W17" t="n">
        <v>1.47</v>
      </c>
      <c r="X17" t="n">
        <v>0.45</v>
      </c>
      <c r="Y17" t="n">
        <v>1</v>
      </c>
      <c r="Z17" t="n">
        <v>10</v>
      </c>
      <c r="AA17" t="n">
        <v>83.89921628600671</v>
      </c>
      <c r="AB17" t="n">
        <v>114.7946090946608</v>
      </c>
      <c r="AC17" t="n">
        <v>103.8387727179418</v>
      </c>
      <c r="AD17" t="n">
        <v>83899.2162860067</v>
      </c>
      <c r="AE17" t="n">
        <v>114794.6090946608</v>
      </c>
      <c r="AF17" t="n">
        <v>5.247558542701566e-06</v>
      </c>
      <c r="AG17" t="n">
        <v>5</v>
      </c>
      <c r="AH17" t="n">
        <v>103838.7727179418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6.8983</v>
      </c>
      <c r="E18" t="n">
        <v>14.5</v>
      </c>
      <c r="F18" t="n">
        <v>12.01</v>
      </c>
      <c r="G18" t="n">
        <v>42.37</v>
      </c>
      <c r="H18" t="n">
        <v>0.73</v>
      </c>
      <c r="I18" t="n">
        <v>17</v>
      </c>
      <c r="J18" t="n">
        <v>121.23</v>
      </c>
      <c r="K18" t="n">
        <v>43.4</v>
      </c>
      <c r="L18" t="n">
        <v>5</v>
      </c>
      <c r="M18" t="n">
        <v>15</v>
      </c>
      <c r="N18" t="n">
        <v>17.83</v>
      </c>
      <c r="O18" t="n">
        <v>15186.08</v>
      </c>
      <c r="P18" t="n">
        <v>105.29</v>
      </c>
      <c r="Q18" t="n">
        <v>460.69</v>
      </c>
      <c r="R18" t="n">
        <v>55.91</v>
      </c>
      <c r="S18" t="n">
        <v>32.19</v>
      </c>
      <c r="T18" t="n">
        <v>7914.08</v>
      </c>
      <c r="U18" t="n">
        <v>0.58</v>
      </c>
      <c r="V18" t="n">
        <v>0.74</v>
      </c>
      <c r="W18" t="n">
        <v>1.47</v>
      </c>
      <c r="X18" t="n">
        <v>0.47</v>
      </c>
      <c r="Y18" t="n">
        <v>1</v>
      </c>
      <c r="Z18" t="n">
        <v>10</v>
      </c>
      <c r="AA18" t="n">
        <v>83.84736602802126</v>
      </c>
      <c r="AB18" t="n">
        <v>114.7236652842132</v>
      </c>
      <c r="AC18" t="n">
        <v>103.774599685193</v>
      </c>
      <c r="AD18" t="n">
        <v>83847.36602802125</v>
      </c>
      <c r="AE18" t="n">
        <v>114723.6652842132</v>
      </c>
      <c r="AF18" t="n">
        <v>5.24026594118592e-06</v>
      </c>
      <c r="AG18" t="n">
        <v>5</v>
      </c>
      <c r="AH18" t="n">
        <v>103774.599685193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6.9288</v>
      </c>
      <c r="E19" t="n">
        <v>14.43</v>
      </c>
      <c r="F19" t="n">
        <v>11.97</v>
      </c>
      <c r="G19" t="n">
        <v>44.87</v>
      </c>
      <c r="H19" t="n">
        <v>0.76</v>
      </c>
      <c r="I19" t="n">
        <v>16</v>
      </c>
      <c r="J19" t="n">
        <v>121.56</v>
      </c>
      <c r="K19" t="n">
        <v>43.4</v>
      </c>
      <c r="L19" t="n">
        <v>5.25</v>
      </c>
      <c r="M19" t="n">
        <v>14</v>
      </c>
      <c r="N19" t="n">
        <v>17.91</v>
      </c>
      <c r="O19" t="n">
        <v>15226.31</v>
      </c>
      <c r="P19" t="n">
        <v>104.31</v>
      </c>
      <c r="Q19" t="n">
        <v>460.7</v>
      </c>
      <c r="R19" t="n">
        <v>54.49</v>
      </c>
      <c r="S19" t="n">
        <v>32.19</v>
      </c>
      <c r="T19" t="n">
        <v>7208.09</v>
      </c>
      <c r="U19" t="n">
        <v>0.59</v>
      </c>
      <c r="V19" t="n">
        <v>0.75</v>
      </c>
      <c r="W19" t="n">
        <v>1.47</v>
      </c>
      <c r="X19" t="n">
        <v>0.43</v>
      </c>
      <c r="Y19" t="n">
        <v>1</v>
      </c>
      <c r="Z19" t="n">
        <v>10</v>
      </c>
      <c r="AA19" t="n">
        <v>83.31145161507889</v>
      </c>
      <c r="AB19" t="n">
        <v>113.9904035415506</v>
      </c>
      <c r="AC19" t="n">
        <v>103.1113194141106</v>
      </c>
      <c r="AD19" t="n">
        <v>83311.4516150789</v>
      </c>
      <c r="AE19" t="n">
        <v>113990.4035415506</v>
      </c>
      <c r="AF19" t="n">
        <v>5.263435143917922e-06</v>
      </c>
      <c r="AG19" t="n">
        <v>5</v>
      </c>
      <c r="AH19" t="n">
        <v>103111.3194141106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6.9593</v>
      </c>
      <c r="E20" t="n">
        <v>14.37</v>
      </c>
      <c r="F20" t="n">
        <v>11.93</v>
      </c>
      <c r="G20" t="n">
        <v>47.71</v>
      </c>
      <c r="H20" t="n">
        <v>0.8</v>
      </c>
      <c r="I20" t="n">
        <v>15</v>
      </c>
      <c r="J20" t="n">
        <v>121.89</v>
      </c>
      <c r="K20" t="n">
        <v>43.4</v>
      </c>
      <c r="L20" t="n">
        <v>5.5</v>
      </c>
      <c r="M20" t="n">
        <v>13</v>
      </c>
      <c r="N20" t="n">
        <v>17.99</v>
      </c>
      <c r="O20" t="n">
        <v>15266.56</v>
      </c>
      <c r="P20" t="n">
        <v>103.64</v>
      </c>
      <c r="Q20" t="n">
        <v>460.8</v>
      </c>
      <c r="R20" t="n">
        <v>53.34</v>
      </c>
      <c r="S20" t="n">
        <v>32.19</v>
      </c>
      <c r="T20" t="n">
        <v>6639.46</v>
      </c>
      <c r="U20" t="n">
        <v>0.6</v>
      </c>
      <c r="V20" t="n">
        <v>0.75</v>
      </c>
      <c r="W20" t="n">
        <v>1.47</v>
      </c>
      <c r="X20" t="n">
        <v>0.39</v>
      </c>
      <c r="Y20" t="n">
        <v>1</v>
      </c>
      <c r="Z20" t="n">
        <v>10</v>
      </c>
      <c r="AA20" t="n">
        <v>82.88797261048278</v>
      </c>
      <c r="AB20" t="n">
        <v>113.4109808848873</v>
      </c>
      <c r="AC20" t="n">
        <v>102.5871960425743</v>
      </c>
      <c r="AD20" t="n">
        <v>82887.97261048277</v>
      </c>
      <c r="AE20" t="n">
        <v>113410.9808848873</v>
      </c>
      <c r="AF20" t="n">
        <v>5.286604346649925e-06</v>
      </c>
      <c r="AG20" t="n">
        <v>5</v>
      </c>
      <c r="AH20" t="n">
        <v>102587.1960425743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6.9857</v>
      </c>
      <c r="E21" t="n">
        <v>14.32</v>
      </c>
      <c r="F21" t="n">
        <v>11.9</v>
      </c>
      <c r="G21" t="n">
        <v>50.98</v>
      </c>
      <c r="H21" t="n">
        <v>0.83</v>
      </c>
      <c r="I21" t="n">
        <v>14</v>
      </c>
      <c r="J21" t="n">
        <v>122.21</v>
      </c>
      <c r="K21" t="n">
        <v>43.4</v>
      </c>
      <c r="L21" t="n">
        <v>5.75</v>
      </c>
      <c r="M21" t="n">
        <v>12</v>
      </c>
      <c r="N21" t="n">
        <v>18.06</v>
      </c>
      <c r="O21" t="n">
        <v>15306.85</v>
      </c>
      <c r="P21" t="n">
        <v>102.42</v>
      </c>
      <c r="Q21" t="n">
        <v>460.69</v>
      </c>
      <c r="R21" t="n">
        <v>52.29</v>
      </c>
      <c r="S21" t="n">
        <v>32.19</v>
      </c>
      <c r="T21" t="n">
        <v>6117.89</v>
      </c>
      <c r="U21" t="n">
        <v>0.62</v>
      </c>
      <c r="V21" t="n">
        <v>0.75</v>
      </c>
      <c r="W21" t="n">
        <v>1.47</v>
      </c>
      <c r="X21" t="n">
        <v>0.36</v>
      </c>
      <c r="Y21" t="n">
        <v>1</v>
      </c>
      <c r="Z21" t="n">
        <v>10</v>
      </c>
      <c r="AA21" t="n">
        <v>82.3043396367692</v>
      </c>
      <c r="AB21" t="n">
        <v>112.6124285021832</v>
      </c>
      <c r="AC21" t="n">
        <v>101.8648563784999</v>
      </c>
      <c r="AD21" t="n">
        <v>82304.3396367692</v>
      </c>
      <c r="AE21" t="n">
        <v>112612.4285021832</v>
      </c>
      <c r="AF21" t="n">
        <v>5.306659000817953e-06</v>
      </c>
      <c r="AG21" t="n">
        <v>5</v>
      </c>
      <c r="AH21" t="n">
        <v>101864.8563784999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6.9761</v>
      </c>
      <c r="E22" t="n">
        <v>14.33</v>
      </c>
      <c r="F22" t="n">
        <v>11.92</v>
      </c>
      <c r="G22" t="n">
        <v>51.07</v>
      </c>
      <c r="H22" t="n">
        <v>0.86</v>
      </c>
      <c r="I22" t="n">
        <v>14</v>
      </c>
      <c r="J22" t="n">
        <v>122.54</v>
      </c>
      <c r="K22" t="n">
        <v>43.4</v>
      </c>
      <c r="L22" t="n">
        <v>6</v>
      </c>
      <c r="M22" t="n">
        <v>12</v>
      </c>
      <c r="N22" t="n">
        <v>18.14</v>
      </c>
      <c r="O22" t="n">
        <v>15347.16</v>
      </c>
      <c r="P22" t="n">
        <v>100.94</v>
      </c>
      <c r="Q22" t="n">
        <v>460.69</v>
      </c>
      <c r="R22" t="n">
        <v>53</v>
      </c>
      <c r="S22" t="n">
        <v>32.19</v>
      </c>
      <c r="T22" t="n">
        <v>6473.18</v>
      </c>
      <c r="U22" t="n">
        <v>0.61</v>
      </c>
      <c r="V22" t="n">
        <v>0.75</v>
      </c>
      <c r="W22" t="n">
        <v>1.47</v>
      </c>
      <c r="X22" t="n">
        <v>0.38</v>
      </c>
      <c r="Y22" t="n">
        <v>1</v>
      </c>
      <c r="Z22" t="n">
        <v>10</v>
      </c>
      <c r="AA22" t="n">
        <v>81.85216221094782</v>
      </c>
      <c r="AB22" t="n">
        <v>111.9937393995146</v>
      </c>
      <c r="AC22" t="n">
        <v>101.3052140954541</v>
      </c>
      <c r="AD22" t="n">
        <v>81852.16221094782</v>
      </c>
      <c r="AE22" t="n">
        <v>111993.7393995146</v>
      </c>
      <c r="AF22" t="n">
        <v>5.299366399302306e-06</v>
      </c>
      <c r="AG22" t="n">
        <v>5</v>
      </c>
      <c r="AH22" t="n">
        <v>101305.2140954541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7.0043</v>
      </c>
      <c r="E23" t="n">
        <v>14.28</v>
      </c>
      <c r="F23" t="n">
        <v>11.88</v>
      </c>
      <c r="G23" t="n">
        <v>54.84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11</v>
      </c>
      <c r="N23" t="n">
        <v>18.22</v>
      </c>
      <c r="O23" t="n">
        <v>15387.5</v>
      </c>
      <c r="P23" t="n">
        <v>100.81</v>
      </c>
      <c r="Q23" t="n">
        <v>460.7</v>
      </c>
      <c r="R23" t="n">
        <v>51.82</v>
      </c>
      <c r="S23" t="n">
        <v>32.19</v>
      </c>
      <c r="T23" t="n">
        <v>5886.32</v>
      </c>
      <c r="U23" t="n">
        <v>0.62</v>
      </c>
      <c r="V23" t="n">
        <v>0.75</v>
      </c>
      <c r="W23" t="n">
        <v>1.47</v>
      </c>
      <c r="X23" t="n">
        <v>0.35</v>
      </c>
      <c r="Y23" t="n">
        <v>1</v>
      </c>
      <c r="Z23" t="n">
        <v>10</v>
      </c>
      <c r="AA23" t="n">
        <v>81.63702488846914</v>
      </c>
      <c r="AB23" t="n">
        <v>111.6993790237106</v>
      </c>
      <c r="AC23" t="n">
        <v>101.0389470607794</v>
      </c>
      <c r="AD23" t="n">
        <v>81637.02488846914</v>
      </c>
      <c r="AE23" t="n">
        <v>111699.3790237106</v>
      </c>
      <c r="AF23" t="n">
        <v>5.320788416254518e-06</v>
      </c>
      <c r="AG23" t="n">
        <v>5</v>
      </c>
      <c r="AH23" t="n">
        <v>101038.9470607794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7.0307</v>
      </c>
      <c r="E24" t="n">
        <v>14.22</v>
      </c>
      <c r="F24" t="n">
        <v>11.85</v>
      </c>
      <c r="G24" t="n">
        <v>59.26</v>
      </c>
      <c r="H24" t="n">
        <v>0.93</v>
      </c>
      <c r="I24" t="n">
        <v>12</v>
      </c>
      <c r="J24" t="n">
        <v>123.19</v>
      </c>
      <c r="K24" t="n">
        <v>43.4</v>
      </c>
      <c r="L24" t="n">
        <v>6.5</v>
      </c>
      <c r="M24" t="n">
        <v>10</v>
      </c>
      <c r="N24" t="n">
        <v>18.29</v>
      </c>
      <c r="O24" t="n">
        <v>15427.87</v>
      </c>
      <c r="P24" t="n">
        <v>98.27</v>
      </c>
      <c r="Q24" t="n">
        <v>460.7</v>
      </c>
      <c r="R24" t="n">
        <v>50.86</v>
      </c>
      <c r="S24" t="n">
        <v>32.19</v>
      </c>
      <c r="T24" t="n">
        <v>5410.42</v>
      </c>
      <c r="U24" t="n">
        <v>0.63</v>
      </c>
      <c r="V24" t="n">
        <v>0.75</v>
      </c>
      <c r="W24" t="n">
        <v>1.47</v>
      </c>
      <c r="X24" t="n">
        <v>0.32</v>
      </c>
      <c r="Y24" t="n">
        <v>1</v>
      </c>
      <c r="Z24" t="n">
        <v>10</v>
      </c>
      <c r="AA24" t="n">
        <v>80.60772829819715</v>
      </c>
      <c r="AB24" t="n">
        <v>110.2910500195404</v>
      </c>
      <c r="AC24" t="n">
        <v>99.76502700016461</v>
      </c>
      <c r="AD24" t="n">
        <v>80607.72829819715</v>
      </c>
      <c r="AE24" t="n">
        <v>110291.0500195404</v>
      </c>
      <c r="AF24" t="n">
        <v>5.340843070422546e-06</v>
      </c>
      <c r="AG24" t="n">
        <v>5</v>
      </c>
      <c r="AH24" t="n">
        <v>99765.02700016461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7.0354</v>
      </c>
      <c r="E25" t="n">
        <v>14.21</v>
      </c>
      <c r="F25" t="n">
        <v>11.84</v>
      </c>
      <c r="G25" t="n">
        <v>59.22</v>
      </c>
      <c r="H25" t="n">
        <v>0.96</v>
      </c>
      <c r="I25" t="n">
        <v>12</v>
      </c>
      <c r="J25" t="n">
        <v>123.52</v>
      </c>
      <c r="K25" t="n">
        <v>43.4</v>
      </c>
      <c r="L25" t="n">
        <v>6.75</v>
      </c>
      <c r="M25" t="n">
        <v>10</v>
      </c>
      <c r="N25" t="n">
        <v>18.37</v>
      </c>
      <c r="O25" t="n">
        <v>15468.27</v>
      </c>
      <c r="P25" t="n">
        <v>97.23999999999999</v>
      </c>
      <c r="Q25" t="n">
        <v>460.7</v>
      </c>
      <c r="R25" t="n">
        <v>50.55</v>
      </c>
      <c r="S25" t="n">
        <v>32.19</v>
      </c>
      <c r="T25" t="n">
        <v>5256</v>
      </c>
      <c r="U25" t="n">
        <v>0.64</v>
      </c>
      <c r="V25" t="n">
        <v>0.75</v>
      </c>
      <c r="W25" t="n">
        <v>1.47</v>
      </c>
      <c r="X25" t="n">
        <v>0.31</v>
      </c>
      <c r="Y25" t="n">
        <v>1</v>
      </c>
      <c r="Z25" t="n">
        <v>10</v>
      </c>
      <c r="AA25" t="n">
        <v>80.22511001052337</v>
      </c>
      <c r="AB25" t="n">
        <v>109.7675347984179</v>
      </c>
      <c r="AC25" t="n">
        <v>99.29147533698762</v>
      </c>
      <c r="AD25" t="n">
        <v>80225.11001052336</v>
      </c>
      <c r="AE25" t="n">
        <v>109767.5347984179</v>
      </c>
      <c r="AF25" t="n">
        <v>5.344413406581249e-06</v>
      </c>
      <c r="AG25" t="n">
        <v>5</v>
      </c>
      <c r="AH25" t="n">
        <v>99291.47533698761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7.0634</v>
      </c>
      <c r="E26" t="n">
        <v>14.16</v>
      </c>
      <c r="F26" t="n">
        <v>11.81</v>
      </c>
      <c r="G26" t="n">
        <v>64.42</v>
      </c>
      <c r="H26" t="n">
        <v>1</v>
      </c>
      <c r="I26" t="n">
        <v>11</v>
      </c>
      <c r="J26" t="n">
        <v>123.85</v>
      </c>
      <c r="K26" t="n">
        <v>43.4</v>
      </c>
      <c r="L26" t="n">
        <v>7</v>
      </c>
      <c r="M26" t="n">
        <v>9</v>
      </c>
      <c r="N26" t="n">
        <v>18.45</v>
      </c>
      <c r="O26" t="n">
        <v>15508.69</v>
      </c>
      <c r="P26" t="n">
        <v>95.51000000000001</v>
      </c>
      <c r="Q26" t="n">
        <v>460.7</v>
      </c>
      <c r="R26" t="n">
        <v>49.5</v>
      </c>
      <c r="S26" t="n">
        <v>32.19</v>
      </c>
      <c r="T26" t="n">
        <v>4738.3</v>
      </c>
      <c r="U26" t="n">
        <v>0.65</v>
      </c>
      <c r="V26" t="n">
        <v>0.76</v>
      </c>
      <c r="W26" t="n">
        <v>1.46</v>
      </c>
      <c r="X26" t="n">
        <v>0.28</v>
      </c>
      <c r="Y26" t="n">
        <v>1</v>
      </c>
      <c r="Z26" t="n">
        <v>10</v>
      </c>
      <c r="AA26" t="n">
        <v>79.47475469769742</v>
      </c>
      <c r="AB26" t="n">
        <v>108.7408655560699</v>
      </c>
      <c r="AC26" t="n">
        <v>98.36278996618964</v>
      </c>
      <c r="AD26" t="n">
        <v>79474.75469769743</v>
      </c>
      <c r="AE26" t="n">
        <v>108740.8655560699</v>
      </c>
      <c r="AF26" t="n">
        <v>5.365683494335218e-06</v>
      </c>
      <c r="AG26" t="n">
        <v>5</v>
      </c>
      <c r="AH26" t="n">
        <v>98362.78996618964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7.0627</v>
      </c>
      <c r="E27" t="n">
        <v>14.16</v>
      </c>
      <c r="F27" t="n">
        <v>11.81</v>
      </c>
      <c r="G27" t="n">
        <v>64.43000000000001</v>
      </c>
      <c r="H27" t="n">
        <v>1.03</v>
      </c>
      <c r="I27" t="n">
        <v>11</v>
      </c>
      <c r="J27" t="n">
        <v>124.18</v>
      </c>
      <c r="K27" t="n">
        <v>43.4</v>
      </c>
      <c r="L27" t="n">
        <v>7.25</v>
      </c>
      <c r="M27" t="n">
        <v>8</v>
      </c>
      <c r="N27" t="n">
        <v>18.53</v>
      </c>
      <c r="O27" t="n">
        <v>15549.15</v>
      </c>
      <c r="P27" t="n">
        <v>96.12</v>
      </c>
      <c r="Q27" t="n">
        <v>460.7</v>
      </c>
      <c r="R27" t="n">
        <v>49.38</v>
      </c>
      <c r="S27" t="n">
        <v>32.19</v>
      </c>
      <c r="T27" t="n">
        <v>4675.48</v>
      </c>
      <c r="U27" t="n">
        <v>0.65</v>
      </c>
      <c r="V27" t="n">
        <v>0.76</v>
      </c>
      <c r="W27" t="n">
        <v>1.47</v>
      </c>
      <c r="X27" t="n">
        <v>0.28</v>
      </c>
      <c r="Y27" t="n">
        <v>1</v>
      </c>
      <c r="Z27" t="n">
        <v>10</v>
      </c>
      <c r="AA27" t="n">
        <v>79.68727920739045</v>
      </c>
      <c r="AB27" t="n">
        <v>109.0316509661514</v>
      </c>
      <c r="AC27" t="n">
        <v>98.62582322485292</v>
      </c>
      <c r="AD27" t="n">
        <v>79687.27920739044</v>
      </c>
      <c r="AE27" t="n">
        <v>109031.6509661514</v>
      </c>
      <c r="AF27" t="n">
        <v>5.365151742141369e-06</v>
      </c>
      <c r="AG27" t="n">
        <v>5</v>
      </c>
      <c r="AH27" t="n">
        <v>98625.82322485292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7.0585</v>
      </c>
      <c r="E28" t="n">
        <v>14.17</v>
      </c>
      <c r="F28" t="n">
        <v>11.82</v>
      </c>
      <c r="G28" t="n">
        <v>64.47</v>
      </c>
      <c r="H28" t="n">
        <v>1.06</v>
      </c>
      <c r="I28" t="n">
        <v>11</v>
      </c>
      <c r="J28" t="n">
        <v>124.51</v>
      </c>
      <c r="K28" t="n">
        <v>43.4</v>
      </c>
      <c r="L28" t="n">
        <v>7.5</v>
      </c>
      <c r="M28" t="n">
        <v>6</v>
      </c>
      <c r="N28" t="n">
        <v>18.61</v>
      </c>
      <c r="O28" t="n">
        <v>15589.63</v>
      </c>
      <c r="P28" t="n">
        <v>94.8</v>
      </c>
      <c r="Q28" t="n">
        <v>460.69</v>
      </c>
      <c r="R28" t="n">
        <v>49.76</v>
      </c>
      <c r="S28" t="n">
        <v>32.19</v>
      </c>
      <c r="T28" t="n">
        <v>4869.31</v>
      </c>
      <c r="U28" t="n">
        <v>0.65</v>
      </c>
      <c r="V28" t="n">
        <v>0.76</v>
      </c>
      <c r="W28" t="n">
        <v>1.47</v>
      </c>
      <c r="X28" t="n">
        <v>0.29</v>
      </c>
      <c r="Y28" t="n">
        <v>1</v>
      </c>
      <c r="Z28" t="n">
        <v>10</v>
      </c>
      <c r="AA28" t="n">
        <v>79.26017938746173</v>
      </c>
      <c r="AB28" t="n">
        <v>108.447274150211</v>
      </c>
      <c r="AC28" t="n">
        <v>98.09721851204768</v>
      </c>
      <c r="AD28" t="n">
        <v>79260.17938746173</v>
      </c>
      <c r="AE28" t="n">
        <v>108447.274150211</v>
      </c>
      <c r="AF28" t="n">
        <v>5.361961228978273e-06</v>
      </c>
      <c r="AG28" t="n">
        <v>5</v>
      </c>
      <c r="AH28" t="n">
        <v>98097.21851204768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7.0837</v>
      </c>
      <c r="E29" t="n">
        <v>14.12</v>
      </c>
      <c r="F29" t="n">
        <v>11.79</v>
      </c>
      <c r="G29" t="n">
        <v>70.76000000000001</v>
      </c>
      <c r="H29" t="n">
        <v>1.1</v>
      </c>
      <c r="I29" t="n">
        <v>10</v>
      </c>
      <c r="J29" t="n">
        <v>124.83</v>
      </c>
      <c r="K29" t="n">
        <v>43.4</v>
      </c>
      <c r="L29" t="n">
        <v>7.75</v>
      </c>
      <c r="M29" t="n">
        <v>4</v>
      </c>
      <c r="N29" t="n">
        <v>18.68</v>
      </c>
      <c r="O29" t="n">
        <v>15630.14</v>
      </c>
      <c r="P29" t="n">
        <v>94.54000000000001</v>
      </c>
      <c r="Q29" t="n">
        <v>460.7</v>
      </c>
      <c r="R29" t="n">
        <v>48.69</v>
      </c>
      <c r="S29" t="n">
        <v>32.19</v>
      </c>
      <c r="T29" t="n">
        <v>4337.76</v>
      </c>
      <c r="U29" t="n">
        <v>0.66</v>
      </c>
      <c r="V29" t="n">
        <v>0.76</v>
      </c>
      <c r="W29" t="n">
        <v>1.47</v>
      </c>
      <c r="X29" t="n">
        <v>0.26</v>
      </c>
      <c r="Y29" t="n">
        <v>1</v>
      </c>
      <c r="Z29" t="n">
        <v>10</v>
      </c>
      <c r="AA29" t="n">
        <v>79.03208617967142</v>
      </c>
      <c r="AB29" t="n">
        <v>108.1351869605503</v>
      </c>
      <c r="AC29" t="n">
        <v>97.814916485751</v>
      </c>
      <c r="AD29" t="n">
        <v>79032.08617967143</v>
      </c>
      <c r="AE29" t="n">
        <v>108135.1869605503</v>
      </c>
      <c r="AF29" t="n">
        <v>5.381104307956845e-06</v>
      </c>
      <c r="AG29" t="n">
        <v>5</v>
      </c>
      <c r="AH29" t="n">
        <v>97814.916485751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7.0856</v>
      </c>
      <c r="E30" t="n">
        <v>14.11</v>
      </c>
      <c r="F30" t="n">
        <v>11.79</v>
      </c>
      <c r="G30" t="n">
        <v>70.73999999999999</v>
      </c>
      <c r="H30" t="n">
        <v>1.13</v>
      </c>
      <c r="I30" t="n">
        <v>10</v>
      </c>
      <c r="J30" t="n">
        <v>125.16</v>
      </c>
      <c r="K30" t="n">
        <v>43.4</v>
      </c>
      <c r="L30" t="n">
        <v>8</v>
      </c>
      <c r="M30" t="n">
        <v>3</v>
      </c>
      <c r="N30" t="n">
        <v>18.76</v>
      </c>
      <c r="O30" t="n">
        <v>15670.68</v>
      </c>
      <c r="P30" t="n">
        <v>93.68000000000001</v>
      </c>
      <c r="Q30" t="n">
        <v>460.69</v>
      </c>
      <c r="R30" t="n">
        <v>48.61</v>
      </c>
      <c r="S30" t="n">
        <v>32.19</v>
      </c>
      <c r="T30" t="n">
        <v>4298.21</v>
      </c>
      <c r="U30" t="n">
        <v>0.66</v>
      </c>
      <c r="V30" t="n">
        <v>0.76</v>
      </c>
      <c r="W30" t="n">
        <v>1.47</v>
      </c>
      <c r="X30" t="n">
        <v>0.26</v>
      </c>
      <c r="Y30" t="n">
        <v>1</v>
      </c>
      <c r="Z30" t="n">
        <v>10</v>
      </c>
      <c r="AA30" t="n">
        <v>78.72883165172053</v>
      </c>
      <c r="AB30" t="n">
        <v>107.7202607367625</v>
      </c>
      <c r="AC30" t="n">
        <v>97.4395902384088</v>
      </c>
      <c r="AD30" t="n">
        <v>78728.83165172052</v>
      </c>
      <c r="AE30" t="n">
        <v>107720.2607367625</v>
      </c>
      <c r="AF30" t="n">
        <v>5.382547635340151e-06</v>
      </c>
      <c r="AG30" t="n">
        <v>5</v>
      </c>
      <c r="AH30" t="n">
        <v>97439.5902384088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7.0858</v>
      </c>
      <c r="E31" t="n">
        <v>14.11</v>
      </c>
      <c r="F31" t="n">
        <v>11.79</v>
      </c>
      <c r="G31" t="n">
        <v>70.73999999999999</v>
      </c>
      <c r="H31" t="n">
        <v>1.16</v>
      </c>
      <c r="I31" t="n">
        <v>10</v>
      </c>
      <c r="J31" t="n">
        <v>125.49</v>
      </c>
      <c r="K31" t="n">
        <v>43.4</v>
      </c>
      <c r="L31" t="n">
        <v>8.25</v>
      </c>
      <c r="M31" t="n">
        <v>2</v>
      </c>
      <c r="N31" t="n">
        <v>18.84</v>
      </c>
      <c r="O31" t="n">
        <v>15711.24</v>
      </c>
      <c r="P31" t="n">
        <v>93.44</v>
      </c>
      <c r="Q31" t="n">
        <v>460.72</v>
      </c>
      <c r="R31" t="n">
        <v>48.42</v>
      </c>
      <c r="S31" t="n">
        <v>32.19</v>
      </c>
      <c r="T31" t="n">
        <v>4200.39</v>
      </c>
      <c r="U31" t="n">
        <v>0.66</v>
      </c>
      <c r="V31" t="n">
        <v>0.76</v>
      </c>
      <c r="W31" t="n">
        <v>1.47</v>
      </c>
      <c r="X31" t="n">
        <v>0.26</v>
      </c>
      <c r="Y31" t="n">
        <v>1</v>
      </c>
      <c r="Z31" t="n">
        <v>10</v>
      </c>
      <c r="AA31" t="n">
        <v>78.64589863048965</v>
      </c>
      <c r="AB31" t="n">
        <v>107.6067881183678</v>
      </c>
      <c r="AC31" t="n">
        <v>97.33694728745381</v>
      </c>
      <c r="AD31" t="n">
        <v>78645.89863048965</v>
      </c>
      <c r="AE31" t="n">
        <v>107606.7881183678</v>
      </c>
      <c r="AF31" t="n">
        <v>5.382699564538393e-06</v>
      </c>
      <c r="AG31" t="n">
        <v>5</v>
      </c>
      <c r="AH31" t="n">
        <v>97336.9472874538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7.0823</v>
      </c>
      <c r="E32" t="n">
        <v>14.12</v>
      </c>
      <c r="F32" t="n">
        <v>11.8</v>
      </c>
      <c r="G32" t="n">
        <v>70.78</v>
      </c>
      <c r="H32" t="n">
        <v>1.19</v>
      </c>
      <c r="I32" t="n">
        <v>10</v>
      </c>
      <c r="J32" t="n">
        <v>125.82</v>
      </c>
      <c r="K32" t="n">
        <v>43.4</v>
      </c>
      <c r="L32" t="n">
        <v>8.5</v>
      </c>
      <c r="M32" t="n">
        <v>1</v>
      </c>
      <c r="N32" t="n">
        <v>18.92</v>
      </c>
      <c r="O32" t="n">
        <v>15751.84</v>
      </c>
      <c r="P32" t="n">
        <v>93.54000000000001</v>
      </c>
      <c r="Q32" t="n">
        <v>460.69</v>
      </c>
      <c r="R32" t="n">
        <v>48.68</v>
      </c>
      <c r="S32" t="n">
        <v>32.19</v>
      </c>
      <c r="T32" t="n">
        <v>4334.81</v>
      </c>
      <c r="U32" t="n">
        <v>0.66</v>
      </c>
      <c r="V32" t="n">
        <v>0.76</v>
      </c>
      <c r="W32" t="n">
        <v>1.47</v>
      </c>
      <c r="X32" t="n">
        <v>0.26</v>
      </c>
      <c r="Y32" t="n">
        <v>1</v>
      </c>
      <c r="Z32" t="n">
        <v>10</v>
      </c>
      <c r="AA32" t="n">
        <v>78.7010193425141</v>
      </c>
      <c r="AB32" t="n">
        <v>107.6822067083138</v>
      </c>
      <c r="AC32" t="n">
        <v>97.40516803302606</v>
      </c>
      <c r="AD32" t="n">
        <v>78701.0193425141</v>
      </c>
      <c r="AE32" t="n">
        <v>107682.2067083138</v>
      </c>
      <c r="AF32" t="n">
        <v>5.380040803569147e-06</v>
      </c>
      <c r="AG32" t="n">
        <v>5</v>
      </c>
      <c r="AH32" t="n">
        <v>97405.16803302606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7.0819</v>
      </c>
      <c r="E33" t="n">
        <v>14.12</v>
      </c>
      <c r="F33" t="n">
        <v>11.8</v>
      </c>
      <c r="G33" t="n">
        <v>70.79000000000001</v>
      </c>
      <c r="H33" t="n">
        <v>1.22</v>
      </c>
      <c r="I33" t="n">
        <v>10</v>
      </c>
      <c r="J33" t="n">
        <v>126.15</v>
      </c>
      <c r="K33" t="n">
        <v>43.4</v>
      </c>
      <c r="L33" t="n">
        <v>8.75</v>
      </c>
      <c r="M33" t="n">
        <v>0</v>
      </c>
      <c r="N33" t="n">
        <v>19</v>
      </c>
      <c r="O33" t="n">
        <v>15792.46</v>
      </c>
      <c r="P33" t="n">
        <v>93.72</v>
      </c>
      <c r="Q33" t="n">
        <v>460.69</v>
      </c>
      <c r="R33" t="n">
        <v>48.67</v>
      </c>
      <c r="S33" t="n">
        <v>32.19</v>
      </c>
      <c r="T33" t="n">
        <v>4325.03</v>
      </c>
      <c r="U33" t="n">
        <v>0.66</v>
      </c>
      <c r="V33" t="n">
        <v>0.76</v>
      </c>
      <c r="W33" t="n">
        <v>1.48</v>
      </c>
      <c r="X33" t="n">
        <v>0.26</v>
      </c>
      <c r="Y33" t="n">
        <v>1</v>
      </c>
      <c r="Z33" t="n">
        <v>10</v>
      </c>
      <c r="AA33" t="n">
        <v>78.76451755671614</v>
      </c>
      <c r="AB33" t="n">
        <v>107.7690877663285</v>
      </c>
      <c r="AC33" t="n">
        <v>97.48375728480221</v>
      </c>
      <c r="AD33" t="n">
        <v>78764.51755671615</v>
      </c>
      <c r="AE33" t="n">
        <v>107769.0877663285</v>
      </c>
      <c r="AF33" t="n">
        <v>5.379736945172662e-06</v>
      </c>
      <c r="AG33" t="n">
        <v>5</v>
      </c>
      <c r="AH33" t="n">
        <v>97483.75728480221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5.7196</v>
      </c>
      <c r="E2" t="n">
        <v>17.48</v>
      </c>
      <c r="F2" t="n">
        <v>13.96</v>
      </c>
      <c r="G2" t="n">
        <v>9.970000000000001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114.61</v>
      </c>
      <c r="Q2" t="n">
        <v>460.72</v>
      </c>
      <c r="R2" t="n">
        <v>119.4</v>
      </c>
      <c r="S2" t="n">
        <v>32.19</v>
      </c>
      <c r="T2" t="n">
        <v>39322.8</v>
      </c>
      <c r="U2" t="n">
        <v>0.27</v>
      </c>
      <c r="V2" t="n">
        <v>0.64</v>
      </c>
      <c r="W2" t="n">
        <v>1.59</v>
      </c>
      <c r="X2" t="n">
        <v>2.42</v>
      </c>
      <c r="Y2" t="n">
        <v>1</v>
      </c>
      <c r="Z2" t="n">
        <v>10</v>
      </c>
      <c r="AA2" t="n">
        <v>103.8866124265563</v>
      </c>
      <c r="AB2" t="n">
        <v>142.1422462758317</v>
      </c>
      <c r="AC2" t="n">
        <v>128.5763897892003</v>
      </c>
      <c r="AD2" t="n">
        <v>103886.6124265563</v>
      </c>
      <c r="AE2" t="n">
        <v>142142.2462758317</v>
      </c>
      <c r="AF2" t="n">
        <v>4.405279437051442e-06</v>
      </c>
      <c r="AG2" t="n">
        <v>6</v>
      </c>
      <c r="AH2" t="n">
        <v>128576.3897892003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6.053</v>
      </c>
      <c r="E3" t="n">
        <v>16.52</v>
      </c>
      <c r="F3" t="n">
        <v>13.37</v>
      </c>
      <c r="G3" t="n">
        <v>12.54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108.72</v>
      </c>
      <c r="Q3" t="n">
        <v>460.77</v>
      </c>
      <c r="R3" t="n">
        <v>100.44</v>
      </c>
      <c r="S3" t="n">
        <v>32.19</v>
      </c>
      <c r="T3" t="n">
        <v>29943.18</v>
      </c>
      <c r="U3" t="n">
        <v>0.32</v>
      </c>
      <c r="V3" t="n">
        <v>0.67</v>
      </c>
      <c r="W3" t="n">
        <v>1.55</v>
      </c>
      <c r="X3" t="n">
        <v>1.83</v>
      </c>
      <c r="Y3" t="n">
        <v>1</v>
      </c>
      <c r="Z3" t="n">
        <v>10</v>
      </c>
      <c r="AA3" t="n">
        <v>90.22893143046261</v>
      </c>
      <c r="AB3" t="n">
        <v>123.4552046026249</v>
      </c>
      <c r="AC3" t="n">
        <v>111.6728131458507</v>
      </c>
      <c r="AD3" t="n">
        <v>90228.9314304626</v>
      </c>
      <c r="AE3" t="n">
        <v>123455.2046026249</v>
      </c>
      <c r="AF3" t="n">
        <v>4.662066653694729e-06</v>
      </c>
      <c r="AG3" t="n">
        <v>5</v>
      </c>
      <c r="AH3" t="n">
        <v>111672.8131458507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6.2937</v>
      </c>
      <c r="E4" t="n">
        <v>15.89</v>
      </c>
      <c r="F4" t="n">
        <v>12.99</v>
      </c>
      <c r="G4" t="n">
        <v>15.28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104.45</v>
      </c>
      <c r="Q4" t="n">
        <v>460.73</v>
      </c>
      <c r="R4" t="n">
        <v>87.69</v>
      </c>
      <c r="S4" t="n">
        <v>32.19</v>
      </c>
      <c r="T4" t="n">
        <v>23633.17</v>
      </c>
      <c r="U4" t="n">
        <v>0.37</v>
      </c>
      <c r="V4" t="n">
        <v>0.6899999999999999</v>
      </c>
      <c r="W4" t="n">
        <v>1.53</v>
      </c>
      <c r="X4" t="n">
        <v>1.45</v>
      </c>
      <c r="Y4" t="n">
        <v>1</v>
      </c>
      <c r="Z4" t="n">
        <v>10</v>
      </c>
      <c r="AA4" t="n">
        <v>86.62960285691591</v>
      </c>
      <c r="AB4" t="n">
        <v>118.5304444571311</v>
      </c>
      <c r="AC4" t="n">
        <v>107.2180651966969</v>
      </c>
      <c r="AD4" t="n">
        <v>86629.60285691591</v>
      </c>
      <c r="AE4" t="n">
        <v>118530.4444571311</v>
      </c>
      <c r="AF4" t="n">
        <v>4.847455625038579e-06</v>
      </c>
      <c r="AG4" t="n">
        <v>5</v>
      </c>
      <c r="AH4" t="n">
        <v>107218.0651966969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6.4483</v>
      </c>
      <c r="E5" t="n">
        <v>15.51</v>
      </c>
      <c r="F5" t="n">
        <v>12.76</v>
      </c>
      <c r="G5" t="n">
        <v>17.8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101.75</v>
      </c>
      <c r="Q5" t="n">
        <v>460.72</v>
      </c>
      <c r="R5" t="n">
        <v>80.26000000000001</v>
      </c>
      <c r="S5" t="n">
        <v>32.19</v>
      </c>
      <c r="T5" t="n">
        <v>19959.01</v>
      </c>
      <c r="U5" t="n">
        <v>0.4</v>
      </c>
      <c r="V5" t="n">
        <v>0.7</v>
      </c>
      <c r="W5" t="n">
        <v>1.52</v>
      </c>
      <c r="X5" t="n">
        <v>1.22</v>
      </c>
      <c r="Y5" t="n">
        <v>1</v>
      </c>
      <c r="Z5" t="n">
        <v>10</v>
      </c>
      <c r="AA5" t="n">
        <v>84.47994919821932</v>
      </c>
      <c r="AB5" t="n">
        <v>115.5891934852776</v>
      </c>
      <c r="AC5" t="n">
        <v>104.5575230895246</v>
      </c>
      <c r="AD5" t="n">
        <v>84479.94919821931</v>
      </c>
      <c r="AE5" t="n">
        <v>115589.1934852776</v>
      </c>
      <c r="AF5" t="n">
        <v>4.966529721298484e-06</v>
      </c>
      <c r="AG5" t="n">
        <v>5</v>
      </c>
      <c r="AH5" t="n">
        <v>104557.5230895246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6.5799</v>
      </c>
      <c r="E6" t="n">
        <v>15.2</v>
      </c>
      <c r="F6" t="n">
        <v>12.56</v>
      </c>
      <c r="G6" t="n">
        <v>20.37</v>
      </c>
      <c r="H6" t="n">
        <v>0.39</v>
      </c>
      <c r="I6" t="n">
        <v>37</v>
      </c>
      <c r="J6" t="n">
        <v>91.09999999999999</v>
      </c>
      <c r="K6" t="n">
        <v>37.55</v>
      </c>
      <c r="L6" t="n">
        <v>2</v>
      </c>
      <c r="M6" t="n">
        <v>35</v>
      </c>
      <c r="N6" t="n">
        <v>11.54</v>
      </c>
      <c r="O6" t="n">
        <v>11468.97</v>
      </c>
      <c r="P6" t="n">
        <v>98.7</v>
      </c>
      <c r="Q6" t="n">
        <v>460.74</v>
      </c>
      <c r="R6" t="n">
        <v>74.13</v>
      </c>
      <c r="S6" t="n">
        <v>32.19</v>
      </c>
      <c r="T6" t="n">
        <v>16922.25</v>
      </c>
      <c r="U6" t="n">
        <v>0.43</v>
      </c>
      <c r="V6" t="n">
        <v>0.71</v>
      </c>
      <c r="W6" t="n">
        <v>1.5</v>
      </c>
      <c r="X6" t="n">
        <v>1.02</v>
      </c>
      <c r="Y6" t="n">
        <v>1</v>
      </c>
      <c r="Z6" t="n">
        <v>10</v>
      </c>
      <c r="AA6" t="n">
        <v>82.45207482911299</v>
      </c>
      <c r="AB6" t="n">
        <v>112.8145663099646</v>
      </c>
      <c r="AC6" t="n">
        <v>102.0477024376088</v>
      </c>
      <c r="AD6" t="n">
        <v>82452.07482911299</v>
      </c>
      <c r="AE6" t="n">
        <v>112814.5663099646</v>
      </c>
      <c r="AF6" t="n">
        <v>5.067889042565002e-06</v>
      </c>
      <c r="AG6" t="n">
        <v>5</v>
      </c>
      <c r="AH6" t="n">
        <v>102047.7024376088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6.6803</v>
      </c>
      <c r="E7" t="n">
        <v>14.97</v>
      </c>
      <c r="F7" t="n">
        <v>12.43</v>
      </c>
      <c r="G7" t="n">
        <v>23.3</v>
      </c>
      <c r="H7" t="n">
        <v>0.43</v>
      </c>
      <c r="I7" t="n">
        <v>32</v>
      </c>
      <c r="J7" t="n">
        <v>91.40000000000001</v>
      </c>
      <c r="K7" t="n">
        <v>37.55</v>
      </c>
      <c r="L7" t="n">
        <v>2.25</v>
      </c>
      <c r="M7" t="n">
        <v>30</v>
      </c>
      <c r="N7" t="n">
        <v>11.6</v>
      </c>
      <c r="O7" t="n">
        <v>11506.78</v>
      </c>
      <c r="P7" t="n">
        <v>96.73999999999999</v>
      </c>
      <c r="Q7" t="n">
        <v>460.8</v>
      </c>
      <c r="R7" t="n">
        <v>69.34</v>
      </c>
      <c r="S7" t="n">
        <v>32.19</v>
      </c>
      <c r="T7" t="n">
        <v>14552.72</v>
      </c>
      <c r="U7" t="n">
        <v>0.46</v>
      </c>
      <c r="V7" t="n">
        <v>0.72</v>
      </c>
      <c r="W7" t="n">
        <v>1.5</v>
      </c>
      <c r="X7" t="n">
        <v>0.89</v>
      </c>
      <c r="Y7" t="n">
        <v>1</v>
      </c>
      <c r="Z7" t="n">
        <v>10</v>
      </c>
      <c r="AA7" t="n">
        <v>81.09847129037324</v>
      </c>
      <c r="AB7" t="n">
        <v>110.9625062314882</v>
      </c>
      <c r="AC7" t="n">
        <v>100.372400373639</v>
      </c>
      <c r="AD7" t="n">
        <v>81098.47129037324</v>
      </c>
      <c r="AE7" t="n">
        <v>110962.5062314883</v>
      </c>
      <c r="AF7" t="n">
        <v>5.145217886449183e-06</v>
      </c>
      <c r="AG7" t="n">
        <v>5</v>
      </c>
      <c r="AH7" t="n">
        <v>100372.400373639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6.7536</v>
      </c>
      <c r="E8" t="n">
        <v>14.81</v>
      </c>
      <c r="F8" t="n">
        <v>12.32</v>
      </c>
      <c r="G8" t="n">
        <v>25.49</v>
      </c>
      <c r="H8" t="n">
        <v>0.48</v>
      </c>
      <c r="I8" t="n">
        <v>29</v>
      </c>
      <c r="J8" t="n">
        <v>91.70999999999999</v>
      </c>
      <c r="K8" t="n">
        <v>37.55</v>
      </c>
      <c r="L8" t="n">
        <v>2.5</v>
      </c>
      <c r="M8" t="n">
        <v>27</v>
      </c>
      <c r="N8" t="n">
        <v>11.66</v>
      </c>
      <c r="O8" t="n">
        <v>11544.61</v>
      </c>
      <c r="P8" t="n">
        <v>95.04000000000001</v>
      </c>
      <c r="Q8" t="n">
        <v>460.72</v>
      </c>
      <c r="R8" t="n">
        <v>66.08</v>
      </c>
      <c r="S8" t="n">
        <v>32.19</v>
      </c>
      <c r="T8" t="n">
        <v>12938.87</v>
      </c>
      <c r="U8" t="n">
        <v>0.49</v>
      </c>
      <c r="V8" t="n">
        <v>0.73</v>
      </c>
      <c r="W8" t="n">
        <v>1.49</v>
      </c>
      <c r="X8" t="n">
        <v>0.78</v>
      </c>
      <c r="Y8" t="n">
        <v>1</v>
      </c>
      <c r="Z8" t="n">
        <v>10</v>
      </c>
      <c r="AA8" t="n">
        <v>80.03471763435815</v>
      </c>
      <c r="AB8" t="n">
        <v>109.5070315498299</v>
      </c>
      <c r="AC8" t="n">
        <v>99.05583415282619</v>
      </c>
      <c r="AD8" t="n">
        <v>80034.71763435815</v>
      </c>
      <c r="AE8" t="n">
        <v>109507.0315498299</v>
      </c>
      <c r="AF8" t="n">
        <v>5.201674104145501e-06</v>
      </c>
      <c r="AG8" t="n">
        <v>5</v>
      </c>
      <c r="AH8" t="n">
        <v>99055.8341528262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6.8093</v>
      </c>
      <c r="E9" t="n">
        <v>14.69</v>
      </c>
      <c r="F9" t="n">
        <v>12.25</v>
      </c>
      <c r="G9" t="n">
        <v>28.28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24</v>
      </c>
      <c r="N9" t="n">
        <v>11.71</v>
      </c>
      <c r="O9" t="n">
        <v>11582.46</v>
      </c>
      <c r="P9" t="n">
        <v>93.23999999999999</v>
      </c>
      <c r="Q9" t="n">
        <v>460.71</v>
      </c>
      <c r="R9" t="n">
        <v>64.23</v>
      </c>
      <c r="S9" t="n">
        <v>32.19</v>
      </c>
      <c r="T9" t="n">
        <v>12028.92</v>
      </c>
      <c r="U9" t="n">
        <v>0.5</v>
      </c>
      <c r="V9" t="n">
        <v>0.73</v>
      </c>
      <c r="W9" t="n">
        <v>1.48</v>
      </c>
      <c r="X9" t="n">
        <v>0.72</v>
      </c>
      <c r="Y9" t="n">
        <v>1</v>
      </c>
      <c r="Z9" t="n">
        <v>10</v>
      </c>
      <c r="AA9" t="n">
        <v>79.06527910097931</v>
      </c>
      <c r="AB9" t="n">
        <v>108.1806029798521</v>
      </c>
      <c r="AC9" t="n">
        <v>97.85599806391241</v>
      </c>
      <c r="AD9" t="n">
        <v>79065.27910097931</v>
      </c>
      <c r="AE9" t="n">
        <v>108180.6029798521</v>
      </c>
      <c r="AF9" t="n">
        <v>5.244574667933838e-06</v>
      </c>
      <c r="AG9" t="n">
        <v>5</v>
      </c>
      <c r="AH9" t="n">
        <v>97855.99806391241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6.8789</v>
      </c>
      <c r="E10" t="n">
        <v>14.54</v>
      </c>
      <c r="F10" t="n">
        <v>12.16</v>
      </c>
      <c r="G10" t="n">
        <v>31.73</v>
      </c>
      <c r="H10" t="n">
        <v>0.57</v>
      </c>
      <c r="I10" t="n">
        <v>23</v>
      </c>
      <c r="J10" t="n">
        <v>92.31999999999999</v>
      </c>
      <c r="K10" t="n">
        <v>37.55</v>
      </c>
      <c r="L10" t="n">
        <v>3</v>
      </c>
      <c r="M10" t="n">
        <v>21</v>
      </c>
      <c r="N10" t="n">
        <v>11.77</v>
      </c>
      <c r="O10" t="n">
        <v>11620.34</v>
      </c>
      <c r="P10" t="n">
        <v>91.08</v>
      </c>
      <c r="Q10" t="n">
        <v>460.69</v>
      </c>
      <c r="R10" t="n">
        <v>61.09</v>
      </c>
      <c r="S10" t="n">
        <v>32.19</v>
      </c>
      <c r="T10" t="n">
        <v>10473.45</v>
      </c>
      <c r="U10" t="n">
        <v>0.53</v>
      </c>
      <c r="V10" t="n">
        <v>0.73</v>
      </c>
      <c r="W10" t="n">
        <v>1.48</v>
      </c>
      <c r="X10" t="n">
        <v>0.63</v>
      </c>
      <c r="Y10" t="n">
        <v>1</v>
      </c>
      <c r="Z10" t="n">
        <v>10</v>
      </c>
      <c r="AA10" t="n">
        <v>77.90658706271348</v>
      </c>
      <c r="AB10" t="n">
        <v>106.5952294152126</v>
      </c>
      <c r="AC10" t="n">
        <v>96.42193032719582</v>
      </c>
      <c r="AD10" t="n">
        <v>77906.58706271349</v>
      </c>
      <c r="AE10" t="n">
        <v>106595.2294152126</v>
      </c>
      <c r="AF10" t="n">
        <v>5.298181117479047e-06</v>
      </c>
      <c r="AG10" t="n">
        <v>5</v>
      </c>
      <c r="AH10" t="n">
        <v>96421.93032719582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6.9199</v>
      </c>
      <c r="E11" t="n">
        <v>14.45</v>
      </c>
      <c r="F11" t="n">
        <v>12.11</v>
      </c>
      <c r="G11" t="n">
        <v>34.61</v>
      </c>
      <c r="H11" t="n">
        <v>0.62</v>
      </c>
      <c r="I11" t="n">
        <v>21</v>
      </c>
      <c r="J11" t="n">
        <v>92.63</v>
      </c>
      <c r="K11" t="n">
        <v>37.55</v>
      </c>
      <c r="L11" t="n">
        <v>3.25</v>
      </c>
      <c r="M11" t="n">
        <v>19</v>
      </c>
      <c r="N11" t="n">
        <v>11.83</v>
      </c>
      <c r="O11" t="n">
        <v>11658.24</v>
      </c>
      <c r="P11" t="n">
        <v>89.42</v>
      </c>
      <c r="Q11" t="n">
        <v>460.7</v>
      </c>
      <c r="R11" t="n">
        <v>59.33</v>
      </c>
      <c r="S11" t="n">
        <v>32.19</v>
      </c>
      <c r="T11" t="n">
        <v>9602.219999999999</v>
      </c>
      <c r="U11" t="n">
        <v>0.54</v>
      </c>
      <c r="V11" t="n">
        <v>0.74</v>
      </c>
      <c r="W11" t="n">
        <v>1.48</v>
      </c>
      <c r="X11" t="n">
        <v>0.58</v>
      </c>
      <c r="Y11" t="n">
        <v>1</v>
      </c>
      <c r="Z11" t="n">
        <v>10</v>
      </c>
      <c r="AA11" t="n">
        <v>77.10035801221396</v>
      </c>
      <c r="AB11" t="n">
        <v>105.4921112600042</v>
      </c>
      <c r="AC11" t="n">
        <v>95.42409222048417</v>
      </c>
      <c r="AD11" t="n">
        <v>77100.35801221395</v>
      </c>
      <c r="AE11" t="n">
        <v>105492.1112600042</v>
      </c>
      <c r="AF11" t="n">
        <v>5.329759629423783e-06</v>
      </c>
      <c r="AG11" t="n">
        <v>5</v>
      </c>
      <c r="AH11" t="n">
        <v>95424.09222048416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6.9643</v>
      </c>
      <c r="E12" t="n">
        <v>14.36</v>
      </c>
      <c r="F12" t="n">
        <v>12.06</v>
      </c>
      <c r="G12" t="n">
        <v>38.08</v>
      </c>
      <c r="H12" t="n">
        <v>0.66</v>
      </c>
      <c r="I12" t="n">
        <v>19</v>
      </c>
      <c r="J12" t="n">
        <v>92.94</v>
      </c>
      <c r="K12" t="n">
        <v>37.55</v>
      </c>
      <c r="L12" t="n">
        <v>3.5</v>
      </c>
      <c r="M12" t="n">
        <v>17</v>
      </c>
      <c r="N12" t="n">
        <v>11.88</v>
      </c>
      <c r="O12" t="n">
        <v>11696.16</v>
      </c>
      <c r="P12" t="n">
        <v>88</v>
      </c>
      <c r="Q12" t="n">
        <v>460.69</v>
      </c>
      <c r="R12" t="n">
        <v>57.59</v>
      </c>
      <c r="S12" t="n">
        <v>32.19</v>
      </c>
      <c r="T12" t="n">
        <v>8741.559999999999</v>
      </c>
      <c r="U12" t="n">
        <v>0.5600000000000001</v>
      </c>
      <c r="V12" t="n">
        <v>0.74</v>
      </c>
      <c r="W12" t="n">
        <v>1.48</v>
      </c>
      <c r="X12" t="n">
        <v>0.53</v>
      </c>
      <c r="Y12" t="n">
        <v>1</v>
      </c>
      <c r="Z12" t="n">
        <v>10</v>
      </c>
      <c r="AA12" t="n">
        <v>76.37035566287365</v>
      </c>
      <c r="AB12" t="n">
        <v>104.4932898402066</v>
      </c>
      <c r="AC12" t="n">
        <v>94.52059691513702</v>
      </c>
      <c r="AD12" t="n">
        <v>76370.35566287366</v>
      </c>
      <c r="AE12" t="n">
        <v>104493.2898402066</v>
      </c>
      <c r="AF12" t="n">
        <v>5.363956847237106e-06</v>
      </c>
      <c r="AG12" t="n">
        <v>5</v>
      </c>
      <c r="AH12" t="n">
        <v>94520.59691513702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6.9942</v>
      </c>
      <c r="E13" t="n">
        <v>14.3</v>
      </c>
      <c r="F13" t="n">
        <v>12.02</v>
      </c>
      <c r="G13" t="n">
        <v>40.06</v>
      </c>
      <c r="H13" t="n">
        <v>0.71</v>
      </c>
      <c r="I13" t="n">
        <v>18</v>
      </c>
      <c r="J13" t="n">
        <v>93.23999999999999</v>
      </c>
      <c r="K13" t="n">
        <v>37.55</v>
      </c>
      <c r="L13" t="n">
        <v>3.75</v>
      </c>
      <c r="M13" t="n">
        <v>16</v>
      </c>
      <c r="N13" t="n">
        <v>11.94</v>
      </c>
      <c r="O13" t="n">
        <v>11734.1</v>
      </c>
      <c r="P13" t="n">
        <v>86.52</v>
      </c>
      <c r="Q13" t="n">
        <v>460.69</v>
      </c>
      <c r="R13" t="n">
        <v>56.2</v>
      </c>
      <c r="S13" t="n">
        <v>32.19</v>
      </c>
      <c r="T13" t="n">
        <v>8054.15</v>
      </c>
      <c r="U13" t="n">
        <v>0.57</v>
      </c>
      <c r="V13" t="n">
        <v>0.74</v>
      </c>
      <c r="W13" t="n">
        <v>1.48</v>
      </c>
      <c r="X13" t="n">
        <v>0.48</v>
      </c>
      <c r="Y13" t="n">
        <v>1</v>
      </c>
      <c r="Z13" t="n">
        <v>10</v>
      </c>
      <c r="AA13" t="n">
        <v>75.7010094014741</v>
      </c>
      <c r="AB13" t="n">
        <v>103.5774607558872</v>
      </c>
      <c r="AC13" t="n">
        <v>93.6921732732506</v>
      </c>
      <c r="AD13" t="n">
        <v>75701.00940147409</v>
      </c>
      <c r="AE13" t="n">
        <v>103577.4607558872</v>
      </c>
      <c r="AF13" t="n">
        <v>5.386986054728511e-06</v>
      </c>
      <c r="AG13" t="n">
        <v>5</v>
      </c>
      <c r="AH13" t="n">
        <v>93692.17327325061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7.0092</v>
      </c>
      <c r="E14" t="n">
        <v>14.27</v>
      </c>
      <c r="F14" t="n">
        <v>12.01</v>
      </c>
      <c r="G14" t="n">
        <v>42.37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15</v>
      </c>
      <c r="N14" t="n">
        <v>12</v>
      </c>
      <c r="O14" t="n">
        <v>11772.07</v>
      </c>
      <c r="P14" t="n">
        <v>84.97</v>
      </c>
      <c r="Q14" t="n">
        <v>460.71</v>
      </c>
      <c r="R14" t="n">
        <v>55.92</v>
      </c>
      <c r="S14" t="n">
        <v>32.19</v>
      </c>
      <c r="T14" t="n">
        <v>7918.09</v>
      </c>
      <c r="U14" t="n">
        <v>0.58</v>
      </c>
      <c r="V14" t="n">
        <v>0.74</v>
      </c>
      <c r="W14" t="n">
        <v>1.47</v>
      </c>
      <c r="X14" t="n">
        <v>0.47</v>
      </c>
      <c r="Y14" t="n">
        <v>1</v>
      </c>
      <c r="Z14" t="n">
        <v>10</v>
      </c>
      <c r="AA14" t="n">
        <v>75.09166154467749</v>
      </c>
      <c r="AB14" t="n">
        <v>102.7437241356884</v>
      </c>
      <c r="AC14" t="n">
        <v>92.93800730592658</v>
      </c>
      <c r="AD14" t="n">
        <v>75091.6615446775</v>
      </c>
      <c r="AE14" t="n">
        <v>102743.7241356884</v>
      </c>
      <c r="AF14" t="n">
        <v>5.398539168854633e-06</v>
      </c>
      <c r="AG14" t="n">
        <v>5</v>
      </c>
      <c r="AH14" t="n">
        <v>92938.00730592657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7.0635</v>
      </c>
      <c r="E15" t="n">
        <v>14.16</v>
      </c>
      <c r="F15" t="n">
        <v>11.93</v>
      </c>
      <c r="G15" t="n">
        <v>47.74</v>
      </c>
      <c r="H15" t="n">
        <v>0.8</v>
      </c>
      <c r="I15" t="n">
        <v>15</v>
      </c>
      <c r="J15" t="n">
        <v>93.86</v>
      </c>
      <c r="K15" t="n">
        <v>37.55</v>
      </c>
      <c r="L15" t="n">
        <v>4.25</v>
      </c>
      <c r="M15" t="n">
        <v>13</v>
      </c>
      <c r="N15" t="n">
        <v>12.06</v>
      </c>
      <c r="O15" t="n">
        <v>11810.06</v>
      </c>
      <c r="P15" t="n">
        <v>82.81</v>
      </c>
      <c r="Q15" t="n">
        <v>460.7</v>
      </c>
      <c r="R15" t="n">
        <v>53.5</v>
      </c>
      <c r="S15" t="n">
        <v>32.19</v>
      </c>
      <c r="T15" t="n">
        <v>6715.5</v>
      </c>
      <c r="U15" t="n">
        <v>0.6</v>
      </c>
      <c r="V15" t="n">
        <v>0.75</v>
      </c>
      <c r="W15" t="n">
        <v>1.47</v>
      </c>
      <c r="X15" t="n">
        <v>0.4</v>
      </c>
      <c r="Y15" t="n">
        <v>1</v>
      </c>
      <c r="Z15" t="n">
        <v>10</v>
      </c>
      <c r="AA15" t="n">
        <v>74.07642589992828</v>
      </c>
      <c r="AB15" t="n">
        <v>101.3546339375076</v>
      </c>
      <c r="AC15" t="n">
        <v>91.68148992665938</v>
      </c>
      <c r="AD15" t="n">
        <v>74076.42589992828</v>
      </c>
      <c r="AE15" t="n">
        <v>101354.6339375076</v>
      </c>
      <c r="AF15" t="n">
        <v>5.440361441991199e-06</v>
      </c>
      <c r="AG15" t="n">
        <v>5</v>
      </c>
      <c r="AH15" t="n">
        <v>91681.48992665939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7.0664</v>
      </c>
      <c r="E16" t="n">
        <v>14.15</v>
      </c>
      <c r="F16" t="n">
        <v>11.93</v>
      </c>
      <c r="G16" t="n">
        <v>47.71</v>
      </c>
      <c r="H16" t="n">
        <v>0.84</v>
      </c>
      <c r="I16" t="n">
        <v>15</v>
      </c>
      <c r="J16" t="n">
        <v>94.17</v>
      </c>
      <c r="K16" t="n">
        <v>37.55</v>
      </c>
      <c r="L16" t="n">
        <v>4.5</v>
      </c>
      <c r="M16" t="n">
        <v>12</v>
      </c>
      <c r="N16" t="n">
        <v>12.12</v>
      </c>
      <c r="O16" t="n">
        <v>11848.08</v>
      </c>
      <c r="P16" t="n">
        <v>82.3</v>
      </c>
      <c r="Q16" t="n">
        <v>460.73</v>
      </c>
      <c r="R16" t="n">
        <v>53.21</v>
      </c>
      <c r="S16" t="n">
        <v>32.19</v>
      </c>
      <c r="T16" t="n">
        <v>6572.22</v>
      </c>
      <c r="U16" t="n">
        <v>0.6</v>
      </c>
      <c r="V16" t="n">
        <v>0.75</v>
      </c>
      <c r="W16" t="n">
        <v>1.47</v>
      </c>
      <c r="X16" t="n">
        <v>0.39</v>
      </c>
      <c r="Y16" t="n">
        <v>1</v>
      </c>
      <c r="Z16" t="n">
        <v>10</v>
      </c>
      <c r="AA16" t="n">
        <v>73.88880812279351</v>
      </c>
      <c r="AB16" t="n">
        <v>101.0979270177197</v>
      </c>
      <c r="AC16" t="n">
        <v>91.44928275500561</v>
      </c>
      <c r="AD16" t="n">
        <v>73888.8081227935</v>
      </c>
      <c r="AE16" t="n">
        <v>101097.9270177197</v>
      </c>
      <c r="AF16" t="n">
        <v>5.442595044055582e-06</v>
      </c>
      <c r="AG16" t="n">
        <v>5</v>
      </c>
      <c r="AH16" t="n">
        <v>91449.28275500561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7.0872</v>
      </c>
      <c r="E17" t="n">
        <v>14.11</v>
      </c>
      <c r="F17" t="n">
        <v>11.91</v>
      </c>
      <c r="G17" t="n">
        <v>51.02</v>
      </c>
      <c r="H17" t="n">
        <v>0.88</v>
      </c>
      <c r="I17" t="n">
        <v>14</v>
      </c>
      <c r="J17" t="n">
        <v>94.48</v>
      </c>
      <c r="K17" t="n">
        <v>37.55</v>
      </c>
      <c r="L17" t="n">
        <v>4.75</v>
      </c>
      <c r="M17" t="n">
        <v>7</v>
      </c>
      <c r="N17" t="n">
        <v>12.17</v>
      </c>
      <c r="O17" t="n">
        <v>11886.12</v>
      </c>
      <c r="P17" t="n">
        <v>81.12</v>
      </c>
      <c r="Q17" t="n">
        <v>460.72</v>
      </c>
      <c r="R17" t="n">
        <v>52.4</v>
      </c>
      <c r="S17" t="n">
        <v>32.19</v>
      </c>
      <c r="T17" t="n">
        <v>6170.17</v>
      </c>
      <c r="U17" t="n">
        <v>0.61</v>
      </c>
      <c r="V17" t="n">
        <v>0.75</v>
      </c>
      <c r="W17" t="n">
        <v>1.48</v>
      </c>
      <c r="X17" t="n">
        <v>0.37</v>
      </c>
      <c r="Y17" t="n">
        <v>1</v>
      </c>
      <c r="Z17" t="n">
        <v>10</v>
      </c>
      <c r="AA17" t="n">
        <v>73.38749398799983</v>
      </c>
      <c r="AB17" t="n">
        <v>100.4120069020767</v>
      </c>
      <c r="AC17" t="n">
        <v>90.82882589250436</v>
      </c>
      <c r="AD17" t="n">
        <v>73387.49398799983</v>
      </c>
      <c r="AE17" t="n">
        <v>100412.0069020767</v>
      </c>
      <c r="AF17" t="n">
        <v>5.458615362310472e-06</v>
      </c>
      <c r="AG17" t="n">
        <v>5</v>
      </c>
      <c r="AH17" t="n">
        <v>90828.82589250435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7.1068</v>
      </c>
      <c r="E18" t="n">
        <v>14.07</v>
      </c>
      <c r="F18" t="n">
        <v>11.89</v>
      </c>
      <c r="G18" t="n">
        <v>54.86</v>
      </c>
      <c r="H18" t="n">
        <v>0.93</v>
      </c>
      <c r="I18" t="n">
        <v>13</v>
      </c>
      <c r="J18" t="n">
        <v>94.79000000000001</v>
      </c>
      <c r="K18" t="n">
        <v>37.55</v>
      </c>
      <c r="L18" t="n">
        <v>5</v>
      </c>
      <c r="M18" t="n">
        <v>4</v>
      </c>
      <c r="N18" t="n">
        <v>12.23</v>
      </c>
      <c r="O18" t="n">
        <v>11924.18</v>
      </c>
      <c r="P18" t="n">
        <v>80.09999999999999</v>
      </c>
      <c r="Q18" t="n">
        <v>460.72</v>
      </c>
      <c r="R18" t="n">
        <v>51.76</v>
      </c>
      <c r="S18" t="n">
        <v>32.19</v>
      </c>
      <c r="T18" t="n">
        <v>5858.03</v>
      </c>
      <c r="U18" t="n">
        <v>0.62</v>
      </c>
      <c r="V18" t="n">
        <v>0.75</v>
      </c>
      <c r="W18" t="n">
        <v>1.47</v>
      </c>
      <c r="X18" t="n">
        <v>0.35</v>
      </c>
      <c r="Y18" t="n">
        <v>1</v>
      </c>
      <c r="Z18" t="n">
        <v>10</v>
      </c>
      <c r="AA18" t="n">
        <v>72.94873845429824</v>
      </c>
      <c r="AB18" t="n">
        <v>99.81168222433841</v>
      </c>
      <c r="AC18" t="n">
        <v>90.28579535944827</v>
      </c>
      <c r="AD18" t="n">
        <v>72948.73845429823</v>
      </c>
      <c r="AE18" t="n">
        <v>99811.68222433841</v>
      </c>
      <c r="AF18" t="n">
        <v>5.473711431435272e-06</v>
      </c>
      <c r="AG18" t="n">
        <v>5</v>
      </c>
      <c r="AH18" t="n">
        <v>90285.79535944827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7.1072</v>
      </c>
      <c r="E19" t="n">
        <v>14.07</v>
      </c>
      <c r="F19" t="n">
        <v>11.88</v>
      </c>
      <c r="G19" t="n">
        <v>54.85</v>
      </c>
      <c r="H19" t="n">
        <v>0.97</v>
      </c>
      <c r="I19" t="n">
        <v>13</v>
      </c>
      <c r="J19" t="n">
        <v>95.09</v>
      </c>
      <c r="K19" t="n">
        <v>37.55</v>
      </c>
      <c r="L19" t="n">
        <v>5.25</v>
      </c>
      <c r="M19" t="n">
        <v>2</v>
      </c>
      <c r="N19" t="n">
        <v>12.29</v>
      </c>
      <c r="O19" t="n">
        <v>11962.27</v>
      </c>
      <c r="P19" t="n">
        <v>80.61</v>
      </c>
      <c r="Q19" t="n">
        <v>460.71</v>
      </c>
      <c r="R19" t="n">
        <v>51.6</v>
      </c>
      <c r="S19" t="n">
        <v>32.19</v>
      </c>
      <c r="T19" t="n">
        <v>5777.96</v>
      </c>
      <c r="U19" t="n">
        <v>0.62</v>
      </c>
      <c r="V19" t="n">
        <v>0.75</v>
      </c>
      <c r="W19" t="n">
        <v>1.48</v>
      </c>
      <c r="X19" t="n">
        <v>0.35</v>
      </c>
      <c r="Y19" t="n">
        <v>1</v>
      </c>
      <c r="Z19" t="n">
        <v>10</v>
      </c>
      <c r="AA19" t="n">
        <v>73.11768463127302</v>
      </c>
      <c r="AB19" t="n">
        <v>100.0428418370545</v>
      </c>
      <c r="AC19" t="n">
        <v>90.49489342316136</v>
      </c>
      <c r="AD19" t="n">
        <v>73117.68463127302</v>
      </c>
      <c r="AE19" t="n">
        <v>100042.8418370545</v>
      </c>
      <c r="AF19" t="n">
        <v>5.474019514478636e-06</v>
      </c>
      <c r="AG19" t="n">
        <v>5</v>
      </c>
      <c r="AH19" t="n">
        <v>90494.89342316135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7.109</v>
      </c>
      <c r="E20" t="n">
        <v>14.07</v>
      </c>
      <c r="F20" t="n">
        <v>11.88</v>
      </c>
      <c r="G20" t="n">
        <v>54.84</v>
      </c>
      <c r="H20" t="n">
        <v>1.01</v>
      </c>
      <c r="I20" t="n">
        <v>13</v>
      </c>
      <c r="J20" t="n">
        <v>95.40000000000001</v>
      </c>
      <c r="K20" t="n">
        <v>37.55</v>
      </c>
      <c r="L20" t="n">
        <v>5.5</v>
      </c>
      <c r="M20" t="n">
        <v>2</v>
      </c>
      <c r="N20" t="n">
        <v>12.35</v>
      </c>
      <c r="O20" t="n">
        <v>12000.38</v>
      </c>
      <c r="P20" t="n">
        <v>80.69</v>
      </c>
      <c r="Q20" t="n">
        <v>460.71</v>
      </c>
      <c r="R20" t="n">
        <v>51.48</v>
      </c>
      <c r="S20" t="n">
        <v>32.19</v>
      </c>
      <c r="T20" t="n">
        <v>5718.92</v>
      </c>
      <c r="U20" t="n">
        <v>0.63</v>
      </c>
      <c r="V20" t="n">
        <v>0.75</v>
      </c>
      <c r="W20" t="n">
        <v>1.48</v>
      </c>
      <c r="X20" t="n">
        <v>0.35</v>
      </c>
      <c r="Y20" t="n">
        <v>1</v>
      </c>
      <c r="Z20" t="n">
        <v>10</v>
      </c>
      <c r="AA20" t="n">
        <v>73.13708898275462</v>
      </c>
      <c r="AB20" t="n">
        <v>100.0693917268111</v>
      </c>
      <c r="AC20" t="n">
        <v>90.51890942870267</v>
      </c>
      <c r="AD20" t="n">
        <v>73137.08898275462</v>
      </c>
      <c r="AE20" t="n">
        <v>100069.3917268112</v>
      </c>
      <c r="AF20" t="n">
        <v>5.475405888173771e-06</v>
      </c>
      <c r="AG20" t="n">
        <v>5</v>
      </c>
      <c r="AH20" t="n">
        <v>90518.90942870267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7.108</v>
      </c>
      <c r="E21" t="n">
        <v>14.07</v>
      </c>
      <c r="F21" t="n">
        <v>11.88</v>
      </c>
      <c r="G21" t="n">
        <v>54.84</v>
      </c>
      <c r="H21" t="n">
        <v>1.06</v>
      </c>
      <c r="I21" t="n">
        <v>13</v>
      </c>
      <c r="J21" t="n">
        <v>95.70999999999999</v>
      </c>
      <c r="K21" t="n">
        <v>37.55</v>
      </c>
      <c r="L21" t="n">
        <v>5.75</v>
      </c>
      <c r="M21" t="n">
        <v>0</v>
      </c>
      <c r="N21" t="n">
        <v>12.41</v>
      </c>
      <c r="O21" t="n">
        <v>12038.51</v>
      </c>
      <c r="P21" t="n">
        <v>80.86</v>
      </c>
      <c r="Q21" t="n">
        <v>460.71</v>
      </c>
      <c r="R21" t="n">
        <v>51.45</v>
      </c>
      <c r="S21" t="n">
        <v>32.19</v>
      </c>
      <c r="T21" t="n">
        <v>5700.93</v>
      </c>
      <c r="U21" t="n">
        <v>0.63</v>
      </c>
      <c r="V21" t="n">
        <v>0.75</v>
      </c>
      <c r="W21" t="n">
        <v>1.48</v>
      </c>
      <c r="X21" t="n">
        <v>0.35</v>
      </c>
      <c r="Y21" t="n">
        <v>1</v>
      </c>
      <c r="Z21" t="n">
        <v>10</v>
      </c>
      <c r="AA21" t="n">
        <v>73.19927928620105</v>
      </c>
      <c r="AB21" t="n">
        <v>100.1544832436291</v>
      </c>
      <c r="AC21" t="n">
        <v>90.59587993058219</v>
      </c>
      <c r="AD21" t="n">
        <v>73199.27928620105</v>
      </c>
      <c r="AE21" t="n">
        <v>100154.4832436291</v>
      </c>
      <c r="AF21" t="n">
        <v>5.474635680565362e-06</v>
      </c>
      <c r="AG21" t="n">
        <v>5</v>
      </c>
      <c r="AH21" t="n">
        <v>90595.87993058219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9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3.9058</v>
      </c>
      <c r="E2" t="n">
        <v>25.6</v>
      </c>
      <c r="F2" t="n">
        <v>16.55</v>
      </c>
      <c r="G2" t="n">
        <v>5.91</v>
      </c>
      <c r="H2" t="n">
        <v>0.09</v>
      </c>
      <c r="I2" t="n">
        <v>168</v>
      </c>
      <c r="J2" t="n">
        <v>194.77</v>
      </c>
      <c r="K2" t="n">
        <v>54.38</v>
      </c>
      <c r="L2" t="n">
        <v>1</v>
      </c>
      <c r="M2" t="n">
        <v>166</v>
      </c>
      <c r="N2" t="n">
        <v>39.4</v>
      </c>
      <c r="O2" t="n">
        <v>24256.19</v>
      </c>
      <c r="P2" t="n">
        <v>230.54</v>
      </c>
      <c r="Q2" t="n">
        <v>460.79</v>
      </c>
      <c r="R2" t="n">
        <v>203.88</v>
      </c>
      <c r="S2" t="n">
        <v>32.19</v>
      </c>
      <c r="T2" t="n">
        <v>81144.03</v>
      </c>
      <c r="U2" t="n">
        <v>0.16</v>
      </c>
      <c r="V2" t="n">
        <v>0.54</v>
      </c>
      <c r="W2" t="n">
        <v>1.74</v>
      </c>
      <c r="X2" t="n">
        <v>5.02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4.4563</v>
      </c>
      <c r="E3" t="n">
        <v>22.44</v>
      </c>
      <c r="F3" t="n">
        <v>15.14</v>
      </c>
      <c r="G3" t="n">
        <v>7.39</v>
      </c>
      <c r="H3" t="n">
        <v>0.11</v>
      </c>
      <c r="I3" t="n">
        <v>123</v>
      </c>
      <c r="J3" t="n">
        <v>195.16</v>
      </c>
      <c r="K3" t="n">
        <v>54.38</v>
      </c>
      <c r="L3" t="n">
        <v>1.25</v>
      </c>
      <c r="M3" t="n">
        <v>121</v>
      </c>
      <c r="N3" t="n">
        <v>39.53</v>
      </c>
      <c r="O3" t="n">
        <v>24303.87</v>
      </c>
      <c r="P3" t="n">
        <v>210.38</v>
      </c>
      <c r="Q3" t="n">
        <v>460.78</v>
      </c>
      <c r="R3" t="n">
        <v>158.07</v>
      </c>
      <c r="S3" t="n">
        <v>32.19</v>
      </c>
      <c r="T3" t="n">
        <v>58461.45</v>
      </c>
      <c r="U3" t="n">
        <v>0.2</v>
      </c>
      <c r="V3" t="n">
        <v>0.59</v>
      </c>
      <c r="W3" t="n">
        <v>1.65</v>
      </c>
      <c r="X3" t="n">
        <v>3.6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4.842</v>
      </c>
      <c r="E4" t="n">
        <v>20.65</v>
      </c>
      <c r="F4" t="n">
        <v>14.36</v>
      </c>
      <c r="G4" t="n">
        <v>8.880000000000001</v>
      </c>
      <c r="H4" t="n">
        <v>0.14</v>
      </c>
      <c r="I4" t="n">
        <v>97</v>
      </c>
      <c r="J4" t="n">
        <v>195.55</v>
      </c>
      <c r="K4" t="n">
        <v>54.38</v>
      </c>
      <c r="L4" t="n">
        <v>1.5</v>
      </c>
      <c r="M4" t="n">
        <v>95</v>
      </c>
      <c r="N4" t="n">
        <v>39.67</v>
      </c>
      <c r="O4" t="n">
        <v>24351.61</v>
      </c>
      <c r="P4" t="n">
        <v>199.16</v>
      </c>
      <c r="Q4" t="n">
        <v>460.75</v>
      </c>
      <c r="R4" t="n">
        <v>132.73</v>
      </c>
      <c r="S4" t="n">
        <v>32.19</v>
      </c>
      <c r="T4" t="n">
        <v>45923.62</v>
      </c>
      <c r="U4" t="n">
        <v>0.24</v>
      </c>
      <c r="V4" t="n">
        <v>0.62</v>
      </c>
      <c r="W4" t="n">
        <v>1.61</v>
      </c>
      <c r="X4" t="n">
        <v>2.83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5.1379</v>
      </c>
      <c r="E5" t="n">
        <v>19.46</v>
      </c>
      <c r="F5" t="n">
        <v>13.84</v>
      </c>
      <c r="G5" t="n">
        <v>10.38</v>
      </c>
      <c r="H5" t="n">
        <v>0.16</v>
      </c>
      <c r="I5" t="n">
        <v>80</v>
      </c>
      <c r="J5" t="n">
        <v>195.93</v>
      </c>
      <c r="K5" t="n">
        <v>54.38</v>
      </c>
      <c r="L5" t="n">
        <v>1.75</v>
      </c>
      <c r="M5" t="n">
        <v>78</v>
      </c>
      <c r="N5" t="n">
        <v>39.81</v>
      </c>
      <c r="O5" t="n">
        <v>24399.39</v>
      </c>
      <c r="P5" t="n">
        <v>191.29</v>
      </c>
      <c r="Q5" t="n">
        <v>460.83</v>
      </c>
      <c r="R5" t="n">
        <v>115.57</v>
      </c>
      <c r="S5" t="n">
        <v>32.19</v>
      </c>
      <c r="T5" t="n">
        <v>37425.97</v>
      </c>
      <c r="U5" t="n">
        <v>0.28</v>
      </c>
      <c r="V5" t="n">
        <v>0.65</v>
      </c>
      <c r="W5" t="n">
        <v>1.57</v>
      </c>
      <c r="X5" t="n">
        <v>2.3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5.3582</v>
      </c>
      <c r="E6" t="n">
        <v>18.66</v>
      </c>
      <c r="F6" t="n">
        <v>13.5</v>
      </c>
      <c r="G6" t="n">
        <v>11.91</v>
      </c>
      <c r="H6" t="n">
        <v>0.18</v>
      </c>
      <c r="I6" t="n">
        <v>68</v>
      </c>
      <c r="J6" t="n">
        <v>196.32</v>
      </c>
      <c r="K6" t="n">
        <v>54.38</v>
      </c>
      <c r="L6" t="n">
        <v>2</v>
      </c>
      <c r="M6" t="n">
        <v>66</v>
      </c>
      <c r="N6" t="n">
        <v>39.95</v>
      </c>
      <c r="O6" t="n">
        <v>24447.22</v>
      </c>
      <c r="P6" t="n">
        <v>186.37</v>
      </c>
      <c r="Q6" t="n">
        <v>460.87</v>
      </c>
      <c r="R6" t="n">
        <v>104.33</v>
      </c>
      <c r="S6" t="n">
        <v>32.19</v>
      </c>
      <c r="T6" t="n">
        <v>31869.22</v>
      </c>
      <c r="U6" t="n">
        <v>0.31</v>
      </c>
      <c r="V6" t="n">
        <v>0.66</v>
      </c>
      <c r="W6" t="n">
        <v>1.56</v>
      </c>
      <c r="X6" t="n">
        <v>1.97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5.5247</v>
      </c>
      <c r="E7" t="n">
        <v>18.1</v>
      </c>
      <c r="F7" t="n">
        <v>13.25</v>
      </c>
      <c r="G7" t="n">
        <v>13.25</v>
      </c>
      <c r="H7" t="n">
        <v>0.2</v>
      </c>
      <c r="I7" t="n">
        <v>60</v>
      </c>
      <c r="J7" t="n">
        <v>196.71</v>
      </c>
      <c r="K7" t="n">
        <v>54.38</v>
      </c>
      <c r="L7" t="n">
        <v>2.25</v>
      </c>
      <c r="M7" t="n">
        <v>58</v>
      </c>
      <c r="N7" t="n">
        <v>40.08</v>
      </c>
      <c r="O7" t="n">
        <v>24495.09</v>
      </c>
      <c r="P7" t="n">
        <v>182.36</v>
      </c>
      <c r="Q7" t="n">
        <v>460.76</v>
      </c>
      <c r="R7" t="n">
        <v>96.45</v>
      </c>
      <c r="S7" t="n">
        <v>32.19</v>
      </c>
      <c r="T7" t="n">
        <v>27966.54</v>
      </c>
      <c r="U7" t="n">
        <v>0.33</v>
      </c>
      <c r="V7" t="n">
        <v>0.67</v>
      </c>
      <c r="W7" t="n">
        <v>1.54</v>
      </c>
      <c r="X7" t="n">
        <v>1.71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5.6684</v>
      </c>
      <c r="E8" t="n">
        <v>17.64</v>
      </c>
      <c r="F8" t="n">
        <v>13.06</v>
      </c>
      <c r="G8" t="n">
        <v>14.79</v>
      </c>
      <c r="H8" t="n">
        <v>0.23</v>
      </c>
      <c r="I8" t="n">
        <v>53</v>
      </c>
      <c r="J8" t="n">
        <v>197.1</v>
      </c>
      <c r="K8" t="n">
        <v>54.38</v>
      </c>
      <c r="L8" t="n">
        <v>2.5</v>
      </c>
      <c r="M8" t="n">
        <v>51</v>
      </c>
      <c r="N8" t="n">
        <v>40.22</v>
      </c>
      <c r="O8" t="n">
        <v>24543.01</v>
      </c>
      <c r="P8" t="n">
        <v>179.45</v>
      </c>
      <c r="Q8" t="n">
        <v>460.78</v>
      </c>
      <c r="R8" t="n">
        <v>90.5</v>
      </c>
      <c r="S8" t="n">
        <v>32.19</v>
      </c>
      <c r="T8" t="n">
        <v>25029.8</v>
      </c>
      <c r="U8" t="n">
        <v>0.36</v>
      </c>
      <c r="V8" t="n">
        <v>0.68</v>
      </c>
      <c r="W8" t="n">
        <v>1.53</v>
      </c>
      <c r="X8" t="n">
        <v>1.53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5.7813</v>
      </c>
      <c r="E9" t="n">
        <v>17.3</v>
      </c>
      <c r="F9" t="n">
        <v>12.91</v>
      </c>
      <c r="G9" t="n">
        <v>16.14</v>
      </c>
      <c r="H9" t="n">
        <v>0.25</v>
      </c>
      <c r="I9" t="n">
        <v>48</v>
      </c>
      <c r="J9" t="n">
        <v>197.49</v>
      </c>
      <c r="K9" t="n">
        <v>54.38</v>
      </c>
      <c r="L9" t="n">
        <v>2.75</v>
      </c>
      <c r="M9" t="n">
        <v>46</v>
      </c>
      <c r="N9" t="n">
        <v>40.36</v>
      </c>
      <c r="O9" t="n">
        <v>24590.98</v>
      </c>
      <c r="P9" t="n">
        <v>177.01</v>
      </c>
      <c r="Q9" t="n">
        <v>460.7</v>
      </c>
      <c r="R9" t="n">
        <v>85.37</v>
      </c>
      <c r="S9" t="n">
        <v>32.19</v>
      </c>
      <c r="T9" t="n">
        <v>22488.96</v>
      </c>
      <c r="U9" t="n">
        <v>0.38</v>
      </c>
      <c r="V9" t="n">
        <v>0.6899999999999999</v>
      </c>
      <c r="W9" t="n">
        <v>1.53</v>
      </c>
      <c r="X9" t="n">
        <v>1.38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5.9039</v>
      </c>
      <c r="E10" t="n">
        <v>16.94</v>
      </c>
      <c r="F10" t="n">
        <v>12.75</v>
      </c>
      <c r="G10" t="n">
        <v>17.79</v>
      </c>
      <c r="H10" t="n">
        <v>0.27</v>
      </c>
      <c r="I10" t="n">
        <v>43</v>
      </c>
      <c r="J10" t="n">
        <v>197.88</v>
      </c>
      <c r="K10" t="n">
        <v>54.38</v>
      </c>
      <c r="L10" t="n">
        <v>3</v>
      </c>
      <c r="M10" t="n">
        <v>41</v>
      </c>
      <c r="N10" t="n">
        <v>40.5</v>
      </c>
      <c r="O10" t="n">
        <v>24639</v>
      </c>
      <c r="P10" t="n">
        <v>174.34</v>
      </c>
      <c r="Q10" t="n">
        <v>460.76</v>
      </c>
      <c r="R10" t="n">
        <v>80.23999999999999</v>
      </c>
      <c r="S10" t="n">
        <v>32.19</v>
      </c>
      <c r="T10" t="n">
        <v>19948.17</v>
      </c>
      <c r="U10" t="n">
        <v>0.4</v>
      </c>
      <c r="V10" t="n">
        <v>0.7</v>
      </c>
      <c r="W10" t="n">
        <v>1.51</v>
      </c>
      <c r="X10" t="n">
        <v>1.21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5.974</v>
      </c>
      <c r="E11" t="n">
        <v>16.74</v>
      </c>
      <c r="F11" t="n">
        <v>12.67</v>
      </c>
      <c r="G11" t="n">
        <v>19</v>
      </c>
      <c r="H11" t="n">
        <v>0.29</v>
      </c>
      <c r="I11" t="n">
        <v>40</v>
      </c>
      <c r="J11" t="n">
        <v>198.27</v>
      </c>
      <c r="K11" t="n">
        <v>54.38</v>
      </c>
      <c r="L11" t="n">
        <v>3.25</v>
      </c>
      <c r="M11" t="n">
        <v>38</v>
      </c>
      <c r="N11" t="n">
        <v>40.64</v>
      </c>
      <c r="O11" t="n">
        <v>24687.06</v>
      </c>
      <c r="P11" t="n">
        <v>172.74</v>
      </c>
      <c r="Q11" t="n">
        <v>460.73</v>
      </c>
      <c r="R11" t="n">
        <v>77.34</v>
      </c>
      <c r="S11" t="n">
        <v>32.19</v>
      </c>
      <c r="T11" t="n">
        <v>18510.93</v>
      </c>
      <c r="U11" t="n">
        <v>0.42</v>
      </c>
      <c r="V11" t="n">
        <v>0.71</v>
      </c>
      <c r="W11" t="n">
        <v>1.51</v>
      </c>
      <c r="X11" t="n">
        <v>1.13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6.0723</v>
      </c>
      <c r="E12" t="n">
        <v>16.47</v>
      </c>
      <c r="F12" t="n">
        <v>12.55</v>
      </c>
      <c r="G12" t="n">
        <v>20.92</v>
      </c>
      <c r="H12" t="n">
        <v>0.31</v>
      </c>
      <c r="I12" t="n">
        <v>36</v>
      </c>
      <c r="J12" t="n">
        <v>198.66</v>
      </c>
      <c r="K12" t="n">
        <v>54.38</v>
      </c>
      <c r="L12" t="n">
        <v>3.5</v>
      </c>
      <c r="M12" t="n">
        <v>34</v>
      </c>
      <c r="N12" t="n">
        <v>40.78</v>
      </c>
      <c r="O12" t="n">
        <v>24735.17</v>
      </c>
      <c r="P12" t="n">
        <v>170.59</v>
      </c>
      <c r="Q12" t="n">
        <v>460.7</v>
      </c>
      <c r="R12" t="n">
        <v>73.48</v>
      </c>
      <c r="S12" t="n">
        <v>32.19</v>
      </c>
      <c r="T12" t="n">
        <v>16603.08</v>
      </c>
      <c r="U12" t="n">
        <v>0.44</v>
      </c>
      <c r="V12" t="n">
        <v>0.71</v>
      </c>
      <c r="W12" t="n">
        <v>1.51</v>
      </c>
      <c r="X12" t="n">
        <v>1.02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6.124</v>
      </c>
      <c r="E13" t="n">
        <v>16.33</v>
      </c>
      <c r="F13" t="n">
        <v>12.49</v>
      </c>
      <c r="G13" t="n">
        <v>22.04</v>
      </c>
      <c r="H13" t="n">
        <v>0.33</v>
      </c>
      <c r="I13" t="n">
        <v>34</v>
      </c>
      <c r="J13" t="n">
        <v>199.05</v>
      </c>
      <c r="K13" t="n">
        <v>54.38</v>
      </c>
      <c r="L13" t="n">
        <v>3.75</v>
      </c>
      <c r="M13" t="n">
        <v>32</v>
      </c>
      <c r="N13" t="n">
        <v>40.92</v>
      </c>
      <c r="O13" t="n">
        <v>24783.33</v>
      </c>
      <c r="P13" t="n">
        <v>169.52</v>
      </c>
      <c r="Q13" t="n">
        <v>460.72</v>
      </c>
      <c r="R13" t="n">
        <v>71.66</v>
      </c>
      <c r="S13" t="n">
        <v>32.19</v>
      </c>
      <c r="T13" t="n">
        <v>15703.82</v>
      </c>
      <c r="U13" t="n">
        <v>0.45</v>
      </c>
      <c r="V13" t="n">
        <v>0.72</v>
      </c>
      <c r="W13" t="n">
        <v>1.5</v>
      </c>
      <c r="X13" t="n">
        <v>0.96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6.1624</v>
      </c>
      <c r="E14" t="n">
        <v>16.23</v>
      </c>
      <c r="F14" t="n">
        <v>12.47</v>
      </c>
      <c r="G14" t="n">
        <v>23.37</v>
      </c>
      <c r="H14" t="n">
        <v>0.36</v>
      </c>
      <c r="I14" t="n">
        <v>32</v>
      </c>
      <c r="J14" t="n">
        <v>199.44</v>
      </c>
      <c r="K14" t="n">
        <v>54.38</v>
      </c>
      <c r="L14" t="n">
        <v>4</v>
      </c>
      <c r="M14" t="n">
        <v>30</v>
      </c>
      <c r="N14" t="n">
        <v>41.06</v>
      </c>
      <c r="O14" t="n">
        <v>24831.54</v>
      </c>
      <c r="P14" t="n">
        <v>168.86</v>
      </c>
      <c r="Q14" t="n">
        <v>460.79</v>
      </c>
      <c r="R14" t="n">
        <v>70.81999999999999</v>
      </c>
      <c r="S14" t="n">
        <v>32.19</v>
      </c>
      <c r="T14" t="n">
        <v>15292.75</v>
      </c>
      <c r="U14" t="n">
        <v>0.45</v>
      </c>
      <c r="V14" t="n">
        <v>0.72</v>
      </c>
      <c r="W14" t="n">
        <v>1.5</v>
      </c>
      <c r="X14" t="n">
        <v>0.93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6.2353</v>
      </c>
      <c r="E15" t="n">
        <v>16.04</v>
      </c>
      <c r="F15" t="n">
        <v>12.35</v>
      </c>
      <c r="G15" t="n">
        <v>24.71</v>
      </c>
      <c r="H15" t="n">
        <v>0.38</v>
      </c>
      <c r="I15" t="n">
        <v>30</v>
      </c>
      <c r="J15" t="n">
        <v>199.83</v>
      </c>
      <c r="K15" t="n">
        <v>54.38</v>
      </c>
      <c r="L15" t="n">
        <v>4.25</v>
      </c>
      <c r="M15" t="n">
        <v>28</v>
      </c>
      <c r="N15" t="n">
        <v>41.2</v>
      </c>
      <c r="O15" t="n">
        <v>24879.79</v>
      </c>
      <c r="P15" t="n">
        <v>166.82</v>
      </c>
      <c r="Q15" t="n">
        <v>460.71</v>
      </c>
      <c r="R15" t="n">
        <v>67.36</v>
      </c>
      <c r="S15" t="n">
        <v>32.19</v>
      </c>
      <c r="T15" t="n">
        <v>13574.01</v>
      </c>
      <c r="U15" t="n">
        <v>0.48</v>
      </c>
      <c r="V15" t="n">
        <v>0.72</v>
      </c>
      <c r="W15" t="n">
        <v>1.49</v>
      </c>
      <c r="X15" t="n">
        <v>0.82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6.2817</v>
      </c>
      <c r="E16" t="n">
        <v>15.92</v>
      </c>
      <c r="F16" t="n">
        <v>12.31</v>
      </c>
      <c r="G16" t="n">
        <v>26.39</v>
      </c>
      <c r="H16" t="n">
        <v>0.4</v>
      </c>
      <c r="I16" t="n">
        <v>28</v>
      </c>
      <c r="J16" t="n">
        <v>200.22</v>
      </c>
      <c r="K16" t="n">
        <v>54.38</v>
      </c>
      <c r="L16" t="n">
        <v>4.5</v>
      </c>
      <c r="M16" t="n">
        <v>26</v>
      </c>
      <c r="N16" t="n">
        <v>41.35</v>
      </c>
      <c r="O16" t="n">
        <v>24928.09</v>
      </c>
      <c r="P16" t="n">
        <v>165.85</v>
      </c>
      <c r="Q16" t="n">
        <v>460.76</v>
      </c>
      <c r="R16" t="n">
        <v>65.73</v>
      </c>
      <c r="S16" t="n">
        <v>32.19</v>
      </c>
      <c r="T16" t="n">
        <v>12765.37</v>
      </c>
      <c r="U16" t="n">
        <v>0.49</v>
      </c>
      <c r="V16" t="n">
        <v>0.73</v>
      </c>
      <c r="W16" t="n">
        <v>1.5</v>
      </c>
      <c r="X16" t="n">
        <v>0.78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6.3367</v>
      </c>
      <c r="E17" t="n">
        <v>15.78</v>
      </c>
      <c r="F17" t="n">
        <v>12.25</v>
      </c>
      <c r="G17" t="n">
        <v>28.28</v>
      </c>
      <c r="H17" t="n">
        <v>0.42</v>
      </c>
      <c r="I17" t="n">
        <v>26</v>
      </c>
      <c r="J17" t="n">
        <v>200.61</v>
      </c>
      <c r="K17" t="n">
        <v>54.38</v>
      </c>
      <c r="L17" t="n">
        <v>4.75</v>
      </c>
      <c r="M17" t="n">
        <v>24</v>
      </c>
      <c r="N17" t="n">
        <v>41.49</v>
      </c>
      <c r="O17" t="n">
        <v>24976.45</v>
      </c>
      <c r="P17" t="n">
        <v>164.84</v>
      </c>
      <c r="Q17" t="n">
        <v>460.83</v>
      </c>
      <c r="R17" t="n">
        <v>63.85</v>
      </c>
      <c r="S17" t="n">
        <v>32.19</v>
      </c>
      <c r="T17" t="n">
        <v>11836</v>
      </c>
      <c r="U17" t="n">
        <v>0.5</v>
      </c>
      <c r="V17" t="n">
        <v>0.73</v>
      </c>
      <c r="W17" t="n">
        <v>1.49</v>
      </c>
      <c r="X17" t="n">
        <v>0.72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6.3614</v>
      </c>
      <c r="E18" t="n">
        <v>15.72</v>
      </c>
      <c r="F18" t="n">
        <v>12.23</v>
      </c>
      <c r="G18" t="n">
        <v>29.35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163.96</v>
      </c>
      <c r="Q18" t="n">
        <v>460.69</v>
      </c>
      <c r="R18" t="n">
        <v>63.25</v>
      </c>
      <c r="S18" t="n">
        <v>32.19</v>
      </c>
      <c r="T18" t="n">
        <v>11544.34</v>
      </c>
      <c r="U18" t="n">
        <v>0.51</v>
      </c>
      <c r="V18" t="n">
        <v>0.73</v>
      </c>
      <c r="W18" t="n">
        <v>1.49</v>
      </c>
      <c r="X18" t="n">
        <v>0.7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6.3956</v>
      </c>
      <c r="E19" t="n">
        <v>15.64</v>
      </c>
      <c r="F19" t="n">
        <v>12.19</v>
      </c>
      <c r="G19" t="n">
        <v>30.46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163.18</v>
      </c>
      <c r="Q19" t="n">
        <v>460.77</v>
      </c>
      <c r="R19" t="n">
        <v>61.88</v>
      </c>
      <c r="S19" t="n">
        <v>32.19</v>
      </c>
      <c r="T19" t="n">
        <v>10861.59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6.4181</v>
      </c>
      <c r="E20" t="n">
        <v>15.58</v>
      </c>
      <c r="F20" t="n">
        <v>12.17</v>
      </c>
      <c r="G20" t="n">
        <v>31.75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162.59</v>
      </c>
      <c r="Q20" t="n">
        <v>460.76</v>
      </c>
      <c r="R20" t="n">
        <v>61.16</v>
      </c>
      <c r="S20" t="n">
        <v>32.19</v>
      </c>
      <c r="T20" t="n">
        <v>10507.04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6.4502</v>
      </c>
      <c r="E21" t="n">
        <v>15.5</v>
      </c>
      <c r="F21" t="n">
        <v>12.13</v>
      </c>
      <c r="G21" t="n">
        <v>33.08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161.5</v>
      </c>
      <c r="Q21" t="n">
        <v>460.73</v>
      </c>
      <c r="R21" t="n">
        <v>60.15</v>
      </c>
      <c r="S21" t="n">
        <v>32.19</v>
      </c>
      <c r="T21" t="n">
        <v>10009.12</v>
      </c>
      <c r="U21" t="n">
        <v>0.54</v>
      </c>
      <c r="V21" t="n">
        <v>0.74</v>
      </c>
      <c r="W21" t="n">
        <v>1.48</v>
      </c>
      <c r="X21" t="n">
        <v>0.6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6.482</v>
      </c>
      <c r="E22" t="n">
        <v>15.43</v>
      </c>
      <c r="F22" t="n">
        <v>12.09</v>
      </c>
      <c r="G22" t="n">
        <v>34.55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160.56</v>
      </c>
      <c r="Q22" t="n">
        <v>460.72</v>
      </c>
      <c r="R22" t="n">
        <v>58.68</v>
      </c>
      <c r="S22" t="n">
        <v>32.19</v>
      </c>
      <c r="T22" t="n">
        <v>9276.1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6.5039</v>
      </c>
      <c r="E23" t="n">
        <v>15.38</v>
      </c>
      <c r="F23" t="n">
        <v>12.08</v>
      </c>
      <c r="G23" t="n">
        <v>36.24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160.04</v>
      </c>
      <c r="Q23" t="n">
        <v>460.69</v>
      </c>
      <c r="R23" t="n">
        <v>58.41</v>
      </c>
      <c r="S23" t="n">
        <v>32.19</v>
      </c>
      <c r="T23" t="n">
        <v>9148.299999999999</v>
      </c>
      <c r="U23" t="n">
        <v>0.55</v>
      </c>
      <c r="V23" t="n">
        <v>0.74</v>
      </c>
      <c r="W23" t="n">
        <v>1.48</v>
      </c>
      <c r="X23" t="n">
        <v>0.55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6.5378</v>
      </c>
      <c r="E24" t="n">
        <v>15.3</v>
      </c>
      <c r="F24" t="n">
        <v>12.04</v>
      </c>
      <c r="G24" t="n">
        <v>38.02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159.11</v>
      </c>
      <c r="Q24" t="n">
        <v>460.85</v>
      </c>
      <c r="R24" t="n">
        <v>57.02</v>
      </c>
      <c r="S24" t="n">
        <v>32.19</v>
      </c>
      <c r="T24" t="n">
        <v>8457.34</v>
      </c>
      <c r="U24" t="n">
        <v>0.5600000000000001</v>
      </c>
      <c r="V24" t="n">
        <v>0.74</v>
      </c>
      <c r="W24" t="n">
        <v>1.47</v>
      </c>
      <c r="X24" t="n">
        <v>0.51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6.5582</v>
      </c>
      <c r="E25" t="n">
        <v>15.25</v>
      </c>
      <c r="F25" t="n">
        <v>12.03</v>
      </c>
      <c r="G25" t="n">
        <v>40.1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158.58</v>
      </c>
      <c r="Q25" t="n">
        <v>460.69</v>
      </c>
      <c r="R25" t="n">
        <v>56.71</v>
      </c>
      <c r="S25" t="n">
        <v>32.19</v>
      </c>
      <c r="T25" t="n">
        <v>8308.82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6.5612</v>
      </c>
      <c r="E26" t="n">
        <v>15.24</v>
      </c>
      <c r="F26" t="n">
        <v>12.02</v>
      </c>
      <c r="G26" t="n">
        <v>40.08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16</v>
      </c>
      <c r="N26" t="n">
        <v>42.78</v>
      </c>
      <c r="O26" t="n">
        <v>25413.94</v>
      </c>
      <c r="P26" t="n">
        <v>157.85</v>
      </c>
      <c r="Q26" t="n">
        <v>460.73</v>
      </c>
      <c r="R26" t="n">
        <v>56.51</v>
      </c>
      <c r="S26" t="n">
        <v>32.19</v>
      </c>
      <c r="T26" t="n">
        <v>8209.469999999999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6.6008</v>
      </c>
      <c r="E27" t="n">
        <v>15.15</v>
      </c>
      <c r="F27" t="n">
        <v>11.97</v>
      </c>
      <c r="G27" t="n">
        <v>42.25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157.05</v>
      </c>
      <c r="Q27" t="n">
        <v>460.69</v>
      </c>
      <c r="R27" t="n">
        <v>54.8</v>
      </c>
      <c r="S27" t="n">
        <v>32.19</v>
      </c>
      <c r="T27" t="n">
        <v>7357.51</v>
      </c>
      <c r="U27" t="n">
        <v>0.59</v>
      </c>
      <c r="V27" t="n">
        <v>0.75</v>
      </c>
      <c r="W27" t="n">
        <v>1.47</v>
      </c>
      <c r="X27" t="n">
        <v>0.44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6.6134</v>
      </c>
      <c r="E28" t="n">
        <v>15.12</v>
      </c>
      <c r="F28" t="n">
        <v>11.98</v>
      </c>
      <c r="G28" t="n">
        <v>44.93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156.6</v>
      </c>
      <c r="Q28" t="n">
        <v>460.71</v>
      </c>
      <c r="R28" t="n">
        <v>55.1</v>
      </c>
      <c r="S28" t="n">
        <v>32.19</v>
      </c>
      <c r="T28" t="n">
        <v>7512.64</v>
      </c>
      <c r="U28" t="n">
        <v>0.58</v>
      </c>
      <c r="V28" t="n">
        <v>0.75</v>
      </c>
      <c r="W28" t="n">
        <v>1.47</v>
      </c>
      <c r="X28" t="n">
        <v>0.45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6.6192</v>
      </c>
      <c r="E29" t="n">
        <v>15.11</v>
      </c>
      <c r="F29" t="n">
        <v>11.97</v>
      </c>
      <c r="G29" t="n">
        <v>44.88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155.96</v>
      </c>
      <c r="Q29" t="n">
        <v>460.69</v>
      </c>
      <c r="R29" t="n">
        <v>54.68</v>
      </c>
      <c r="S29" t="n">
        <v>32.19</v>
      </c>
      <c r="T29" t="n">
        <v>7303.6</v>
      </c>
      <c r="U29" t="n">
        <v>0.59</v>
      </c>
      <c r="V29" t="n">
        <v>0.75</v>
      </c>
      <c r="W29" t="n">
        <v>1.47</v>
      </c>
      <c r="X29" t="n">
        <v>0.43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6.6515</v>
      </c>
      <c r="E30" t="n">
        <v>15.03</v>
      </c>
      <c r="F30" t="n">
        <v>11.93</v>
      </c>
      <c r="G30" t="n">
        <v>47.74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154.9</v>
      </c>
      <c r="Q30" t="n">
        <v>460.69</v>
      </c>
      <c r="R30" t="n">
        <v>53.59</v>
      </c>
      <c r="S30" t="n">
        <v>32.19</v>
      </c>
      <c r="T30" t="n">
        <v>6761.48</v>
      </c>
      <c r="U30" t="n">
        <v>0.6</v>
      </c>
      <c r="V30" t="n">
        <v>0.75</v>
      </c>
      <c r="W30" t="n">
        <v>1.47</v>
      </c>
      <c r="X30" t="n">
        <v>0.4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6.6547</v>
      </c>
      <c r="E31" t="n">
        <v>15.03</v>
      </c>
      <c r="F31" t="n">
        <v>11.93</v>
      </c>
      <c r="G31" t="n">
        <v>47.71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155.17</v>
      </c>
      <c r="Q31" t="n">
        <v>460.7</v>
      </c>
      <c r="R31" t="n">
        <v>53.26</v>
      </c>
      <c r="S31" t="n">
        <v>32.19</v>
      </c>
      <c r="T31" t="n">
        <v>6597.71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6.6833</v>
      </c>
      <c r="E32" t="n">
        <v>14.96</v>
      </c>
      <c r="F32" t="n">
        <v>11.9</v>
      </c>
      <c r="G32" t="n">
        <v>51.01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154.08</v>
      </c>
      <c r="Q32" t="n">
        <v>460.7</v>
      </c>
      <c r="R32" t="n">
        <v>52.44</v>
      </c>
      <c r="S32" t="n">
        <v>32.19</v>
      </c>
      <c r="T32" t="n">
        <v>6192.98</v>
      </c>
      <c r="U32" t="n">
        <v>0.61</v>
      </c>
      <c r="V32" t="n">
        <v>0.75</v>
      </c>
      <c r="W32" t="n">
        <v>1.47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6.6811</v>
      </c>
      <c r="E33" t="n">
        <v>14.97</v>
      </c>
      <c r="F33" t="n">
        <v>11.91</v>
      </c>
      <c r="G33" t="n">
        <v>51.03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154.13</v>
      </c>
      <c r="Q33" t="n">
        <v>460.72</v>
      </c>
      <c r="R33" t="n">
        <v>52.6</v>
      </c>
      <c r="S33" t="n">
        <v>32.19</v>
      </c>
      <c r="T33" t="n">
        <v>6270.49</v>
      </c>
      <c r="U33" t="n">
        <v>0.61</v>
      </c>
      <c r="V33" t="n">
        <v>0.75</v>
      </c>
      <c r="W33" t="n">
        <v>1.47</v>
      </c>
      <c r="X33" t="n">
        <v>0.37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6.6816</v>
      </c>
      <c r="E34" t="n">
        <v>14.97</v>
      </c>
      <c r="F34" t="n">
        <v>11.91</v>
      </c>
      <c r="G34" t="n">
        <v>51.02</v>
      </c>
      <c r="H34" t="n">
        <v>0.77</v>
      </c>
      <c r="I34" t="n">
        <v>14</v>
      </c>
      <c r="J34" t="n">
        <v>207.34</v>
      </c>
      <c r="K34" t="n">
        <v>54.38</v>
      </c>
      <c r="L34" t="n">
        <v>9</v>
      </c>
      <c r="M34" t="n">
        <v>12</v>
      </c>
      <c r="N34" t="n">
        <v>43.96</v>
      </c>
      <c r="O34" t="n">
        <v>25806.1</v>
      </c>
      <c r="P34" t="n">
        <v>152.95</v>
      </c>
      <c r="Q34" t="n">
        <v>460.69</v>
      </c>
      <c r="R34" t="n">
        <v>52.61</v>
      </c>
      <c r="S34" t="n">
        <v>32.19</v>
      </c>
      <c r="T34" t="n">
        <v>6277.16</v>
      </c>
      <c r="U34" t="n">
        <v>0.61</v>
      </c>
      <c r="V34" t="n">
        <v>0.75</v>
      </c>
      <c r="W34" t="n">
        <v>1.47</v>
      </c>
      <c r="X34" t="n">
        <v>0.37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6.6985</v>
      </c>
      <c r="E35" t="n">
        <v>14.93</v>
      </c>
      <c r="F35" t="n">
        <v>11.91</v>
      </c>
      <c r="G35" t="n">
        <v>54.95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153.21</v>
      </c>
      <c r="Q35" t="n">
        <v>460.74</v>
      </c>
      <c r="R35" t="n">
        <v>52.42</v>
      </c>
      <c r="S35" t="n">
        <v>32.19</v>
      </c>
      <c r="T35" t="n">
        <v>6185.19</v>
      </c>
      <c r="U35" t="n">
        <v>0.61</v>
      </c>
      <c r="V35" t="n">
        <v>0.75</v>
      </c>
      <c r="W35" t="n">
        <v>1.48</v>
      </c>
      <c r="X35" t="n">
        <v>0.37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6.7084</v>
      </c>
      <c r="E36" t="n">
        <v>14.91</v>
      </c>
      <c r="F36" t="n">
        <v>11.88</v>
      </c>
      <c r="G36" t="n">
        <v>54.85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152.75</v>
      </c>
      <c r="Q36" t="n">
        <v>460.7</v>
      </c>
      <c r="R36" t="n">
        <v>51.97</v>
      </c>
      <c r="S36" t="n">
        <v>32.19</v>
      </c>
      <c r="T36" t="n">
        <v>5963.88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6.7092</v>
      </c>
      <c r="E37" t="n">
        <v>14.9</v>
      </c>
      <c r="F37" t="n">
        <v>11.88</v>
      </c>
      <c r="G37" t="n">
        <v>54.84</v>
      </c>
      <c r="H37" t="n">
        <v>0.83</v>
      </c>
      <c r="I37" t="n">
        <v>13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152.03</v>
      </c>
      <c r="Q37" t="n">
        <v>460.69</v>
      </c>
      <c r="R37" t="n">
        <v>51.78</v>
      </c>
      <c r="S37" t="n">
        <v>32.19</v>
      </c>
      <c r="T37" t="n">
        <v>5866.94</v>
      </c>
      <c r="U37" t="n">
        <v>0.62</v>
      </c>
      <c r="V37" t="n">
        <v>0.75</v>
      </c>
      <c r="W37" t="n">
        <v>1.47</v>
      </c>
      <c r="X37" t="n">
        <v>0.35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6.7438</v>
      </c>
      <c r="E38" t="n">
        <v>14.83</v>
      </c>
      <c r="F38" t="n">
        <v>11.85</v>
      </c>
      <c r="G38" t="n">
        <v>59.23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150.67</v>
      </c>
      <c r="Q38" t="n">
        <v>460.69</v>
      </c>
      <c r="R38" t="n">
        <v>50.84</v>
      </c>
      <c r="S38" t="n">
        <v>32.19</v>
      </c>
      <c r="T38" t="n">
        <v>5401.86</v>
      </c>
      <c r="U38" t="n">
        <v>0.63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6.748</v>
      </c>
      <c r="E39" t="n">
        <v>14.82</v>
      </c>
      <c r="F39" t="n">
        <v>11.84</v>
      </c>
      <c r="G39" t="n">
        <v>59.18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150.78</v>
      </c>
      <c r="Q39" t="n">
        <v>460.69</v>
      </c>
      <c r="R39" t="n">
        <v>50.36</v>
      </c>
      <c r="S39" t="n">
        <v>32.19</v>
      </c>
      <c r="T39" t="n">
        <v>5161.78</v>
      </c>
      <c r="U39" t="n">
        <v>0.64</v>
      </c>
      <c r="V39" t="n">
        <v>0.75</v>
      </c>
      <c r="W39" t="n">
        <v>1.46</v>
      </c>
      <c r="X39" t="n">
        <v>0.3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6.7413</v>
      </c>
      <c r="E40" t="n">
        <v>14.83</v>
      </c>
      <c r="F40" t="n">
        <v>11.85</v>
      </c>
      <c r="G40" t="n">
        <v>59.25</v>
      </c>
      <c r="H40" t="n">
        <v>0.89</v>
      </c>
      <c r="I40" t="n">
        <v>12</v>
      </c>
      <c r="J40" t="n">
        <v>209.74</v>
      </c>
      <c r="K40" t="n">
        <v>54.38</v>
      </c>
      <c r="L40" t="n">
        <v>10.5</v>
      </c>
      <c r="M40" t="n">
        <v>10</v>
      </c>
      <c r="N40" t="n">
        <v>44.87</v>
      </c>
      <c r="O40" t="n">
        <v>26102.37</v>
      </c>
      <c r="P40" t="n">
        <v>149.67</v>
      </c>
      <c r="Q40" t="n">
        <v>460.69</v>
      </c>
      <c r="R40" t="n">
        <v>50.85</v>
      </c>
      <c r="S40" t="n">
        <v>32.19</v>
      </c>
      <c r="T40" t="n">
        <v>5409.77</v>
      </c>
      <c r="U40" t="n">
        <v>0.63</v>
      </c>
      <c r="V40" t="n">
        <v>0.75</v>
      </c>
      <c r="W40" t="n">
        <v>1.47</v>
      </c>
      <c r="X40" t="n">
        <v>0.32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6.7777</v>
      </c>
      <c r="E41" t="n">
        <v>14.75</v>
      </c>
      <c r="F41" t="n">
        <v>11.81</v>
      </c>
      <c r="G41" t="n">
        <v>64.42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148.71</v>
      </c>
      <c r="Q41" t="n">
        <v>460.7</v>
      </c>
      <c r="R41" t="n">
        <v>49.41</v>
      </c>
      <c r="S41" t="n">
        <v>32.19</v>
      </c>
      <c r="T41" t="n">
        <v>4691.52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6.7775</v>
      </c>
      <c r="E42" t="n">
        <v>14.75</v>
      </c>
      <c r="F42" t="n">
        <v>11.81</v>
      </c>
      <c r="G42" t="n">
        <v>64.42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148.62</v>
      </c>
      <c r="Q42" t="n">
        <v>460.69</v>
      </c>
      <c r="R42" t="n">
        <v>49.57</v>
      </c>
      <c r="S42" t="n">
        <v>32.19</v>
      </c>
      <c r="T42" t="n">
        <v>4770.08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6.7765</v>
      </c>
      <c r="E43" t="n">
        <v>14.76</v>
      </c>
      <c r="F43" t="n">
        <v>11.81</v>
      </c>
      <c r="G43" t="n">
        <v>64.43000000000001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148.85</v>
      </c>
      <c r="Q43" t="n">
        <v>460.71</v>
      </c>
      <c r="R43" t="n">
        <v>49.43</v>
      </c>
      <c r="S43" t="n">
        <v>32.19</v>
      </c>
      <c r="T43" t="n">
        <v>4701.86</v>
      </c>
      <c r="U43" t="n">
        <v>0.65</v>
      </c>
      <c r="V43" t="n">
        <v>0.76</v>
      </c>
      <c r="W43" t="n">
        <v>1.47</v>
      </c>
      <c r="X43" t="n">
        <v>0.28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6.774</v>
      </c>
      <c r="E44" t="n">
        <v>14.76</v>
      </c>
      <c r="F44" t="n">
        <v>11.82</v>
      </c>
      <c r="G44" t="n">
        <v>64.45999999999999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148.27</v>
      </c>
      <c r="Q44" t="n">
        <v>460.69</v>
      </c>
      <c r="R44" t="n">
        <v>49.78</v>
      </c>
      <c r="S44" t="n">
        <v>32.19</v>
      </c>
      <c r="T44" t="n">
        <v>4879.34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6.8066</v>
      </c>
      <c r="E45" t="n">
        <v>14.69</v>
      </c>
      <c r="F45" t="n">
        <v>11.79</v>
      </c>
      <c r="G45" t="n">
        <v>70.72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147.26</v>
      </c>
      <c r="Q45" t="n">
        <v>460.71</v>
      </c>
      <c r="R45" t="n">
        <v>48.77</v>
      </c>
      <c r="S45" t="n">
        <v>32.19</v>
      </c>
      <c r="T45" t="n">
        <v>4377.43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6.811</v>
      </c>
      <c r="E46" t="n">
        <v>14.68</v>
      </c>
      <c r="F46" t="n">
        <v>11.78</v>
      </c>
      <c r="G46" t="n">
        <v>70.66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146.38</v>
      </c>
      <c r="Q46" t="n">
        <v>460.76</v>
      </c>
      <c r="R46" t="n">
        <v>48.43</v>
      </c>
      <c r="S46" t="n">
        <v>32.19</v>
      </c>
      <c r="T46" t="n">
        <v>4205.42</v>
      </c>
      <c r="U46" t="n">
        <v>0.66</v>
      </c>
      <c r="V46" t="n">
        <v>0.76</v>
      </c>
      <c r="W46" t="n">
        <v>1.46</v>
      </c>
      <c r="X46" t="n">
        <v>0.24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6.8081</v>
      </c>
      <c r="E47" t="n">
        <v>14.69</v>
      </c>
      <c r="F47" t="n">
        <v>11.78</v>
      </c>
      <c r="G47" t="n">
        <v>70.7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146.53</v>
      </c>
      <c r="Q47" t="n">
        <v>460.69</v>
      </c>
      <c r="R47" t="n">
        <v>48.66</v>
      </c>
      <c r="S47" t="n">
        <v>32.19</v>
      </c>
      <c r="T47" t="n">
        <v>4322.73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6.8035</v>
      </c>
      <c r="E48" t="n">
        <v>14.7</v>
      </c>
      <c r="F48" t="n">
        <v>11.79</v>
      </c>
      <c r="G48" t="n">
        <v>70.76000000000001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145.89</v>
      </c>
      <c r="Q48" t="n">
        <v>460.69</v>
      </c>
      <c r="R48" t="n">
        <v>48.91</v>
      </c>
      <c r="S48" t="n">
        <v>32.19</v>
      </c>
      <c r="T48" t="n">
        <v>4448.02</v>
      </c>
      <c r="U48" t="n">
        <v>0.66</v>
      </c>
      <c r="V48" t="n">
        <v>0.76</v>
      </c>
      <c r="W48" t="n">
        <v>1.46</v>
      </c>
      <c r="X48" t="n">
        <v>0.26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6.8013</v>
      </c>
      <c r="E49" t="n">
        <v>14.7</v>
      </c>
      <c r="F49" t="n">
        <v>11.8</v>
      </c>
      <c r="G49" t="n">
        <v>70.79000000000001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144.71</v>
      </c>
      <c r="Q49" t="n">
        <v>460.69</v>
      </c>
      <c r="R49" t="n">
        <v>48.96</v>
      </c>
      <c r="S49" t="n">
        <v>32.19</v>
      </c>
      <c r="T49" t="n">
        <v>4472.36</v>
      </c>
      <c r="U49" t="n">
        <v>0.66</v>
      </c>
      <c r="V49" t="n">
        <v>0.76</v>
      </c>
      <c r="W49" t="n">
        <v>1.47</v>
      </c>
      <c r="X49" t="n">
        <v>0.26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6.836</v>
      </c>
      <c r="E50" t="n">
        <v>14.63</v>
      </c>
      <c r="F50" t="n">
        <v>11.76</v>
      </c>
      <c r="G50" t="n">
        <v>78.41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144</v>
      </c>
      <c r="Q50" t="n">
        <v>460.69</v>
      </c>
      <c r="R50" t="n">
        <v>47.78</v>
      </c>
      <c r="S50" t="n">
        <v>32.19</v>
      </c>
      <c r="T50" t="n">
        <v>3885.56</v>
      </c>
      <c r="U50" t="n">
        <v>0.67</v>
      </c>
      <c r="V50" t="n">
        <v>0.76</v>
      </c>
      <c r="W50" t="n">
        <v>1.47</v>
      </c>
      <c r="X50" t="n">
        <v>0.23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6.8399</v>
      </c>
      <c r="E51" t="n">
        <v>14.62</v>
      </c>
      <c r="F51" t="n">
        <v>11.75</v>
      </c>
      <c r="G51" t="n">
        <v>78.36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144.16</v>
      </c>
      <c r="Q51" t="n">
        <v>460.71</v>
      </c>
      <c r="R51" t="n">
        <v>47.56</v>
      </c>
      <c r="S51" t="n">
        <v>32.19</v>
      </c>
      <c r="T51" t="n">
        <v>3778.52</v>
      </c>
      <c r="U51" t="n">
        <v>0.68</v>
      </c>
      <c r="V51" t="n">
        <v>0.76</v>
      </c>
      <c r="W51" t="n">
        <v>1.46</v>
      </c>
      <c r="X51" t="n">
        <v>0.22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6.8351</v>
      </c>
      <c r="E52" t="n">
        <v>14.63</v>
      </c>
      <c r="F52" t="n">
        <v>11.76</v>
      </c>
      <c r="G52" t="n">
        <v>78.42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144.26</v>
      </c>
      <c r="Q52" t="n">
        <v>460.73</v>
      </c>
      <c r="R52" t="n">
        <v>47.93</v>
      </c>
      <c r="S52" t="n">
        <v>32.19</v>
      </c>
      <c r="T52" t="n">
        <v>3963.3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6.8319</v>
      </c>
      <c r="E53" t="n">
        <v>14.64</v>
      </c>
      <c r="F53" t="n">
        <v>11.77</v>
      </c>
      <c r="G53" t="n">
        <v>78.47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144.43</v>
      </c>
      <c r="Q53" t="n">
        <v>460.69</v>
      </c>
      <c r="R53" t="n">
        <v>48.19</v>
      </c>
      <c r="S53" t="n">
        <v>32.19</v>
      </c>
      <c r="T53" t="n">
        <v>4092.98</v>
      </c>
      <c r="U53" t="n">
        <v>0.67</v>
      </c>
      <c r="V53" t="n">
        <v>0.76</v>
      </c>
      <c r="W53" t="n">
        <v>1.46</v>
      </c>
      <c r="X53" t="n">
        <v>0.24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6.8336</v>
      </c>
      <c r="E54" t="n">
        <v>14.63</v>
      </c>
      <c r="F54" t="n">
        <v>11.77</v>
      </c>
      <c r="G54" t="n">
        <v>78.45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142.96</v>
      </c>
      <c r="Q54" t="n">
        <v>460.69</v>
      </c>
      <c r="R54" t="n">
        <v>48.11</v>
      </c>
      <c r="S54" t="n">
        <v>32.19</v>
      </c>
      <c r="T54" t="n">
        <v>4050.9</v>
      </c>
      <c r="U54" t="n">
        <v>0.67</v>
      </c>
      <c r="V54" t="n">
        <v>0.76</v>
      </c>
      <c r="W54" t="n">
        <v>1.46</v>
      </c>
      <c r="X54" t="n">
        <v>0.23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6.8306</v>
      </c>
      <c r="E55" t="n">
        <v>14.64</v>
      </c>
      <c r="F55" t="n">
        <v>11.77</v>
      </c>
      <c r="G55" t="n">
        <v>78.48999999999999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142.99</v>
      </c>
      <c r="Q55" t="n">
        <v>460.69</v>
      </c>
      <c r="R55" t="n">
        <v>48.22</v>
      </c>
      <c r="S55" t="n">
        <v>32.19</v>
      </c>
      <c r="T55" t="n">
        <v>4108.62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6.87</v>
      </c>
      <c r="E56" t="n">
        <v>14.56</v>
      </c>
      <c r="F56" t="n">
        <v>11.73</v>
      </c>
      <c r="G56" t="n">
        <v>87.95999999999999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6</v>
      </c>
      <c r="N56" t="n">
        <v>47.35</v>
      </c>
      <c r="O56" t="n">
        <v>26901.66</v>
      </c>
      <c r="P56" t="n">
        <v>140.97</v>
      </c>
      <c r="Q56" t="n">
        <v>460.7</v>
      </c>
      <c r="R56" t="n">
        <v>46.8</v>
      </c>
      <c r="S56" t="n">
        <v>32.19</v>
      </c>
      <c r="T56" t="n">
        <v>3401.06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6.8708</v>
      </c>
      <c r="E57" t="n">
        <v>14.55</v>
      </c>
      <c r="F57" t="n">
        <v>11.73</v>
      </c>
      <c r="G57" t="n">
        <v>87.95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140.9</v>
      </c>
      <c r="Q57" t="n">
        <v>460.7</v>
      </c>
      <c r="R57" t="n">
        <v>46.79</v>
      </c>
      <c r="S57" t="n">
        <v>32.19</v>
      </c>
      <c r="T57" t="n">
        <v>3397.25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6.8708</v>
      </c>
      <c r="E58" t="n">
        <v>14.55</v>
      </c>
      <c r="F58" t="n">
        <v>11.73</v>
      </c>
      <c r="G58" t="n">
        <v>87.95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140.76</v>
      </c>
      <c r="Q58" t="n">
        <v>460.69</v>
      </c>
      <c r="R58" t="n">
        <v>46.81</v>
      </c>
      <c r="S58" t="n">
        <v>32.19</v>
      </c>
      <c r="T58" t="n">
        <v>3408.15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6.8681</v>
      </c>
      <c r="E59" t="n">
        <v>14.56</v>
      </c>
      <c r="F59" t="n">
        <v>11.73</v>
      </c>
      <c r="G59" t="n">
        <v>87.98999999999999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140.41</v>
      </c>
      <c r="Q59" t="n">
        <v>460.69</v>
      </c>
      <c r="R59" t="n">
        <v>46.88</v>
      </c>
      <c r="S59" t="n">
        <v>32.19</v>
      </c>
      <c r="T59" t="n">
        <v>3443.13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6.8693</v>
      </c>
      <c r="E60" t="n">
        <v>14.56</v>
      </c>
      <c r="F60" t="n">
        <v>11.73</v>
      </c>
      <c r="G60" t="n">
        <v>87.97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140.1</v>
      </c>
      <c r="Q60" t="n">
        <v>460.72</v>
      </c>
      <c r="R60" t="n">
        <v>46.8</v>
      </c>
      <c r="S60" t="n">
        <v>32.19</v>
      </c>
      <c r="T60" t="n">
        <v>3401.43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6.8679</v>
      </c>
      <c r="E61" t="n">
        <v>14.56</v>
      </c>
      <c r="F61" t="n">
        <v>11.73</v>
      </c>
      <c r="G61" t="n">
        <v>88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139.41</v>
      </c>
      <c r="Q61" t="n">
        <v>460.69</v>
      </c>
      <c r="R61" t="n">
        <v>46.99</v>
      </c>
      <c r="S61" t="n">
        <v>32.19</v>
      </c>
      <c r="T61" t="n">
        <v>3495.38</v>
      </c>
      <c r="U61" t="n">
        <v>0.6899999999999999</v>
      </c>
      <c r="V61" t="n">
        <v>0.76</v>
      </c>
      <c r="W61" t="n">
        <v>1.46</v>
      </c>
      <c r="X61" t="n">
        <v>0.2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6.8664</v>
      </c>
      <c r="E62" t="n">
        <v>14.56</v>
      </c>
      <c r="F62" t="n">
        <v>11.74</v>
      </c>
      <c r="G62" t="n">
        <v>88.02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138.57</v>
      </c>
      <c r="Q62" t="n">
        <v>460.69</v>
      </c>
      <c r="R62" t="n">
        <v>47.02</v>
      </c>
      <c r="S62" t="n">
        <v>32.19</v>
      </c>
      <c r="T62" t="n">
        <v>3514.5</v>
      </c>
      <c r="U62" t="n">
        <v>0.68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6.8645</v>
      </c>
      <c r="E63" t="n">
        <v>14.57</v>
      </c>
      <c r="F63" t="n">
        <v>11.74</v>
      </c>
      <c r="G63" t="n">
        <v>88.05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137.06</v>
      </c>
      <c r="Q63" t="n">
        <v>460.69</v>
      </c>
      <c r="R63" t="n">
        <v>47.26</v>
      </c>
      <c r="S63" t="n">
        <v>32.19</v>
      </c>
      <c r="T63" t="n">
        <v>3633.61</v>
      </c>
      <c r="U63" t="n">
        <v>0.68</v>
      </c>
      <c r="V63" t="n">
        <v>0.76</v>
      </c>
      <c r="W63" t="n">
        <v>1.46</v>
      </c>
      <c r="X63" t="n">
        <v>0.21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6.8936</v>
      </c>
      <c r="E64" t="n">
        <v>14.51</v>
      </c>
      <c r="F64" t="n">
        <v>11.72</v>
      </c>
      <c r="G64" t="n">
        <v>100.43</v>
      </c>
      <c r="H64" t="n">
        <v>1.34</v>
      </c>
      <c r="I64" t="n">
        <v>7</v>
      </c>
      <c r="J64" t="n">
        <v>219.51</v>
      </c>
      <c r="K64" t="n">
        <v>54.38</v>
      </c>
      <c r="L64" t="n">
        <v>16.5</v>
      </c>
      <c r="M64" t="n">
        <v>5</v>
      </c>
      <c r="N64" t="n">
        <v>48.63</v>
      </c>
      <c r="O64" t="n">
        <v>27306.53</v>
      </c>
      <c r="P64" t="n">
        <v>137.3</v>
      </c>
      <c r="Q64" t="n">
        <v>460.7</v>
      </c>
      <c r="R64" t="n">
        <v>46.59</v>
      </c>
      <c r="S64" t="n">
        <v>32.19</v>
      </c>
      <c r="T64" t="n">
        <v>3304.89</v>
      </c>
      <c r="U64" t="n">
        <v>0.6899999999999999</v>
      </c>
      <c r="V64" t="n">
        <v>0.76</v>
      </c>
      <c r="W64" t="n">
        <v>1.46</v>
      </c>
      <c r="X64" t="n">
        <v>0.18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6.8976</v>
      </c>
      <c r="E65" t="n">
        <v>14.5</v>
      </c>
      <c r="F65" t="n">
        <v>11.71</v>
      </c>
      <c r="G65" t="n">
        <v>100.36</v>
      </c>
      <c r="H65" t="n">
        <v>1.35</v>
      </c>
      <c r="I65" t="n">
        <v>7</v>
      </c>
      <c r="J65" t="n">
        <v>219.92</v>
      </c>
      <c r="K65" t="n">
        <v>54.38</v>
      </c>
      <c r="L65" t="n">
        <v>16.75</v>
      </c>
      <c r="M65" t="n">
        <v>5</v>
      </c>
      <c r="N65" t="n">
        <v>48.79</v>
      </c>
      <c r="O65" t="n">
        <v>27357.38</v>
      </c>
      <c r="P65" t="n">
        <v>137.05</v>
      </c>
      <c r="Q65" t="n">
        <v>460.7</v>
      </c>
      <c r="R65" t="n">
        <v>46.1</v>
      </c>
      <c r="S65" t="n">
        <v>32.19</v>
      </c>
      <c r="T65" t="n">
        <v>3059.91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6.8948</v>
      </c>
      <c r="E66" t="n">
        <v>14.5</v>
      </c>
      <c r="F66" t="n">
        <v>11.71</v>
      </c>
      <c r="G66" t="n">
        <v>100.41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137.41</v>
      </c>
      <c r="Q66" t="n">
        <v>460.69</v>
      </c>
      <c r="R66" t="n">
        <v>46.36</v>
      </c>
      <c r="S66" t="n">
        <v>32.19</v>
      </c>
      <c r="T66" t="n">
        <v>3188.79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6.8997</v>
      </c>
      <c r="E67" t="n">
        <v>14.49</v>
      </c>
      <c r="F67" t="n">
        <v>11.7</v>
      </c>
      <c r="G67" t="n">
        <v>100.32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137.14</v>
      </c>
      <c r="Q67" t="n">
        <v>460.69</v>
      </c>
      <c r="R67" t="n">
        <v>45.92</v>
      </c>
      <c r="S67" t="n">
        <v>32.19</v>
      </c>
      <c r="T67" t="n">
        <v>2969.77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6.9044</v>
      </c>
      <c r="E68" t="n">
        <v>14.48</v>
      </c>
      <c r="F68" t="n">
        <v>11.69</v>
      </c>
      <c r="G68" t="n">
        <v>100.24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136.07</v>
      </c>
      <c r="Q68" t="n">
        <v>460.7</v>
      </c>
      <c r="R68" t="n">
        <v>45.74</v>
      </c>
      <c r="S68" t="n">
        <v>32.19</v>
      </c>
      <c r="T68" t="n">
        <v>2879.9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6.9012</v>
      </c>
      <c r="E69" t="n">
        <v>14.49</v>
      </c>
      <c r="F69" t="n">
        <v>11.7</v>
      </c>
      <c r="G69" t="n">
        <v>100.3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135.39</v>
      </c>
      <c r="Q69" t="n">
        <v>460.7</v>
      </c>
      <c r="R69" t="n">
        <v>45.95</v>
      </c>
      <c r="S69" t="n">
        <v>32.19</v>
      </c>
      <c r="T69" t="n">
        <v>2981.53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6.9014</v>
      </c>
      <c r="E70" t="n">
        <v>14.49</v>
      </c>
      <c r="F70" t="n">
        <v>11.7</v>
      </c>
      <c r="G70" t="n">
        <v>100.29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135.01</v>
      </c>
      <c r="Q70" t="n">
        <v>460.7</v>
      </c>
      <c r="R70" t="n">
        <v>46.01</v>
      </c>
      <c r="S70" t="n">
        <v>32.19</v>
      </c>
      <c r="T70" t="n">
        <v>3010.88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6.9006</v>
      </c>
      <c r="E71" t="n">
        <v>14.49</v>
      </c>
      <c r="F71" t="n">
        <v>11.7</v>
      </c>
      <c r="G71" t="n">
        <v>100.31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134.1</v>
      </c>
      <c r="Q71" t="n">
        <v>460.69</v>
      </c>
      <c r="R71" t="n">
        <v>45.97</v>
      </c>
      <c r="S71" t="n">
        <v>32.19</v>
      </c>
      <c r="T71" t="n">
        <v>2993.64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6.9005</v>
      </c>
      <c r="E72" t="n">
        <v>14.49</v>
      </c>
      <c r="F72" t="n">
        <v>11.7</v>
      </c>
      <c r="G72" t="n">
        <v>100.31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133.51</v>
      </c>
      <c r="Q72" t="n">
        <v>460.69</v>
      </c>
      <c r="R72" t="n">
        <v>46.03</v>
      </c>
      <c r="S72" t="n">
        <v>32.19</v>
      </c>
      <c r="T72" t="n">
        <v>3020.46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6.9008</v>
      </c>
      <c r="E73" t="n">
        <v>14.49</v>
      </c>
      <c r="F73" t="n">
        <v>11.7</v>
      </c>
      <c r="G73" t="n">
        <v>100.3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131.83</v>
      </c>
      <c r="Q73" t="n">
        <v>460.69</v>
      </c>
      <c r="R73" t="n">
        <v>45.98</v>
      </c>
      <c r="S73" t="n">
        <v>32.19</v>
      </c>
      <c r="T73" t="n">
        <v>2995.66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6.9316</v>
      </c>
      <c r="E74" t="n">
        <v>14.43</v>
      </c>
      <c r="F74" t="n">
        <v>11.68</v>
      </c>
      <c r="G74" t="n">
        <v>116.77</v>
      </c>
      <c r="H74" t="n">
        <v>1.51</v>
      </c>
      <c r="I74" t="n">
        <v>6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131.21</v>
      </c>
      <c r="Q74" t="n">
        <v>460.69</v>
      </c>
      <c r="R74" t="n">
        <v>45.09</v>
      </c>
      <c r="S74" t="n">
        <v>32.19</v>
      </c>
      <c r="T74" t="n">
        <v>2557.38</v>
      </c>
      <c r="U74" t="n">
        <v>0.71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6.9343</v>
      </c>
      <c r="E75" t="n">
        <v>14.42</v>
      </c>
      <c r="F75" t="n">
        <v>11.67</v>
      </c>
      <c r="G75" t="n">
        <v>116.71</v>
      </c>
      <c r="H75" t="n">
        <v>1.53</v>
      </c>
      <c r="I75" t="n">
        <v>6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131.21</v>
      </c>
      <c r="Q75" t="n">
        <v>460.69</v>
      </c>
      <c r="R75" t="n">
        <v>44.97</v>
      </c>
      <c r="S75" t="n">
        <v>32.19</v>
      </c>
      <c r="T75" t="n">
        <v>2498.54</v>
      </c>
      <c r="U75" t="n">
        <v>0.72</v>
      </c>
      <c r="V75" t="n">
        <v>0.77</v>
      </c>
      <c r="W75" t="n">
        <v>1.46</v>
      </c>
      <c r="X75" t="n">
        <v>0.14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6.9328</v>
      </c>
      <c r="E76" t="n">
        <v>14.42</v>
      </c>
      <c r="F76" t="n">
        <v>11.67</v>
      </c>
      <c r="G76" t="n">
        <v>116.74</v>
      </c>
      <c r="H76" t="n">
        <v>1.54</v>
      </c>
      <c r="I76" t="n">
        <v>6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131.27</v>
      </c>
      <c r="Q76" t="n">
        <v>460.69</v>
      </c>
      <c r="R76" t="n">
        <v>45.1</v>
      </c>
      <c r="S76" t="n">
        <v>32.19</v>
      </c>
      <c r="T76" t="n">
        <v>2564.1</v>
      </c>
      <c r="U76" t="n">
        <v>0.71</v>
      </c>
      <c r="V76" t="n">
        <v>0.77</v>
      </c>
      <c r="W76" t="n">
        <v>1.46</v>
      </c>
      <c r="X76" t="n">
        <v>0.14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11.68</v>
      </c>
      <c r="G77" t="n">
        <v>116.78</v>
      </c>
      <c r="H77" t="n">
        <v>1.56</v>
      </c>
      <c r="I77" t="n">
        <v>6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131.61</v>
      </c>
      <c r="Q77" t="n">
        <v>460.73</v>
      </c>
      <c r="R77" t="n">
        <v>45.15</v>
      </c>
      <c r="S77" t="n">
        <v>32.19</v>
      </c>
      <c r="T77" t="n">
        <v>2588.09</v>
      </c>
      <c r="U77" t="n">
        <v>0.71</v>
      </c>
      <c r="V77" t="n">
        <v>0.77</v>
      </c>
      <c r="W77" t="n">
        <v>1.46</v>
      </c>
      <c r="X77" t="n">
        <v>0.14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6.9303</v>
      </c>
      <c r="E78" t="n">
        <v>14.43</v>
      </c>
      <c r="F78" t="n">
        <v>11.68</v>
      </c>
      <c r="G78" t="n">
        <v>116.79</v>
      </c>
      <c r="H78" t="n">
        <v>1.58</v>
      </c>
      <c r="I78" t="n">
        <v>6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131.75</v>
      </c>
      <c r="Q78" t="n">
        <v>460.73</v>
      </c>
      <c r="R78" t="n">
        <v>45.12</v>
      </c>
      <c r="S78" t="n">
        <v>32.19</v>
      </c>
      <c r="T78" t="n">
        <v>2574.81</v>
      </c>
      <c r="U78" t="n">
        <v>0.71</v>
      </c>
      <c r="V78" t="n">
        <v>0.77</v>
      </c>
      <c r="W78" t="n">
        <v>1.46</v>
      </c>
      <c r="X78" t="n">
        <v>0.15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6.9325</v>
      </c>
      <c r="E79" t="n">
        <v>14.42</v>
      </c>
      <c r="F79" t="n">
        <v>11.67</v>
      </c>
      <c r="G79" t="n">
        <v>116.75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1</v>
      </c>
      <c r="N79" t="n">
        <v>51.11</v>
      </c>
      <c r="O79" t="n">
        <v>28075.56</v>
      </c>
      <c r="P79" t="n">
        <v>131.78</v>
      </c>
      <c r="Q79" t="n">
        <v>460.73</v>
      </c>
      <c r="R79" t="n">
        <v>45.02</v>
      </c>
      <c r="S79" t="n">
        <v>32.19</v>
      </c>
      <c r="T79" t="n">
        <v>2521.96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6.9309</v>
      </c>
      <c r="E80" t="n">
        <v>14.43</v>
      </c>
      <c r="F80" t="n">
        <v>11.68</v>
      </c>
      <c r="G80" t="n">
        <v>116.78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0</v>
      </c>
      <c r="N80" t="n">
        <v>51.28</v>
      </c>
      <c r="O80" t="n">
        <v>28127.29</v>
      </c>
      <c r="P80" t="n">
        <v>131.92</v>
      </c>
      <c r="Q80" t="n">
        <v>460.73</v>
      </c>
      <c r="R80" t="n">
        <v>45.02</v>
      </c>
      <c r="S80" t="n">
        <v>32.19</v>
      </c>
      <c r="T80" t="n">
        <v>2520.09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</row>
    <row r="81">
      <c r="A81" t="n">
        <v>0</v>
      </c>
      <c r="B81" t="n">
        <v>140</v>
      </c>
      <c r="C81" t="inlineStr">
        <is>
          <t xml:space="preserve">CONCLUIDO	</t>
        </is>
      </c>
      <c r="D81" t="n">
        <v>2.9469</v>
      </c>
      <c r="E81" t="n">
        <v>33.93</v>
      </c>
      <c r="F81" t="n">
        <v>18.71</v>
      </c>
      <c r="G81" t="n">
        <v>4.76</v>
      </c>
      <c r="H81" t="n">
        <v>0.06</v>
      </c>
      <c r="I81" t="n">
        <v>236</v>
      </c>
      <c r="J81" t="n">
        <v>274.09</v>
      </c>
      <c r="K81" t="n">
        <v>60.56</v>
      </c>
      <c r="L81" t="n">
        <v>1</v>
      </c>
      <c r="M81" t="n">
        <v>234</v>
      </c>
      <c r="N81" t="n">
        <v>72.53</v>
      </c>
      <c r="O81" t="n">
        <v>34038.11</v>
      </c>
      <c r="P81" t="n">
        <v>324.01</v>
      </c>
      <c r="Q81" t="n">
        <v>461.16</v>
      </c>
      <c r="R81" t="n">
        <v>275.24</v>
      </c>
      <c r="S81" t="n">
        <v>32.19</v>
      </c>
      <c r="T81" t="n">
        <v>116483.32</v>
      </c>
      <c r="U81" t="n">
        <v>0.12</v>
      </c>
      <c r="V81" t="n">
        <v>0.48</v>
      </c>
      <c r="W81" t="n">
        <v>1.83</v>
      </c>
      <c r="X81" t="n">
        <v>7.16</v>
      </c>
      <c r="Y81" t="n">
        <v>1</v>
      </c>
      <c r="Z81" t="n">
        <v>10</v>
      </c>
    </row>
    <row r="82">
      <c r="A82" t="n">
        <v>1</v>
      </c>
      <c r="B82" t="n">
        <v>140</v>
      </c>
      <c r="C82" t="inlineStr">
        <is>
          <t xml:space="preserve">CONCLUIDO	</t>
        </is>
      </c>
      <c r="D82" t="n">
        <v>3.5623</v>
      </c>
      <c r="E82" t="n">
        <v>28.07</v>
      </c>
      <c r="F82" t="n">
        <v>16.5</v>
      </c>
      <c r="G82" t="n">
        <v>5.96</v>
      </c>
      <c r="H82" t="n">
        <v>0.08</v>
      </c>
      <c r="I82" t="n">
        <v>166</v>
      </c>
      <c r="J82" t="n">
        <v>274.57</v>
      </c>
      <c r="K82" t="n">
        <v>60.56</v>
      </c>
      <c r="L82" t="n">
        <v>1.25</v>
      </c>
      <c r="M82" t="n">
        <v>164</v>
      </c>
      <c r="N82" t="n">
        <v>72.76000000000001</v>
      </c>
      <c r="O82" t="n">
        <v>34097.72</v>
      </c>
      <c r="P82" t="n">
        <v>285.48</v>
      </c>
      <c r="Q82" t="n">
        <v>460.83</v>
      </c>
      <c r="R82" t="n">
        <v>201.88</v>
      </c>
      <c r="S82" t="n">
        <v>32.19</v>
      </c>
      <c r="T82" t="n">
        <v>80151.84</v>
      </c>
      <c r="U82" t="n">
        <v>0.16</v>
      </c>
      <c r="V82" t="n">
        <v>0.54</v>
      </c>
      <c r="W82" t="n">
        <v>1.75</v>
      </c>
      <c r="X82" t="n">
        <v>4.96</v>
      </c>
      <c r="Y82" t="n">
        <v>1</v>
      </c>
      <c r="Z82" t="n">
        <v>10</v>
      </c>
    </row>
    <row r="83">
      <c r="A83" t="n">
        <v>2</v>
      </c>
      <c r="B83" t="n">
        <v>140</v>
      </c>
      <c r="C83" t="inlineStr">
        <is>
          <t xml:space="preserve">CONCLUIDO	</t>
        </is>
      </c>
      <c r="D83" t="n">
        <v>4.0053</v>
      </c>
      <c r="E83" t="n">
        <v>24.97</v>
      </c>
      <c r="F83" t="n">
        <v>15.33</v>
      </c>
      <c r="G83" t="n">
        <v>7.13</v>
      </c>
      <c r="H83" t="n">
        <v>0.1</v>
      </c>
      <c r="I83" t="n">
        <v>129</v>
      </c>
      <c r="J83" t="n">
        <v>275.05</v>
      </c>
      <c r="K83" t="n">
        <v>60.56</v>
      </c>
      <c r="L83" t="n">
        <v>1.5</v>
      </c>
      <c r="M83" t="n">
        <v>127</v>
      </c>
      <c r="N83" t="n">
        <v>73</v>
      </c>
      <c r="O83" t="n">
        <v>34157.42</v>
      </c>
      <c r="P83" t="n">
        <v>264.92</v>
      </c>
      <c r="Q83" t="n">
        <v>460.79</v>
      </c>
      <c r="R83" t="n">
        <v>164.33</v>
      </c>
      <c r="S83" t="n">
        <v>32.19</v>
      </c>
      <c r="T83" t="n">
        <v>61560.12</v>
      </c>
      <c r="U83" t="n">
        <v>0.2</v>
      </c>
      <c r="V83" t="n">
        <v>0.58</v>
      </c>
      <c r="W83" t="n">
        <v>1.66</v>
      </c>
      <c r="X83" t="n">
        <v>3.79</v>
      </c>
      <c r="Y83" t="n">
        <v>1</v>
      </c>
      <c r="Z83" t="n">
        <v>10</v>
      </c>
    </row>
    <row r="84">
      <c r="A84" t="n">
        <v>3</v>
      </c>
      <c r="B84" t="n">
        <v>140</v>
      </c>
      <c r="C84" t="inlineStr">
        <is>
          <t xml:space="preserve">CONCLUIDO	</t>
        </is>
      </c>
      <c r="D84" t="n">
        <v>4.3528</v>
      </c>
      <c r="E84" t="n">
        <v>22.97</v>
      </c>
      <c r="F84" t="n">
        <v>14.59</v>
      </c>
      <c r="G84" t="n">
        <v>8.34</v>
      </c>
      <c r="H84" t="n">
        <v>0.11</v>
      </c>
      <c r="I84" t="n">
        <v>105</v>
      </c>
      <c r="J84" t="n">
        <v>275.54</v>
      </c>
      <c r="K84" t="n">
        <v>60.56</v>
      </c>
      <c r="L84" t="n">
        <v>1.75</v>
      </c>
      <c r="M84" t="n">
        <v>103</v>
      </c>
      <c r="N84" t="n">
        <v>73.23</v>
      </c>
      <c r="O84" t="n">
        <v>34217.22</v>
      </c>
      <c r="P84" t="n">
        <v>251.82</v>
      </c>
      <c r="Q84" t="n">
        <v>460.76</v>
      </c>
      <c r="R84" t="n">
        <v>139.98</v>
      </c>
      <c r="S84" t="n">
        <v>32.19</v>
      </c>
      <c r="T84" t="n">
        <v>49506.88</v>
      </c>
      <c r="U84" t="n">
        <v>0.23</v>
      </c>
      <c r="V84" t="n">
        <v>0.61</v>
      </c>
      <c r="W84" t="n">
        <v>1.62</v>
      </c>
      <c r="X84" t="n">
        <v>3.05</v>
      </c>
      <c r="Y84" t="n">
        <v>1</v>
      </c>
      <c r="Z84" t="n">
        <v>10</v>
      </c>
    </row>
    <row r="85">
      <c r="A85" t="n">
        <v>4</v>
      </c>
      <c r="B85" t="n">
        <v>140</v>
      </c>
      <c r="C85" t="inlineStr">
        <is>
          <t xml:space="preserve">CONCLUIDO	</t>
        </is>
      </c>
      <c r="D85" t="n">
        <v>4.6172</v>
      </c>
      <c r="E85" t="n">
        <v>21.66</v>
      </c>
      <c r="F85" t="n">
        <v>14.11</v>
      </c>
      <c r="G85" t="n">
        <v>9.51</v>
      </c>
      <c r="H85" t="n">
        <v>0.13</v>
      </c>
      <c r="I85" t="n">
        <v>89</v>
      </c>
      <c r="J85" t="n">
        <v>276.02</v>
      </c>
      <c r="K85" t="n">
        <v>60.56</v>
      </c>
      <c r="L85" t="n">
        <v>2</v>
      </c>
      <c r="M85" t="n">
        <v>87</v>
      </c>
      <c r="N85" t="n">
        <v>73.47</v>
      </c>
      <c r="O85" t="n">
        <v>34277.1</v>
      </c>
      <c r="P85" t="n">
        <v>243.34</v>
      </c>
      <c r="Q85" t="n">
        <v>460.73</v>
      </c>
      <c r="R85" t="n">
        <v>124.26</v>
      </c>
      <c r="S85" t="n">
        <v>32.19</v>
      </c>
      <c r="T85" t="n">
        <v>41729.64</v>
      </c>
      <c r="U85" t="n">
        <v>0.26</v>
      </c>
      <c r="V85" t="n">
        <v>0.63</v>
      </c>
      <c r="W85" t="n">
        <v>1.59</v>
      </c>
      <c r="X85" t="n">
        <v>2.57</v>
      </c>
      <c r="Y85" t="n">
        <v>1</v>
      </c>
      <c r="Z85" t="n">
        <v>10</v>
      </c>
    </row>
    <row r="86">
      <c r="A86" t="n">
        <v>5</v>
      </c>
      <c r="B86" t="n">
        <v>140</v>
      </c>
      <c r="C86" t="inlineStr">
        <is>
          <t xml:space="preserve">CONCLUIDO	</t>
        </is>
      </c>
      <c r="D86" t="n">
        <v>4.8398</v>
      </c>
      <c r="E86" t="n">
        <v>20.66</v>
      </c>
      <c r="F86" t="n">
        <v>13.74</v>
      </c>
      <c r="G86" t="n">
        <v>10.71</v>
      </c>
      <c r="H86" t="n">
        <v>0.14</v>
      </c>
      <c r="I86" t="n">
        <v>77</v>
      </c>
      <c r="J86" t="n">
        <v>276.51</v>
      </c>
      <c r="K86" t="n">
        <v>60.56</v>
      </c>
      <c r="L86" t="n">
        <v>2.25</v>
      </c>
      <c r="M86" t="n">
        <v>75</v>
      </c>
      <c r="N86" t="n">
        <v>73.70999999999999</v>
      </c>
      <c r="O86" t="n">
        <v>34337.08</v>
      </c>
      <c r="P86" t="n">
        <v>236.68</v>
      </c>
      <c r="Q86" t="n">
        <v>460.8</v>
      </c>
      <c r="R86" t="n">
        <v>112.41</v>
      </c>
      <c r="S86" t="n">
        <v>32.19</v>
      </c>
      <c r="T86" t="n">
        <v>35861.52</v>
      </c>
      <c r="U86" t="n">
        <v>0.29</v>
      </c>
      <c r="V86" t="n">
        <v>0.65</v>
      </c>
      <c r="W86" t="n">
        <v>1.57</v>
      </c>
      <c r="X86" t="n">
        <v>2.2</v>
      </c>
      <c r="Y86" t="n">
        <v>1</v>
      </c>
      <c r="Z86" t="n">
        <v>10</v>
      </c>
    </row>
    <row r="87">
      <c r="A87" t="n">
        <v>6</v>
      </c>
      <c r="B87" t="n">
        <v>140</v>
      </c>
      <c r="C87" t="inlineStr">
        <is>
          <t xml:space="preserve">CONCLUIDO	</t>
        </is>
      </c>
      <c r="D87" t="n">
        <v>5.0109</v>
      </c>
      <c r="E87" t="n">
        <v>19.96</v>
      </c>
      <c r="F87" t="n">
        <v>13.5</v>
      </c>
      <c r="G87" t="n">
        <v>11.92</v>
      </c>
      <c r="H87" t="n">
        <v>0.16</v>
      </c>
      <c r="I87" t="n">
        <v>68</v>
      </c>
      <c r="J87" t="n">
        <v>277</v>
      </c>
      <c r="K87" t="n">
        <v>60.56</v>
      </c>
      <c r="L87" t="n">
        <v>2.5</v>
      </c>
      <c r="M87" t="n">
        <v>66</v>
      </c>
      <c r="N87" t="n">
        <v>73.94</v>
      </c>
      <c r="O87" t="n">
        <v>34397.15</v>
      </c>
      <c r="P87" t="n">
        <v>232.41</v>
      </c>
      <c r="Q87" t="n">
        <v>460.76</v>
      </c>
      <c r="R87" t="n">
        <v>104.79</v>
      </c>
      <c r="S87" t="n">
        <v>32.19</v>
      </c>
      <c r="T87" t="n">
        <v>32096.54</v>
      </c>
      <c r="U87" t="n">
        <v>0.31</v>
      </c>
      <c r="V87" t="n">
        <v>0.66</v>
      </c>
      <c r="W87" t="n">
        <v>1.55</v>
      </c>
      <c r="X87" t="n">
        <v>1.97</v>
      </c>
      <c r="Y87" t="n">
        <v>1</v>
      </c>
      <c r="Z87" t="n">
        <v>10</v>
      </c>
    </row>
    <row r="88">
      <c r="A88" t="n">
        <v>7</v>
      </c>
      <c r="B88" t="n">
        <v>140</v>
      </c>
      <c r="C88" t="inlineStr">
        <is>
          <t xml:space="preserve">CONCLUIDO	</t>
        </is>
      </c>
      <c r="D88" t="n">
        <v>5.1588</v>
      </c>
      <c r="E88" t="n">
        <v>19.38</v>
      </c>
      <c r="F88" t="n">
        <v>13.3</v>
      </c>
      <c r="G88" t="n">
        <v>13.08</v>
      </c>
      <c r="H88" t="n">
        <v>0.18</v>
      </c>
      <c r="I88" t="n">
        <v>61</v>
      </c>
      <c r="J88" t="n">
        <v>277.48</v>
      </c>
      <c r="K88" t="n">
        <v>60.56</v>
      </c>
      <c r="L88" t="n">
        <v>2.75</v>
      </c>
      <c r="M88" t="n">
        <v>59</v>
      </c>
      <c r="N88" t="n">
        <v>74.18000000000001</v>
      </c>
      <c r="O88" t="n">
        <v>34457.31</v>
      </c>
      <c r="P88" t="n">
        <v>228.63</v>
      </c>
      <c r="Q88" t="n">
        <v>460.74</v>
      </c>
      <c r="R88" t="n">
        <v>98.05</v>
      </c>
      <c r="S88" t="n">
        <v>32.19</v>
      </c>
      <c r="T88" t="n">
        <v>28761.91</v>
      </c>
      <c r="U88" t="n">
        <v>0.33</v>
      </c>
      <c r="V88" t="n">
        <v>0.67</v>
      </c>
      <c r="W88" t="n">
        <v>1.55</v>
      </c>
      <c r="X88" t="n">
        <v>1.76</v>
      </c>
      <c r="Y88" t="n">
        <v>1</v>
      </c>
      <c r="Z88" t="n">
        <v>10</v>
      </c>
    </row>
    <row r="89">
      <c r="A89" t="n">
        <v>8</v>
      </c>
      <c r="B89" t="n">
        <v>140</v>
      </c>
      <c r="C89" t="inlineStr">
        <is>
          <t xml:space="preserve">CONCLUIDO	</t>
        </is>
      </c>
      <c r="D89" t="n">
        <v>5.3005</v>
      </c>
      <c r="E89" t="n">
        <v>18.87</v>
      </c>
      <c r="F89" t="n">
        <v>13.09</v>
      </c>
      <c r="G89" t="n">
        <v>14.28</v>
      </c>
      <c r="H89" t="n">
        <v>0.19</v>
      </c>
      <c r="I89" t="n">
        <v>55</v>
      </c>
      <c r="J89" t="n">
        <v>277.97</v>
      </c>
      <c r="K89" t="n">
        <v>60.56</v>
      </c>
      <c r="L89" t="n">
        <v>3</v>
      </c>
      <c r="M89" t="n">
        <v>53</v>
      </c>
      <c r="N89" t="n">
        <v>74.42</v>
      </c>
      <c r="O89" t="n">
        <v>34517.57</v>
      </c>
      <c r="P89" t="n">
        <v>224.84</v>
      </c>
      <c r="Q89" t="n">
        <v>460.75</v>
      </c>
      <c r="R89" t="n">
        <v>91.26000000000001</v>
      </c>
      <c r="S89" t="n">
        <v>32.19</v>
      </c>
      <c r="T89" t="n">
        <v>25395.96</v>
      </c>
      <c r="U89" t="n">
        <v>0.35</v>
      </c>
      <c r="V89" t="n">
        <v>0.68</v>
      </c>
      <c r="W89" t="n">
        <v>1.54</v>
      </c>
      <c r="X89" t="n">
        <v>1.56</v>
      </c>
      <c r="Y89" t="n">
        <v>1</v>
      </c>
      <c r="Z89" t="n">
        <v>10</v>
      </c>
    </row>
    <row r="90">
      <c r="A90" t="n">
        <v>9</v>
      </c>
      <c r="B90" t="n">
        <v>140</v>
      </c>
      <c r="C90" t="inlineStr">
        <is>
          <t xml:space="preserve">CONCLUIDO	</t>
        </is>
      </c>
      <c r="D90" t="n">
        <v>5.3878</v>
      </c>
      <c r="E90" t="n">
        <v>18.56</v>
      </c>
      <c r="F90" t="n">
        <v>13</v>
      </c>
      <c r="G90" t="n">
        <v>15.29</v>
      </c>
      <c r="H90" t="n">
        <v>0.21</v>
      </c>
      <c r="I90" t="n">
        <v>51</v>
      </c>
      <c r="J90" t="n">
        <v>278.46</v>
      </c>
      <c r="K90" t="n">
        <v>60.56</v>
      </c>
      <c r="L90" t="n">
        <v>3.25</v>
      </c>
      <c r="M90" t="n">
        <v>49</v>
      </c>
      <c r="N90" t="n">
        <v>74.66</v>
      </c>
      <c r="O90" t="n">
        <v>34577.92</v>
      </c>
      <c r="P90" t="n">
        <v>223.04</v>
      </c>
      <c r="Q90" t="n">
        <v>460.76</v>
      </c>
      <c r="R90" t="n">
        <v>87.89</v>
      </c>
      <c r="S90" t="n">
        <v>32.19</v>
      </c>
      <c r="T90" t="n">
        <v>23731.61</v>
      </c>
      <c r="U90" t="n">
        <v>0.37</v>
      </c>
      <c r="V90" t="n">
        <v>0.6899999999999999</v>
      </c>
      <c r="W90" t="n">
        <v>1.54</v>
      </c>
      <c r="X90" t="n">
        <v>1.46</v>
      </c>
      <c r="Y90" t="n">
        <v>1</v>
      </c>
      <c r="Z90" t="n">
        <v>10</v>
      </c>
    </row>
    <row r="91">
      <c r="A91" t="n">
        <v>10</v>
      </c>
      <c r="B91" t="n">
        <v>140</v>
      </c>
      <c r="C91" t="inlineStr">
        <is>
          <t xml:space="preserve">CONCLUIDO	</t>
        </is>
      </c>
      <c r="D91" t="n">
        <v>5.4862</v>
      </c>
      <c r="E91" t="n">
        <v>18.23</v>
      </c>
      <c r="F91" t="n">
        <v>12.87</v>
      </c>
      <c r="G91" t="n">
        <v>16.43</v>
      </c>
      <c r="H91" t="n">
        <v>0.22</v>
      </c>
      <c r="I91" t="n">
        <v>47</v>
      </c>
      <c r="J91" t="n">
        <v>278.95</v>
      </c>
      <c r="K91" t="n">
        <v>60.56</v>
      </c>
      <c r="L91" t="n">
        <v>3.5</v>
      </c>
      <c r="M91" t="n">
        <v>45</v>
      </c>
      <c r="N91" t="n">
        <v>74.90000000000001</v>
      </c>
      <c r="O91" t="n">
        <v>34638.36</v>
      </c>
      <c r="P91" t="n">
        <v>220.69</v>
      </c>
      <c r="Q91" t="n">
        <v>460.74</v>
      </c>
      <c r="R91" t="n">
        <v>83.93000000000001</v>
      </c>
      <c r="S91" t="n">
        <v>32.19</v>
      </c>
      <c r="T91" t="n">
        <v>21772.18</v>
      </c>
      <c r="U91" t="n">
        <v>0.38</v>
      </c>
      <c r="V91" t="n">
        <v>0.6899999999999999</v>
      </c>
      <c r="W91" t="n">
        <v>1.53</v>
      </c>
      <c r="X91" t="n">
        <v>1.34</v>
      </c>
      <c r="Y91" t="n">
        <v>1</v>
      </c>
      <c r="Z91" t="n">
        <v>10</v>
      </c>
    </row>
    <row r="92">
      <c r="A92" t="n">
        <v>11</v>
      </c>
      <c r="B92" t="n">
        <v>140</v>
      </c>
      <c r="C92" t="inlineStr">
        <is>
          <t xml:space="preserve">CONCLUIDO	</t>
        </is>
      </c>
      <c r="D92" t="n">
        <v>5.5843</v>
      </c>
      <c r="E92" t="n">
        <v>17.91</v>
      </c>
      <c r="F92" t="n">
        <v>12.76</v>
      </c>
      <c r="G92" t="n">
        <v>17.81</v>
      </c>
      <c r="H92" t="n">
        <v>0.24</v>
      </c>
      <c r="I92" t="n">
        <v>43</v>
      </c>
      <c r="J92" t="n">
        <v>279.44</v>
      </c>
      <c r="K92" t="n">
        <v>60.56</v>
      </c>
      <c r="L92" t="n">
        <v>3.75</v>
      </c>
      <c r="M92" t="n">
        <v>41</v>
      </c>
      <c r="N92" t="n">
        <v>75.14</v>
      </c>
      <c r="O92" t="n">
        <v>34698.9</v>
      </c>
      <c r="P92" t="n">
        <v>218.54</v>
      </c>
      <c r="Q92" t="n">
        <v>460.75</v>
      </c>
      <c r="R92" t="n">
        <v>80.40000000000001</v>
      </c>
      <c r="S92" t="n">
        <v>32.19</v>
      </c>
      <c r="T92" t="n">
        <v>20028.97</v>
      </c>
      <c r="U92" t="n">
        <v>0.4</v>
      </c>
      <c r="V92" t="n">
        <v>0.7</v>
      </c>
      <c r="W92" t="n">
        <v>1.52</v>
      </c>
      <c r="X92" t="n">
        <v>1.23</v>
      </c>
      <c r="Y92" t="n">
        <v>1</v>
      </c>
      <c r="Z92" t="n">
        <v>10</v>
      </c>
    </row>
    <row r="93">
      <c r="A93" t="n">
        <v>12</v>
      </c>
      <c r="B93" t="n">
        <v>140</v>
      </c>
      <c r="C93" t="inlineStr">
        <is>
          <t xml:space="preserve">CONCLUIDO	</t>
        </is>
      </c>
      <c r="D93" t="n">
        <v>5.6688</v>
      </c>
      <c r="E93" t="n">
        <v>17.64</v>
      </c>
      <c r="F93" t="n">
        <v>12.65</v>
      </c>
      <c r="G93" t="n">
        <v>18.98</v>
      </c>
      <c r="H93" t="n">
        <v>0.25</v>
      </c>
      <c r="I93" t="n">
        <v>40</v>
      </c>
      <c r="J93" t="n">
        <v>279.94</v>
      </c>
      <c r="K93" t="n">
        <v>60.56</v>
      </c>
      <c r="L93" t="n">
        <v>4</v>
      </c>
      <c r="M93" t="n">
        <v>38</v>
      </c>
      <c r="N93" t="n">
        <v>75.38</v>
      </c>
      <c r="O93" t="n">
        <v>34759.54</v>
      </c>
      <c r="P93" t="n">
        <v>216.37</v>
      </c>
      <c r="Q93" t="n">
        <v>460.76</v>
      </c>
      <c r="R93" t="n">
        <v>76.45999999999999</v>
      </c>
      <c r="S93" t="n">
        <v>32.19</v>
      </c>
      <c r="T93" t="n">
        <v>18071.71</v>
      </c>
      <c r="U93" t="n">
        <v>0.42</v>
      </c>
      <c r="V93" t="n">
        <v>0.71</v>
      </c>
      <c r="W93" t="n">
        <v>1.52</v>
      </c>
      <c r="X93" t="n">
        <v>1.11</v>
      </c>
      <c r="Y93" t="n">
        <v>1</v>
      </c>
      <c r="Z93" t="n">
        <v>10</v>
      </c>
    </row>
    <row r="94">
      <c r="A94" t="n">
        <v>13</v>
      </c>
      <c r="B94" t="n">
        <v>140</v>
      </c>
      <c r="C94" t="inlineStr">
        <is>
          <t xml:space="preserve">CONCLUIDO	</t>
        </is>
      </c>
      <c r="D94" t="n">
        <v>5.7197</v>
      </c>
      <c r="E94" t="n">
        <v>17.48</v>
      </c>
      <c r="F94" t="n">
        <v>12.6</v>
      </c>
      <c r="G94" t="n">
        <v>19.89</v>
      </c>
      <c r="H94" t="n">
        <v>0.27</v>
      </c>
      <c r="I94" t="n">
        <v>38</v>
      </c>
      <c r="J94" t="n">
        <v>280.43</v>
      </c>
      <c r="K94" t="n">
        <v>60.56</v>
      </c>
      <c r="L94" t="n">
        <v>4.25</v>
      </c>
      <c r="M94" t="n">
        <v>36</v>
      </c>
      <c r="N94" t="n">
        <v>75.62</v>
      </c>
      <c r="O94" t="n">
        <v>34820.27</v>
      </c>
      <c r="P94" t="n">
        <v>215.21</v>
      </c>
      <c r="Q94" t="n">
        <v>460.71</v>
      </c>
      <c r="R94" t="n">
        <v>75.20999999999999</v>
      </c>
      <c r="S94" t="n">
        <v>32.19</v>
      </c>
      <c r="T94" t="n">
        <v>17457.92</v>
      </c>
      <c r="U94" t="n">
        <v>0.43</v>
      </c>
      <c r="V94" t="n">
        <v>0.71</v>
      </c>
      <c r="W94" t="n">
        <v>1.51</v>
      </c>
      <c r="X94" t="n">
        <v>1.06</v>
      </c>
      <c r="Y94" t="n">
        <v>1</v>
      </c>
      <c r="Z94" t="n">
        <v>10</v>
      </c>
    </row>
    <row r="95">
      <c r="A95" t="n">
        <v>14</v>
      </c>
      <c r="B95" t="n">
        <v>140</v>
      </c>
      <c r="C95" t="inlineStr">
        <is>
          <t xml:space="preserve">CONCLUIDO	</t>
        </is>
      </c>
      <c r="D95" t="n">
        <v>5.8016</v>
      </c>
      <c r="E95" t="n">
        <v>17.24</v>
      </c>
      <c r="F95" t="n">
        <v>12.51</v>
      </c>
      <c r="G95" t="n">
        <v>21.44</v>
      </c>
      <c r="H95" t="n">
        <v>0.29</v>
      </c>
      <c r="I95" t="n">
        <v>35</v>
      </c>
      <c r="J95" t="n">
        <v>280.92</v>
      </c>
      <c r="K95" t="n">
        <v>60.56</v>
      </c>
      <c r="L95" t="n">
        <v>4.5</v>
      </c>
      <c r="M95" t="n">
        <v>33</v>
      </c>
      <c r="N95" t="n">
        <v>75.87</v>
      </c>
      <c r="O95" t="n">
        <v>34881.09</v>
      </c>
      <c r="P95" t="n">
        <v>213.42</v>
      </c>
      <c r="Q95" t="n">
        <v>460.72</v>
      </c>
      <c r="R95" t="n">
        <v>72.13</v>
      </c>
      <c r="S95" t="n">
        <v>32.19</v>
      </c>
      <c r="T95" t="n">
        <v>15934.85</v>
      </c>
      <c r="U95" t="n">
        <v>0.45</v>
      </c>
      <c r="V95" t="n">
        <v>0.71</v>
      </c>
      <c r="W95" t="n">
        <v>1.51</v>
      </c>
      <c r="X95" t="n">
        <v>0.97</v>
      </c>
      <c r="Y95" t="n">
        <v>1</v>
      </c>
      <c r="Z95" t="n">
        <v>10</v>
      </c>
    </row>
    <row r="96">
      <c r="A96" t="n">
        <v>15</v>
      </c>
      <c r="B96" t="n">
        <v>140</v>
      </c>
      <c r="C96" t="inlineStr">
        <is>
          <t xml:space="preserve">CONCLUIDO	</t>
        </is>
      </c>
      <c r="D96" t="n">
        <v>5.8224</v>
      </c>
      <c r="E96" t="n">
        <v>17.18</v>
      </c>
      <c r="F96" t="n">
        <v>12.5</v>
      </c>
      <c r="G96" t="n">
        <v>22.06</v>
      </c>
      <c r="H96" t="n">
        <v>0.3</v>
      </c>
      <c r="I96" t="n">
        <v>34</v>
      </c>
      <c r="J96" t="n">
        <v>281.41</v>
      </c>
      <c r="K96" t="n">
        <v>60.56</v>
      </c>
      <c r="L96" t="n">
        <v>4.75</v>
      </c>
      <c r="M96" t="n">
        <v>32</v>
      </c>
      <c r="N96" t="n">
        <v>76.11</v>
      </c>
      <c r="O96" t="n">
        <v>34942.02</v>
      </c>
      <c r="P96" t="n">
        <v>213.11</v>
      </c>
      <c r="Q96" t="n">
        <v>460.74</v>
      </c>
      <c r="R96" t="n">
        <v>71.92</v>
      </c>
      <c r="S96" t="n">
        <v>32.19</v>
      </c>
      <c r="T96" t="n">
        <v>15834.25</v>
      </c>
      <c r="U96" t="n">
        <v>0.45</v>
      </c>
      <c r="V96" t="n">
        <v>0.72</v>
      </c>
      <c r="W96" t="n">
        <v>1.5</v>
      </c>
      <c r="X96" t="n">
        <v>0.96</v>
      </c>
      <c r="Y96" t="n">
        <v>1</v>
      </c>
      <c r="Z96" t="n">
        <v>10</v>
      </c>
    </row>
    <row r="97">
      <c r="A97" t="n">
        <v>16</v>
      </c>
      <c r="B97" t="n">
        <v>140</v>
      </c>
      <c r="C97" t="inlineStr">
        <is>
          <t xml:space="preserve">CONCLUIDO	</t>
        </is>
      </c>
      <c r="D97" t="n">
        <v>5.8742</v>
      </c>
      <c r="E97" t="n">
        <v>17.02</v>
      </c>
      <c r="F97" t="n">
        <v>12.45</v>
      </c>
      <c r="G97" t="n">
        <v>23.35</v>
      </c>
      <c r="H97" t="n">
        <v>0.32</v>
      </c>
      <c r="I97" t="n">
        <v>32</v>
      </c>
      <c r="J97" t="n">
        <v>281.91</v>
      </c>
      <c r="K97" t="n">
        <v>60.56</v>
      </c>
      <c r="L97" t="n">
        <v>5</v>
      </c>
      <c r="M97" t="n">
        <v>30</v>
      </c>
      <c r="N97" t="n">
        <v>76.34999999999999</v>
      </c>
      <c r="O97" t="n">
        <v>35003.04</v>
      </c>
      <c r="P97" t="n">
        <v>212.18</v>
      </c>
      <c r="Q97" t="n">
        <v>460.71</v>
      </c>
      <c r="R97" t="n">
        <v>70.3</v>
      </c>
      <c r="S97" t="n">
        <v>32.19</v>
      </c>
      <c r="T97" t="n">
        <v>15031.5</v>
      </c>
      <c r="U97" t="n">
        <v>0.46</v>
      </c>
      <c r="V97" t="n">
        <v>0.72</v>
      </c>
      <c r="W97" t="n">
        <v>1.5</v>
      </c>
      <c r="X97" t="n">
        <v>0.92</v>
      </c>
      <c r="Y97" t="n">
        <v>1</v>
      </c>
      <c r="Z97" t="n">
        <v>10</v>
      </c>
    </row>
    <row r="98">
      <c r="A98" t="n">
        <v>17</v>
      </c>
      <c r="B98" t="n">
        <v>140</v>
      </c>
      <c r="C98" t="inlineStr">
        <is>
          <t xml:space="preserve">CONCLUIDO	</t>
        </is>
      </c>
      <c r="D98" t="n">
        <v>5.9288</v>
      </c>
      <c r="E98" t="n">
        <v>16.87</v>
      </c>
      <c r="F98" t="n">
        <v>12.4</v>
      </c>
      <c r="G98" t="n">
        <v>24.8</v>
      </c>
      <c r="H98" t="n">
        <v>0.33</v>
      </c>
      <c r="I98" t="n">
        <v>30</v>
      </c>
      <c r="J98" t="n">
        <v>282.4</v>
      </c>
      <c r="K98" t="n">
        <v>60.56</v>
      </c>
      <c r="L98" t="n">
        <v>5.25</v>
      </c>
      <c r="M98" t="n">
        <v>28</v>
      </c>
      <c r="N98" t="n">
        <v>76.59999999999999</v>
      </c>
      <c r="O98" t="n">
        <v>35064.15</v>
      </c>
      <c r="P98" t="n">
        <v>211.09</v>
      </c>
      <c r="Q98" t="n">
        <v>460.71</v>
      </c>
      <c r="R98" t="n">
        <v>68.51000000000001</v>
      </c>
      <c r="S98" t="n">
        <v>32.19</v>
      </c>
      <c r="T98" t="n">
        <v>14149.15</v>
      </c>
      <c r="U98" t="n">
        <v>0.47</v>
      </c>
      <c r="V98" t="n">
        <v>0.72</v>
      </c>
      <c r="W98" t="n">
        <v>1.5</v>
      </c>
      <c r="X98" t="n">
        <v>0.86</v>
      </c>
      <c r="Y98" t="n">
        <v>1</v>
      </c>
      <c r="Z98" t="n">
        <v>10</v>
      </c>
    </row>
    <row r="99">
      <c r="A99" t="n">
        <v>18</v>
      </c>
      <c r="B99" t="n">
        <v>140</v>
      </c>
      <c r="C99" t="inlineStr">
        <is>
          <t xml:space="preserve">CONCLUIDO	</t>
        </is>
      </c>
      <c r="D99" t="n">
        <v>5.9655</v>
      </c>
      <c r="E99" t="n">
        <v>16.76</v>
      </c>
      <c r="F99" t="n">
        <v>12.35</v>
      </c>
      <c r="G99" t="n">
        <v>25.55</v>
      </c>
      <c r="H99" t="n">
        <v>0.35</v>
      </c>
      <c r="I99" t="n">
        <v>29</v>
      </c>
      <c r="J99" t="n">
        <v>282.9</v>
      </c>
      <c r="K99" t="n">
        <v>60.56</v>
      </c>
      <c r="L99" t="n">
        <v>5.5</v>
      </c>
      <c r="M99" t="n">
        <v>27</v>
      </c>
      <c r="N99" t="n">
        <v>76.84999999999999</v>
      </c>
      <c r="O99" t="n">
        <v>35125.37</v>
      </c>
      <c r="P99" t="n">
        <v>210.03</v>
      </c>
      <c r="Q99" t="n">
        <v>460.74</v>
      </c>
      <c r="R99" t="n">
        <v>66.81999999999999</v>
      </c>
      <c r="S99" t="n">
        <v>32.19</v>
      </c>
      <c r="T99" t="n">
        <v>13305.86</v>
      </c>
      <c r="U99" t="n">
        <v>0.48</v>
      </c>
      <c r="V99" t="n">
        <v>0.72</v>
      </c>
      <c r="W99" t="n">
        <v>1.5</v>
      </c>
      <c r="X99" t="n">
        <v>0.8100000000000001</v>
      </c>
      <c r="Y99" t="n">
        <v>1</v>
      </c>
      <c r="Z99" t="n">
        <v>10</v>
      </c>
    </row>
    <row r="100">
      <c r="A100" t="n">
        <v>19</v>
      </c>
      <c r="B100" t="n">
        <v>140</v>
      </c>
      <c r="C100" t="inlineStr">
        <is>
          <t xml:space="preserve">CONCLUIDO	</t>
        </is>
      </c>
      <c r="D100" t="n">
        <v>6.0267</v>
      </c>
      <c r="E100" t="n">
        <v>16.59</v>
      </c>
      <c r="F100" t="n">
        <v>12.28</v>
      </c>
      <c r="G100" t="n">
        <v>27.29</v>
      </c>
      <c r="H100" t="n">
        <v>0.36</v>
      </c>
      <c r="I100" t="n">
        <v>27</v>
      </c>
      <c r="J100" t="n">
        <v>283.4</v>
      </c>
      <c r="K100" t="n">
        <v>60.56</v>
      </c>
      <c r="L100" t="n">
        <v>5.75</v>
      </c>
      <c r="M100" t="n">
        <v>25</v>
      </c>
      <c r="N100" t="n">
        <v>77.09</v>
      </c>
      <c r="O100" t="n">
        <v>35186.68</v>
      </c>
      <c r="P100" t="n">
        <v>208.61</v>
      </c>
      <c r="Q100" t="n">
        <v>460.71</v>
      </c>
      <c r="R100" t="n">
        <v>64.81</v>
      </c>
      <c r="S100" t="n">
        <v>32.19</v>
      </c>
      <c r="T100" t="n">
        <v>12314.12</v>
      </c>
      <c r="U100" t="n">
        <v>0.5</v>
      </c>
      <c r="V100" t="n">
        <v>0.73</v>
      </c>
      <c r="W100" t="n">
        <v>1.49</v>
      </c>
      <c r="X100" t="n">
        <v>0.75</v>
      </c>
      <c r="Y100" t="n">
        <v>1</v>
      </c>
      <c r="Z100" t="n">
        <v>10</v>
      </c>
    </row>
    <row r="101">
      <c r="A101" t="n">
        <v>20</v>
      </c>
      <c r="B101" t="n">
        <v>140</v>
      </c>
      <c r="C101" t="inlineStr">
        <is>
          <t xml:space="preserve">CONCLUIDO	</t>
        </is>
      </c>
      <c r="D101" t="n">
        <v>6.0536</v>
      </c>
      <c r="E101" t="n">
        <v>16.52</v>
      </c>
      <c r="F101" t="n">
        <v>12.26</v>
      </c>
      <c r="G101" t="n">
        <v>28.29</v>
      </c>
      <c r="H101" t="n">
        <v>0.38</v>
      </c>
      <c r="I101" t="n">
        <v>26</v>
      </c>
      <c r="J101" t="n">
        <v>283.9</v>
      </c>
      <c r="K101" t="n">
        <v>60.56</v>
      </c>
      <c r="L101" t="n">
        <v>6</v>
      </c>
      <c r="M101" t="n">
        <v>24</v>
      </c>
      <c r="N101" t="n">
        <v>77.34</v>
      </c>
      <c r="O101" t="n">
        <v>35248.1</v>
      </c>
      <c r="P101" t="n">
        <v>208.12</v>
      </c>
      <c r="Q101" t="n">
        <v>460.69</v>
      </c>
      <c r="R101" t="n">
        <v>63.96</v>
      </c>
      <c r="S101" t="n">
        <v>32.19</v>
      </c>
      <c r="T101" t="n">
        <v>11892.91</v>
      </c>
      <c r="U101" t="n">
        <v>0.5</v>
      </c>
      <c r="V101" t="n">
        <v>0.73</v>
      </c>
      <c r="W101" t="n">
        <v>1.5</v>
      </c>
      <c r="X101" t="n">
        <v>0.73</v>
      </c>
      <c r="Y101" t="n">
        <v>1</v>
      </c>
      <c r="Z101" t="n">
        <v>10</v>
      </c>
    </row>
    <row r="102">
      <c r="A102" t="n">
        <v>21</v>
      </c>
      <c r="B102" t="n">
        <v>140</v>
      </c>
      <c r="C102" t="inlineStr">
        <is>
          <t xml:space="preserve">CONCLUIDO	</t>
        </is>
      </c>
      <c r="D102" t="n">
        <v>6.0848</v>
      </c>
      <c r="E102" t="n">
        <v>16.43</v>
      </c>
      <c r="F102" t="n">
        <v>12.23</v>
      </c>
      <c r="G102" t="n">
        <v>29.35</v>
      </c>
      <c r="H102" t="n">
        <v>0.39</v>
      </c>
      <c r="I102" t="n">
        <v>25</v>
      </c>
      <c r="J102" t="n">
        <v>284.4</v>
      </c>
      <c r="K102" t="n">
        <v>60.56</v>
      </c>
      <c r="L102" t="n">
        <v>6.25</v>
      </c>
      <c r="M102" t="n">
        <v>23</v>
      </c>
      <c r="N102" t="n">
        <v>77.59</v>
      </c>
      <c r="O102" t="n">
        <v>35309.61</v>
      </c>
      <c r="P102" t="n">
        <v>207.33</v>
      </c>
      <c r="Q102" t="n">
        <v>460.75</v>
      </c>
      <c r="R102" t="n">
        <v>63.18</v>
      </c>
      <c r="S102" t="n">
        <v>32.19</v>
      </c>
      <c r="T102" t="n">
        <v>11505.46</v>
      </c>
      <c r="U102" t="n">
        <v>0.51</v>
      </c>
      <c r="V102" t="n">
        <v>0.73</v>
      </c>
      <c r="W102" t="n">
        <v>1.49</v>
      </c>
      <c r="X102" t="n">
        <v>0.6899999999999999</v>
      </c>
      <c r="Y102" t="n">
        <v>1</v>
      </c>
      <c r="Z102" t="n">
        <v>10</v>
      </c>
    </row>
    <row r="103">
      <c r="A103" t="n">
        <v>22</v>
      </c>
      <c r="B103" t="n">
        <v>140</v>
      </c>
      <c r="C103" t="inlineStr">
        <is>
          <t xml:space="preserve">CONCLUIDO	</t>
        </is>
      </c>
      <c r="D103" t="n">
        <v>6.1203</v>
      </c>
      <c r="E103" t="n">
        <v>16.34</v>
      </c>
      <c r="F103" t="n">
        <v>12.18</v>
      </c>
      <c r="G103" t="n">
        <v>30.46</v>
      </c>
      <c r="H103" t="n">
        <v>0.41</v>
      </c>
      <c r="I103" t="n">
        <v>24</v>
      </c>
      <c r="J103" t="n">
        <v>284.89</v>
      </c>
      <c r="K103" t="n">
        <v>60.56</v>
      </c>
      <c r="L103" t="n">
        <v>6.5</v>
      </c>
      <c r="M103" t="n">
        <v>22</v>
      </c>
      <c r="N103" t="n">
        <v>77.84</v>
      </c>
      <c r="O103" t="n">
        <v>35371.22</v>
      </c>
      <c r="P103" t="n">
        <v>206.41</v>
      </c>
      <c r="Q103" t="n">
        <v>460.73</v>
      </c>
      <c r="R103" t="n">
        <v>61.76</v>
      </c>
      <c r="S103" t="n">
        <v>32.19</v>
      </c>
      <c r="T103" t="n">
        <v>10803.8</v>
      </c>
      <c r="U103" t="n">
        <v>0.52</v>
      </c>
      <c r="V103" t="n">
        <v>0.73</v>
      </c>
      <c r="W103" t="n">
        <v>1.48</v>
      </c>
      <c r="X103" t="n">
        <v>0.65</v>
      </c>
      <c r="Y103" t="n">
        <v>1</v>
      </c>
      <c r="Z103" t="n">
        <v>10</v>
      </c>
    </row>
    <row r="104">
      <c r="A104" t="n">
        <v>23</v>
      </c>
      <c r="B104" t="n">
        <v>140</v>
      </c>
      <c r="C104" t="inlineStr">
        <is>
          <t xml:space="preserve">CONCLUIDO	</t>
        </is>
      </c>
      <c r="D104" t="n">
        <v>6.1434</v>
      </c>
      <c r="E104" t="n">
        <v>16.28</v>
      </c>
      <c r="F104" t="n">
        <v>12.18</v>
      </c>
      <c r="G104" t="n">
        <v>31.76</v>
      </c>
      <c r="H104" t="n">
        <v>0.42</v>
      </c>
      <c r="I104" t="n">
        <v>23</v>
      </c>
      <c r="J104" t="n">
        <v>285.39</v>
      </c>
      <c r="K104" t="n">
        <v>60.56</v>
      </c>
      <c r="L104" t="n">
        <v>6.75</v>
      </c>
      <c r="M104" t="n">
        <v>21</v>
      </c>
      <c r="N104" t="n">
        <v>78.09</v>
      </c>
      <c r="O104" t="n">
        <v>35432.93</v>
      </c>
      <c r="P104" t="n">
        <v>205.99</v>
      </c>
      <c r="Q104" t="n">
        <v>460.69</v>
      </c>
      <c r="R104" t="n">
        <v>61.13</v>
      </c>
      <c r="S104" t="n">
        <v>32.19</v>
      </c>
      <c r="T104" t="n">
        <v>10491.38</v>
      </c>
      <c r="U104" t="n">
        <v>0.53</v>
      </c>
      <c r="V104" t="n">
        <v>0.73</v>
      </c>
      <c r="W104" t="n">
        <v>1.49</v>
      </c>
      <c r="X104" t="n">
        <v>0.64</v>
      </c>
      <c r="Y104" t="n">
        <v>1</v>
      </c>
      <c r="Z104" t="n">
        <v>10</v>
      </c>
    </row>
    <row r="105">
      <c r="A105" t="n">
        <v>24</v>
      </c>
      <c r="B105" t="n">
        <v>140</v>
      </c>
      <c r="C105" t="inlineStr">
        <is>
          <t xml:space="preserve">CONCLUIDO	</t>
        </is>
      </c>
      <c r="D105" t="n">
        <v>6.1411</v>
      </c>
      <c r="E105" t="n">
        <v>16.28</v>
      </c>
      <c r="F105" t="n">
        <v>12.18</v>
      </c>
      <c r="G105" t="n">
        <v>31.78</v>
      </c>
      <c r="H105" t="n">
        <v>0.44</v>
      </c>
      <c r="I105" t="n">
        <v>23</v>
      </c>
      <c r="J105" t="n">
        <v>285.9</v>
      </c>
      <c r="K105" t="n">
        <v>60.56</v>
      </c>
      <c r="L105" t="n">
        <v>7</v>
      </c>
      <c r="M105" t="n">
        <v>21</v>
      </c>
      <c r="N105" t="n">
        <v>78.34</v>
      </c>
      <c r="O105" t="n">
        <v>35494.74</v>
      </c>
      <c r="P105" t="n">
        <v>206.03</v>
      </c>
      <c r="Q105" t="n">
        <v>460.69</v>
      </c>
      <c r="R105" t="n">
        <v>61.32</v>
      </c>
      <c r="S105" t="n">
        <v>32.19</v>
      </c>
      <c r="T105" t="n">
        <v>10588.61</v>
      </c>
      <c r="U105" t="n">
        <v>0.52</v>
      </c>
      <c r="V105" t="n">
        <v>0.73</v>
      </c>
      <c r="W105" t="n">
        <v>1.49</v>
      </c>
      <c r="X105" t="n">
        <v>0.65</v>
      </c>
      <c r="Y105" t="n">
        <v>1</v>
      </c>
      <c r="Z105" t="n">
        <v>10</v>
      </c>
    </row>
    <row r="106">
      <c r="A106" t="n">
        <v>25</v>
      </c>
      <c r="B106" t="n">
        <v>140</v>
      </c>
      <c r="C106" t="inlineStr">
        <is>
          <t xml:space="preserve">CONCLUIDO	</t>
        </is>
      </c>
      <c r="D106" t="n">
        <v>6.1786</v>
      </c>
      <c r="E106" t="n">
        <v>16.18</v>
      </c>
      <c r="F106" t="n">
        <v>12.13</v>
      </c>
      <c r="G106" t="n">
        <v>33.1</v>
      </c>
      <c r="H106" t="n">
        <v>0.45</v>
      </c>
      <c r="I106" t="n">
        <v>22</v>
      </c>
      <c r="J106" t="n">
        <v>286.4</v>
      </c>
      <c r="K106" t="n">
        <v>60.56</v>
      </c>
      <c r="L106" t="n">
        <v>7.25</v>
      </c>
      <c r="M106" t="n">
        <v>20</v>
      </c>
      <c r="N106" t="n">
        <v>78.59</v>
      </c>
      <c r="O106" t="n">
        <v>35556.78</v>
      </c>
      <c r="P106" t="n">
        <v>204.77</v>
      </c>
      <c r="Q106" t="n">
        <v>460.72</v>
      </c>
      <c r="R106" t="n">
        <v>60.15</v>
      </c>
      <c r="S106" t="n">
        <v>32.19</v>
      </c>
      <c r="T106" t="n">
        <v>10009.72</v>
      </c>
      <c r="U106" t="n">
        <v>0.54</v>
      </c>
      <c r="V106" t="n">
        <v>0.74</v>
      </c>
      <c r="W106" t="n">
        <v>1.48</v>
      </c>
      <c r="X106" t="n">
        <v>0.6</v>
      </c>
      <c r="Y106" t="n">
        <v>1</v>
      </c>
      <c r="Z106" t="n">
        <v>10</v>
      </c>
    </row>
    <row r="107">
      <c r="A107" t="n">
        <v>26</v>
      </c>
      <c r="B107" t="n">
        <v>140</v>
      </c>
      <c r="C107" t="inlineStr">
        <is>
          <t xml:space="preserve">CONCLUIDO	</t>
        </is>
      </c>
      <c r="D107" t="n">
        <v>6.2094</v>
      </c>
      <c r="E107" t="n">
        <v>16.1</v>
      </c>
      <c r="F107" t="n">
        <v>12.11</v>
      </c>
      <c r="G107" t="n">
        <v>34.59</v>
      </c>
      <c r="H107" t="n">
        <v>0.47</v>
      </c>
      <c r="I107" t="n">
        <v>21</v>
      </c>
      <c r="J107" t="n">
        <v>286.9</v>
      </c>
      <c r="K107" t="n">
        <v>60.56</v>
      </c>
      <c r="L107" t="n">
        <v>7.5</v>
      </c>
      <c r="M107" t="n">
        <v>19</v>
      </c>
      <c r="N107" t="n">
        <v>78.84999999999999</v>
      </c>
      <c r="O107" t="n">
        <v>35618.8</v>
      </c>
      <c r="P107" t="n">
        <v>204.17</v>
      </c>
      <c r="Q107" t="n">
        <v>460.69</v>
      </c>
      <c r="R107" t="n">
        <v>59.32</v>
      </c>
      <c r="S107" t="n">
        <v>32.19</v>
      </c>
      <c r="T107" t="n">
        <v>9595.15</v>
      </c>
      <c r="U107" t="n">
        <v>0.54</v>
      </c>
      <c r="V107" t="n">
        <v>0.74</v>
      </c>
      <c r="W107" t="n">
        <v>1.48</v>
      </c>
      <c r="X107" t="n">
        <v>0.57</v>
      </c>
      <c r="Y107" t="n">
        <v>1</v>
      </c>
      <c r="Z107" t="n">
        <v>10</v>
      </c>
    </row>
    <row r="108">
      <c r="A108" t="n">
        <v>27</v>
      </c>
      <c r="B108" t="n">
        <v>140</v>
      </c>
      <c r="C108" t="inlineStr">
        <is>
          <t xml:space="preserve">CONCLUIDO	</t>
        </is>
      </c>
      <c r="D108" t="n">
        <v>6.2413</v>
      </c>
      <c r="E108" t="n">
        <v>16.02</v>
      </c>
      <c r="F108" t="n">
        <v>12.08</v>
      </c>
      <c r="G108" t="n">
        <v>36.23</v>
      </c>
      <c r="H108" t="n">
        <v>0.48</v>
      </c>
      <c r="I108" t="n">
        <v>20</v>
      </c>
      <c r="J108" t="n">
        <v>287.41</v>
      </c>
      <c r="K108" t="n">
        <v>60.56</v>
      </c>
      <c r="L108" t="n">
        <v>7.75</v>
      </c>
      <c r="M108" t="n">
        <v>18</v>
      </c>
      <c r="N108" t="n">
        <v>79.09999999999999</v>
      </c>
      <c r="O108" t="n">
        <v>35680.92</v>
      </c>
      <c r="P108" t="n">
        <v>203.68</v>
      </c>
      <c r="Q108" t="n">
        <v>460.69</v>
      </c>
      <c r="R108" t="n">
        <v>58.01</v>
      </c>
      <c r="S108" t="n">
        <v>32.19</v>
      </c>
      <c r="T108" t="n">
        <v>8946.01</v>
      </c>
      <c r="U108" t="n">
        <v>0.55</v>
      </c>
      <c r="V108" t="n">
        <v>0.74</v>
      </c>
      <c r="W108" t="n">
        <v>1.48</v>
      </c>
      <c r="X108" t="n">
        <v>0.54</v>
      </c>
      <c r="Y108" t="n">
        <v>1</v>
      </c>
      <c r="Z108" t="n">
        <v>10</v>
      </c>
    </row>
    <row r="109">
      <c r="A109" t="n">
        <v>28</v>
      </c>
      <c r="B109" t="n">
        <v>140</v>
      </c>
      <c r="C109" t="inlineStr">
        <is>
          <t xml:space="preserve">CONCLUIDO	</t>
        </is>
      </c>
      <c r="D109" t="n">
        <v>6.2381</v>
      </c>
      <c r="E109" t="n">
        <v>16.03</v>
      </c>
      <c r="F109" t="n">
        <v>12.09</v>
      </c>
      <c r="G109" t="n">
        <v>36.26</v>
      </c>
      <c r="H109" t="n">
        <v>0.49</v>
      </c>
      <c r="I109" t="n">
        <v>20</v>
      </c>
      <c r="J109" t="n">
        <v>287.91</v>
      </c>
      <c r="K109" t="n">
        <v>60.56</v>
      </c>
      <c r="L109" t="n">
        <v>8</v>
      </c>
      <c r="M109" t="n">
        <v>18</v>
      </c>
      <c r="N109" t="n">
        <v>79.36</v>
      </c>
      <c r="O109" t="n">
        <v>35743.15</v>
      </c>
      <c r="P109" t="n">
        <v>203.43</v>
      </c>
      <c r="Q109" t="n">
        <v>460.73</v>
      </c>
      <c r="R109" t="n">
        <v>58.43</v>
      </c>
      <c r="S109" t="n">
        <v>32.19</v>
      </c>
      <c r="T109" t="n">
        <v>9156.6</v>
      </c>
      <c r="U109" t="n">
        <v>0.55</v>
      </c>
      <c r="V109" t="n">
        <v>0.74</v>
      </c>
      <c r="W109" t="n">
        <v>1.48</v>
      </c>
      <c r="X109" t="n">
        <v>0.55</v>
      </c>
      <c r="Y109" t="n">
        <v>1</v>
      </c>
      <c r="Z109" t="n">
        <v>10</v>
      </c>
    </row>
    <row r="110">
      <c r="A110" t="n">
        <v>29</v>
      </c>
      <c r="B110" t="n">
        <v>140</v>
      </c>
      <c r="C110" t="inlineStr">
        <is>
          <t xml:space="preserve">CONCLUIDO	</t>
        </is>
      </c>
      <c r="D110" t="n">
        <v>6.2774</v>
      </c>
      <c r="E110" t="n">
        <v>15.93</v>
      </c>
      <c r="F110" t="n">
        <v>12.04</v>
      </c>
      <c r="G110" t="n">
        <v>38.01</v>
      </c>
      <c r="H110" t="n">
        <v>0.51</v>
      </c>
      <c r="I110" t="n">
        <v>19</v>
      </c>
      <c r="J110" t="n">
        <v>288.42</v>
      </c>
      <c r="K110" t="n">
        <v>60.56</v>
      </c>
      <c r="L110" t="n">
        <v>8.25</v>
      </c>
      <c r="M110" t="n">
        <v>17</v>
      </c>
      <c r="N110" t="n">
        <v>79.61</v>
      </c>
      <c r="O110" t="n">
        <v>35805.48</v>
      </c>
      <c r="P110" t="n">
        <v>202.46</v>
      </c>
      <c r="Q110" t="n">
        <v>460.71</v>
      </c>
      <c r="R110" t="n">
        <v>56.81</v>
      </c>
      <c r="S110" t="n">
        <v>32.19</v>
      </c>
      <c r="T110" t="n">
        <v>8351.9</v>
      </c>
      <c r="U110" t="n">
        <v>0.57</v>
      </c>
      <c r="V110" t="n">
        <v>0.74</v>
      </c>
      <c r="W110" t="n">
        <v>1.48</v>
      </c>
      <c r="X110" t="n">
        <v>0.5</v>
      </c>
      <c r="Y110" t="n">
        <v>1</v>
      </c>
      <c r="Z110" t="n">
        <v>10</v>
      </c>
    </row>
    <row r="111">
      <c r="A111" t="n">
        <v>30</v>
      </c>
      <c r="B111" t="n">
        <v>140</v>
      </c>
      <c r="C111" t="inlineStr">
        <is>
          <t xml:space="preserve">CONCLUIDO	</t>
        </is>
      </c>
      <c r="D111" t="n">
        <v>6.3073</v>
      </c>
      <c r="E111" t="n">
        <v>15.85</v>
      </c>
      <c r="F111" t="n">
        <v>12.01</v>
      </c>
      <c r="G111" t="n">
        <v>40.05</v>
      </c>
      <c r="H111" t="n">
        <v>0.52</v>
      </c>
      <c r="I111" t="n">
        <v>18</v>
      </c>
      <c r="J111" t="n">
        <v>288.92</v>
      </c>
      <c r="K111" t="n">
        <v>60.56</v>
      </c>
      <c r="L111" t="n">
        <v>8.5</v>
      </c>
      <c r="M111" t="n">
        <v>16</v>
      </c>
      <c r="N111" t="n">
        <v>79.87</v>
      </c>
      <c r="O111" t="n">
        <v>35867.91</v>
      </c>
      <c r="P111" t="n">
        <v>201.8</v>
      </c>
      <c r="Q111" t="n">
        <v>460.69</v>
      </c>
      <c r="R111" t="n">
        <v>55.99</v>
      </c>
      <c r="S111" t="n">
        <v>32.19</v>
      </c>
      <c r="T111" t="n">
        <v>7946.45</v>
      </c>
      <c r="U111" t="n">
        <v>0.57</v>
      </c>
      <c r="V111" t="n">
        <v>0.74</v>
      </c>
      <c r="W111" t="n">
        <v>1.48</v>
      </c>
      <c r="X111" t="n">
        <v>0.48</v>
      </c>
      <c r="Y111" t="n">
        <v>1</v>
      </c>
      <c r="Z111" t="n">
        <v>10</v>
      </c>
    </row>
    <row r="112">
      <c r="A112" t="n">
        <v>31</v>
      </c>
      <c r="B112" t="n">
        <v>140</v>
      </c>
      <c r="C112" t="inlineStr">
        <is>
          <t xml:space="preserve">CONCLUIDO	</t>
        </is>
      </c>
      <c r="D112" t="n">
        <v>6.3027</v>
      </c>
      <c r="E112" t="n">
        <v>15.87</v>
      </c>
      <c r="F112" t="n">
        <v>12.03</v>
      </c>
      <c r="G112" t="n">
        <v>40.08</v>
      </c>
      <c r="H112" t="n">
        <v>0.54</v>
      </c>
      <c r="I112" t="n">
        <v>18</v>
      </c>
      <c r="J112" t="n">
        <v>289.43</v>
      </c>
      <c r="K112" t="n">
        <v>60.56</v>
      </c>
      <c r="L112" t="n">
        <v>8.75</v>
      </c>
      <c r="M112" t="n">
        <v>16</v>
      </c>
      <c r="N112" t="n">
        <v>80.12</v>
      </c>
      <c r="O112" t="n">
        <v>35930.44</v>
      </c>
      <c r="P112" t="n">
        <v>201.97</v>
      </c>
      <c r="Q112" t="n">
        <v>460.72</v>
      </c>
      <c r="R112" t="n">
        <v>56.53</v>
      </c>
      <c r="S112" t="n">
        <v>32.19</v>
      </c>
      <c r="T112" t="n">
        <v>8219.26</v>
      </c>
      <c r="U112" t="n">
        <v>0.57</v>
      </c>
      <c r="V112" t="n">
        <v>0.74</v>
      </c>
      <c r="W112" t="n">
        <v>1.48</v>
      </c>
      <c r="X112" t="n">
        <v>0.49</v>
      </c>
      <c r="Y112" t="n">
        <v>1</v>
      </c>
      <c r="Z112" t="n">
        <v>10</v>
      </c>
    </row>
    <row r="113">
      <c r="A113" t="n">
        <v>32</v>
      </c>
      <c r="B113" t="n">
        <v>140</v>
      </c>
      <c r="C113" t="inlineStr">
        <is>
          <t xml:space="preserve">CONCLUIDO	</t>
        </is>
      </c>
      <c r="D113" t="n">
        <v>6.3364</v>
      </c>
      <c r="E113" t="n">
        <v>15.78</v>
      </c>
      <c r="F113" t="n">
        <v>11.99</v>
      </c>
      <c r="G113" t="n">
        <v>42.33</v>
      </c>
      <c r="H113" t="n">
        <v>0.55</v>
      </c>
      <c r="I113" t="n">
        <v>17</v>
      </c>
      <c r="J113" t="n">
        <v>289.94</v>
      </c>
      <c r="K113" t="n">
        <v>60.56</v>
      </c>
      <c r="L113" t="n">
        <v>9</v>
      </c>
      <c r="M113" t="n">
        <v>15</v>
      </c>
      <c r="N113" t="n">
        <v>80.38</v>
      </c>
      <c r="O113" t="n">
        <v>35993.08</v>
      </c>
      <c r="P113" t="n">
        <v>200.66</v>
      </c>
      <c r="Q113" t="n">
        <v>460.72</v>
      </c>
      <c r="R113" t="n">
        <v>55.34</v>
      </c>
      <c r="S113" t="n">
        <v>32.19</v>
      </c>
      <c r="T113" t="n">
        <v>7625.49</v>
      </c>
      <c r="U113" t="n">
        <v>0.58</v>
      </c>
      <c r="V113" t="n">
        <v>0.75</v>
      </c>
      <c r="W113" t="n">
        <v>1.48</v>
      </c>
      <c r="X113" t="n">
        <v>0.46</v>
      </c>
      <c r="Y113" t="n">
        <v>1</v>
      </c>
      <c r="Z113" t="n">
        <v>10</v>
      </c>
    </row>
    <row r="114">
      <c r="A114" t="n">
        <v>33</v>
      </c>
      <c r="B114" t="n">
        <v>140</v>
      </c>
      <c r="C114" t="inlineStr">
        <is>
          <t xml:space="preserve">CONCLUIDO	</t>
        </is>
      </c>
      <c r="D114" t="n">
        <v>6.3429</v>
      </c>
      <c r="E114" t="n">
        <v>15.77</v>
      </c>
      <c r="F114" t="n">
        <v>11.98</v>
      </c>
      <c r="G114" t="n">
        <v>42.27</v>
      </c>
      <c r="H114" t="n">
        <v>0.57</v>
      </c>
      <c r="I114" t="n">
        <v>17</v>
      </c>
      <c r="J114" t="n">
        <v>290.45</v>
      </c>
      <c r="K114" t="n">
        <v>60.56</v>
      </c>
      <c r="L114" t="n">
        <v>9.25</v>
      </c>
      <c r="M114" t="n">
        <v>15</v>
      </c>
      <c r="N114" t="n">
        <v>80.64</v>
      </c>
      <c r="O114" t="n">
        <v>36055.83</v>
      </c>
      <c r="P114" t="n">
        <v>200.7</v>
      </c>
      <c r="Q114" t="n">
        <v>460.7</v>
      </c>
      <c r="R114" t="n">
        <v>54.97</v>
      </c>
      <c r="S114" t="n">
        <v>32.19</v>
      </c>
      <c r="T114" t="n">
        <v>7440.21</v>
      </c>
      <c r="U114" t="n">
        <v>0.59</v>
      </c>
      <c r="V114" t="n">
        <v>0.75</v>
      </c>
      <c r="W114" t="n">
        <v>1.47</v>
      </c>
      <c r="X114" t="n">
        <v>0.44</v>
      </c>
      <c r="Y114" t="n">
        <v>1</v>
      </c>
      <c r="Z114" t="n">
        <v>10</v>
      </c>
    </row>
    <row r="115">
      <c r="A115" t="n">
        <v>34</v>
      </c>
      <c r="B115" t="n">
        <v>140</v>
      </c>
      <c r="C115" t="inlineStr">
        <is>
          <t xml:space="preserve">CONCLUIDO	</t>
        </is>
      </c>
      <c r="D115" t="n">
        <v>6.3319</v>
      </c>
      <c r="E115" t="n">
        <v>15.79</v>
      </c>
      <c r="F115" t="n">
        <v>12</v>
      </c>
      <c r="G115" t="n">
        <v>42.37</v>
      </c>
      <c r="H115" t="n">
        <v>0.58</v>
      </c>
      <c r="I115" t="n">
        <v>17</v>
      </c>
      <c r="J115" t="n">
        <v>290.96</v>
      </c>
      <c r="K115" t="n">
        <v>60.56</v>
      </c>
      <c r="L115" t="n">
        <v>9.5</v>
      </c>
      <c r="M115" t="n">
        <v>15</v>
      </c>
      <c r="N115" t="n">
        <v>80.90000000000001</v>
      </c>
      <c r="O115" t="n">
        <v>36118.68</v>
      </c>
      <c r="P115" t="n">
        <v>200.67</v>
      </c>
      <c r="Q115" t="n">
        <v>460.7</v>
      </c>
      <c r="R115" t="n">
        <v>55.91</v>
      </c>
      <c r="S115" t="n">
        <v>32.19</v>
      </c>
      <c r="T115" t="n">
        <v>7912.91</v>
      </c>
      <c r="U115" t="n">
        <v>0.58</v>
      </c>
      <c r="V115" t="n">
        <v>0.74</v>
      </c>
      <c r="W115" t="n">
        <v>1.47</v>
      </c>
      <c r="X115" t="n">
        <v>0.47</v>
      </c>
      <c r="Y115" t="n">
        <v>1</v>
      </c>
      <c r="Z115" t="n">
        <v>10</v>
      </c>
    </row>
    <row r="116">
      <c r="A116" t="n">
        <v>35</v>
      </c>
      <c r="B116" t="n">
        <v>140</v>
      </c>
      <c r="C116" t="inlineStr">
        <is>
          <t xml:space="preserve">CONCLUIDO	</t>
        </is>
      </c>
      <c r="D116" t="n">
        <v>6.3658</v>
      </c>
      <c r="E116" t="n">
        <v>15.71</v>
      </c>
      <c r="F116" t="n">
        <v>11.97</v>
      </c>
      <c r="G116" t="n">
        <v>44.9</v>
      </c>
      <c r="H116" t="n">
        <v>0.6</v>
      </c>
      <c r="I116" t="n">
        <v>16</v>
      </c>
      <c r="J116" t="n">
        <v>291.47</v>
      </c>
      <c r="K116" t="n">
        <v>60.56</v>
      </c>
      <c r="L116" t="n">
        <v>9.75</v>
      </c>
      <c r="M116" t="n">
        <v>14</v>
      </c>
      <c r="N116" t="n">
        <v>81.16</v>
      </c>
      <c r="O116" t="n">
        <v>36181.64</v>
      </c>
      <c r="P116" t="n">
        <v>199.97</v>
      </c>
      <c r="Q116" t="n">
        <v>460.7</v>
      </c>
      <c r="R116" t="n">
        <v>54.59</v>
      </c>
      <c r="S116" t="n">
        <v>32.19</v>
      </c>
      <c r="T116" t="n">
        <v>7259.35</v>
      </c>
      <c r="U116" t="n">
        <v>0.59</v>
      </c>
      <c r="V116" t="n">
        <v>0.75</v>
      </c>
      <c r="W116" t="n">
        <v>1.48</v>
      </c>
      <c r="X116" t="n">
        <v>0.44</v>
      </c>
      <c r="Y116" t="n">
        <v>1</v>
      </c>
      <c r="Z116" t="n">
        <v>10</v>
      </c>
    </row>
    <row r="117">
      <c r="A117" t="n">
        <v>36</v>
      </c>
      <c r="B117" t="n">
        <v>140</v>
      </c>
      <c r="C117" t="inlineStr">
        <is>
          <t xml:space="preserve">CONCLUIDO	</t>
        </is>
      </c>
      <c r="D117" t="n">
        <v>6.3701</v>
      </c>
      <c r="E117" t="n">
        <v>15.7</v>
      </c>
      <c r="F117" t="n">
        <v>11.96</v>
      </c>
      <c r="G117" t="n">
        <v>44.86</v>
      </c>
      <c r="H117" t="n">
        <v>0.61</v>
      </c>
      <c r="I117" t="n">
        <v>16</v>
      </c>
      <c r="J117" t="n">
        <v>291.98</v>
      </c>
      <c r="K117" t="n">
        <v>60.56</v>
      </c>
      <c r="L117" t="n">
        <v>10</v>
      </c>
      <c r="M117" t="n">
        <v>14</v>
      </c>
      <c r="N117" t="n">
        <v>81.42</v>
      </c>
      <c r="O117" t="n">
        <v>36244.71</v>
      </c>
      <c r="P117" t="n">
        <v>199.9</v>
      </c>
      <c r="Q117" t="n">
        <v>460.72</v>
      </c>
      <c r="R117" t="n">
        <v>54.53</v>
      </c>
      <c r="S117" t="n">
        <v>32.19</v>
      </c>
      <c r="T117" t="n">
        <v>7225.37</v>
      </c>
      <c r="U117" t="n">
        <v>0.59</v>
      </c>
      <c r="V117" t="n">
        <v>0.75</v>
      </c>
      <c r="W117" t="n">
        <v>1.47</v>
      </c>
      <c r="X117" t="n">
        <v>0.43</v>
      </c>
      <c r="Y117" t="n">
        <v>1</v>
      </c>
      <c r="Z117" t="n">
        <v>10</v>
      </c>
    </row>
    <row r="118">
      <c r="A118" t="n">
        <v>37</v>
      </c>
      <c r="B118" t="n">
        <v>140</v>
      </c>
      <c r="C118" t="inlineStr">
        <is>
          <t xml:space="preserve">CONCLUIDO	</t>
        </is>
      </c>
      <c r="D118" t="n">
        <v>6.4023</v>
      </c>
      <c r="E118" t="n">
        <v>15.62</v>
      </c>
      <c r="F118" t="n">
        <v>11.94</v>
      </c>
      <c r="G118" t="n">
        <v>47.74</v>
      </c>
      <c r="H118" t="n">
        <v>0.62</v>
      </c>
      <c r="I118" t="n">
        <v>15</v>
      </c>
      <c r="J118" t="n">
        <v>292.49</v>
      </c>
      <c r="K118" t="n">
        <v>60.56</v>
      </c>
      <c r="L118" t="n">
        <v>10.25</v>
      </c>
      <c r="M118" t="n">
        <v>13</v>
      </c>
      <c r="N118" t="n">
        <v>81.68000000000001</v>
      </c>
      <c r="O118" t="n">
        <v>36307.88</v>
      </c>
      <c r="P118" t="n">
        <v>198.95</v>
      </c>
      <c r="Q118" t="n">
        <v>460.74</v>
      </c>
      <c r="R118" t="n">
        <v>53.43</v>
      </c>
      <c r="S118" t="n">
        <v>32.19</v>
      </c>
      <c r="T118" t="n">
        <v>6683.02</v>
      </c>
      <c r="U118" t="n">
        <v>0.6</v>
      </c>
      <c r="V118" t="n">
        <v>0.75</v>
      </c>
      <c r="W118" t="n">
        <v>1.47</v>
      </c>
      <c r="X118" t="n">
        <v>0.4</v>
      </c>
      <c r="Y118" t="n">
        <v>1</v>
      </c>
      <c r="Z118" t="n">
        <v>10</v>
      </c>
    </row>
    <row r="119">
      <c r="A119" t="n">
        <v>38</v>
      </c>
      <c r="B119" t="n">
        <v>140</v>
      </c>
      <c r="C119" t="inlineStr">
        <is>
          <t xml:space="preserve">CONCLUIDO	</t>
        </is>
      </c>
      <c r="D119" t="n">
        <v>6.4055</v>
      </c>
      <c r="E119" t="n">
        <v>15.61</v>
      </c>
      <c r="F119" t="n">
        <v>11.93</v>
      </c>
      <c r="G119" t="n">
        <v>47.71</v>
      </c>
      <c r="H119" t="n">
        <v>0.64</v>
      </c>
      <c r="I119" t="n">
        <v>15</v>
      </c>
      <c r="J119" t="n">
        <v>293</v>
      </c>
      <c r="K119" t="n">
        <v>60.56</v>
      </c>
      <c r="L119" t="n">
        <v>10.5</v>
      </c>
      <c r="M119" t="n">
        <v>13</v>
      </c>
      <c r="N119" t="n">
        <v>81.95</v>
      </c>
      <c r="O119" t="n">
        <v>36371.17</v>
      </c>
      <c r="P119" t="n">
        <v>198.86</v>
      </c>
      <c r="Q119" t="n">
        <v>460.7</v>
      </c>
      <c r="R119" t="n">
        <v>53.24</v>
      </c>
      <c r="S119" t="n">
        <v>32.19</v>
      </c>
      <c r="T119" t="n">
        <v>6587.71</v>
      </c>
      <c r="U119" t="n">
        <v>0.6</v>
      </c>
      <c r="V119" t="n">
        <v>0.75</v>
      </c>
      <c r="W119" t="n">
        <v>1.47</v>
      </c>
      <c r="X119" t="n">
        <v>0.39</v>
      </c>
      <c r="Y119" t="n">
        <v>1</v>
      </c>
      <c r="Z119" t="n">
        <v>10</v>
      </c>
    </row>
    <row r="120">
      <c r="A120" t="n">
        <v>39</v>
      </c>
      <c r="B120" t="n">
        <v>140</v>
      </c>
      <c r="C120" t="inlineStr">
        <is>
          <t xml:space="preserve">CONCLUIDO	</t>
        </is>
      </c>
      <c r="D120" t="n">
        <v>6.4071</v>
      </c>
      <c r="E120" t="n">
        <v>15.61</v>
      </c>
      <c r="F120" t="n">
        <v>11.92</v>
      </c>
      <c r="G120" t="n">
        <v>47.69</v>
      </c>
      <c r="H120" t="n">
        <v>0.65</v>
      </c>
      <c r="I120" t="n">
        <v>15</v>
      </c>
      <c r="J120" t="n">
        <v>293.52</v>
      </c>
      <c r="K120" t="n">
        <v>60.56</v>
      </c>
      <c r="L120" t="n">
        <v>10.75</v>
      </c>
      <c r="M120" t="n">
        <v>13</v>
      </c>
      <c r="N120" t="n">
        <v>82.20999999999999</v>
      </c>
      <c r="O120" t="n">
        <v>36434.56</v>
      </c>
      <c r="P120" t="n">
        <v>198.76</v>
      </c>
      <c r="Q120" t="n">
        <v>460.7</v>
      </c>
      <c r="R120" t="n">
        <v>53.04</v>
      </c>
      <c r="S120" t="n">
        <v>32.19</v>
      </c>
      <c r="T120" t="n">
        <v>6485.61</v>
      </c>
      <c r="U120" t="n">
        <v>0.61</v>
      </c>
      <c r="V120" t="n">
        <v>0.75</v>
      </c>
      <c r="W120" t="n">
        <v>1.47</v>
      </c>
      <c r="X120" t="n">
        <v>0.39</v>
      </c>
      <c r="Y120" t="n">
        <v>1</v>
      </c>
      <c r="Z120" t="n">
        <v>10</v>
      </c>
    </row>
    <row r="121">
      <c r="A121" t="n">
        <v>40</v>
      </c>
      <c r="B121" t="n">
        <v>140</v>
      </c>
      <c r="C121" t="inlineStr">
        <is>
          <t xml:space="preserve">CONCLUIDO	</t>
        </is>
      </c>
      <c r="D121" t="n">
        <v>6.4406</v>
      </c>
      <c r="E121" t="n">
        <v>15.53</v>
      </c>
      <c r="F121" t="n">
        <v>11.89</v>
      </c>
      <c r="G121" t="n">
        <v>50.98</v>
      </c>
      <c r="H121" t="n">
        <v>0.67</v>
      </c>
      <c r="I121" t="n">
        <v>14</v>
      </c>
      <c r="J121" t="n">
        <v>294.03</v>
      </c>
      <c r="K121" t="n">
        <v>60.56</v>
      </c>
      <c r="L121" t="n">
        <v>11</v>
      </c>
      <c r="M121" t="n">
        <v>12</v>
      </c>
      <c r="N121" t="n">
        <v>82.48</v>
      </c>
      <c r="O121" t="n">
        <v>36498.06</v>
      </c>
      <c r="P121" t="n">
        <v>198.02</v>
      </c>
      <c r="Q121" t="n">
        <v>460.69</v>
      </c>
      <c r="R121" t="n">
        <v>52.21</v>
      </c>
      <c r="S121" t="n">
        <v>32.19</v>
      </c>
      <c r="T121" t="n">
        <v>6079.15</v>
      </c>
      <c r="U121" t="n">
        <v>0.62</v>
      </c>
      <c r="V121" t="n">
        <v>0.75</v>
      </c>
      <c r="W121" t="n">
        <v>1.47</v>
      </c>
      <c r="X121" t="n">
        <v>0.36</v>
      </c>
      <c r="Y121" t="n">
        <v>1</v>
      </c>
      <c r="Z121" t="n">
        <v>10</v>
      </c>
    </row>
    <row r="122">
      <c r="A122" t="n">
        <v>41</v>
      </c>
      <c r="B122" t="n">
        <v>140</v>
      </c>
      <c r="C122" t="inlineStr">
        <is>
          <t xml:space="preserve">CONCLUIDO	</t>
        </is>
      </c>
      <c r="D122" t="n">
        <v>6.4359</v>
      </c>
      <c r="E122" t="n">
        <v>15.54</v>
      </c>
      <c r="F122" t="n">
        <v>11.91</v>
      </c>
      <c r="G122" t="n">
        <v>51.02</v>
      </c>
      <c r="H122" t="n">
        <v>0.68</v>
      </c>
      <c r="I122" t="n">
        <v>14</v>
      </c>
      <c r="J122" t="n">
        <v>294.55</v>
      </c>
      <c r="K122" t="n">
        <v>60.56</v>
      </c>
      <c r="L122" t="n">
        <v>11.25</v>
      </c>
      <c r="M122" t="n">
        <v>12</v>
      </c>
      <c r="N122" t="n">
        <v>82.73999999999999</v>
      </c>
      <c r="O122" t="n">
        <v>36561.67</v>
      </c>
      <c r="P122" t="n">
        <v>198.28</v>
      </c>
      <c r="Q122" t="n">
        <v>460.71</v>
      </c>
      <c r="R122" t="n">
        <v>52.52</v>
      </c>
      <c r="S122" t="n">
        <v>32.19</v>
      </c>
      <c r="T122" t="n">
        <v>6230.71</v>
      </c>
      <c r="U122" t="n">
        <v>0.61</v>
      </c>
      <c r="V122" t="n">
        <v>0.75</v>
      </c>
      <c r="W122" t="n">
        <v>1.47</v>
      </c>
      <c r="X122" t="n">
        <v>0.37</v>
      </c>
      <c r="Y122" t="n">
        <v>1</v>
      </c>
      <c r="Z122" t="n">
        <v>10</v>
      </c>
    </row>
    <row r="123">
      <c r="A123" t="n">
        <v>42</v>
      </c>
      <c r="B123" t="n">
        <v>140</v>
      </c>
      <c r="C123" t="inlineStr">
        <is>
          <t xml:space="preserve">CONCLUIDO	</t>
        </is>
      </c>
      <c r="D123" t="n">
        <v>6.4321</v>
      </c>
      <c r="E123" t="n">
        <v>15.55</v>
      </c>
      <c r="F123" t="n">
        <v>11.91</v>
      </c>
      <c r="G123" t="n">
        <v>51.06</v>
      </c>
      <c r="H123" t="n">
        <v>0.6899999999999999</v>
      </c>
      <c r="I123" t="n">
        <v>14</v>
      </c>
      <c r="J123" t="n">
        <v>295.06</v>
      </c>
      <c r="K123" t="n">
        <v>60.56</v>
      </c>
      <c r="L123" t="n">
        <v>11.5</v>
      </c>
      <c r="M123" t="n">
        <v>12</v>
      </c>
      <c r="N123" t="n">
        <v>83.01000000000001</v>
      </c>
      <c r="O123" t="n">
        <v>36625.39</v>
      </c>
      <c r="P123" t="n">
        <v>197.92</v>
      </c>
      <c r="Q123" t="n">
        <v>460.69</v>
      </c>
      <c r="R123" t="n">
        <v>52.8</v>
      </c>
      <c r="S123" t="n">
        <v>32.19</v>
      </c>
      <c r="T123" t="n">
        <v>6372.79</v>
      </c>
      <c r="U123" t="n">
        <v>0.61</v>
      </c>
      <c r="V123" t="n">
        <v>0.75</v>
      </c>
      <c r="W123" t="n">
        <v>1.47</v>
      </c>
      <c r="X123" t="n">
        <v>0.38</v>
      </c>
      <c r="Y123" t="n">
        <v>1</v>
      </c>
      <c r="Z123" t="n">
        <v>10</v>
      </c>
    </row>
    <row r="124">
      <c r="A124" t="n">
        <v>43</v>
      </c>
      <c r="B124" t="n">
        <v>140</v>
      </c>
      <c r="C124" t="inlineStr">
        <is>
          <t xml:space="preserve">CONCLUIDO	</t>
        </is>
      </c>
      <c r="D124" t="n">
        <v>6.4663</v>
      </c>
      <c r="E124" t="n">
        <v>15.46</v>
      </c>
      <c r="F124" t="n">
        <v>11.88</v>
      </c>
      <c r="G124" t="n">
        <v>54.85</v>
      </c>
      <c r="H124" t="n">
        <v>0.71</v>
      </c>
      <c r="I124" t="n">
        <v>13</v>
      </c>
      <c r="J124" t="n">
        <v>295.58</v>
      </c>
      <c r="K124" t="n">
        <v>60.56</v>
      </c>
      <c r="L124" t="n">
        <v>11.75</v>
      </c>
      <c r="M124" t="n">
        <v>11</v>
      </c>
      <c r="N124" t="n">
        <v>83.28</v>
      </c>
      <c r="O124" t="n">
        <v>36689.22</v>
      </c>
      <c r="P124" t="n">
        <v>196.84</v>
      </c>
      <c r="Q124" t="n">
        <v>460.73</v>
      </c>
      <c r="R124" t="n">
        <v>52.01</v>
      </c>
      <c r="S124" t="n">
        <v>32.19</v>
      </c>
      <c r="T124" t="n">
        <v>5982.73</v>
      </c>
      <c r="U124" t="n">
        <v>0.62</v>
      </c>
      <c r="V124" t="n">
        <v>0.75</v>
      </c>
      <c r="W124" t="n">
        <v>1.46</v>
      </c>
      <c r="X124" t="n">
        <v>0.35</v>
      </c>
      <c r="Y124" t="n">
        <v>1</v>
      </c>
      <c r="Z124" t="n">
        <v>10</v>
      </c>
    </row>
    <row r="125">
      <c r="A125" t="n">
        <v>44</v>
      </c>
      <c r="B125" t="n">
        <v>140</v>
      </c>
      <c r="C125" t="inlineStr">
        <is>
          <t xml:space="preserve">CONCLUIDO	</t>
        </is>
      </c>
      <c r="D125" t="n">
        <v>6.4633</v>
      </c>
      <c r="E125" t="n">
        <v>15.47</v>
      </c>
      <c r="F125" t="n">
        <v>11.89</v>
      </c>
      <c r="G125" t="n">
        <v>54.89</v>
      </c>
      <c r="H125" t="n">
        <v>0.72</v>
      </c>
      <c r="I125" t="n">
        <v>13</v>
      </c>
      <c r="J125" t="n">
        <v>296.1</v>
      </c>
      <c r="K125" t="n">
        <v>60.56</v>
      </c>
      <c r="L125" t="n">
        <v>12</v>
      </c>
      <c r="M125" t="n">
        <v>11</v>
      </c>
      <c r="N125" t="n">
        <v>83.54000000000001</v>
      </c>
      <c r="O125" t="n">
        <v>36753.16</v>
      </c>
      <c r="P125" t="n">
        <v>197.58</v>
      </c>
      <c r="Q125" t="n">
        <v>460.72</v>
      </c>
      <c r="R125" t="n">
        <v>52.12</v>
      </c>
      <c r="S125" t="n">
        <v>32.19</v>
      </c>
      <c r="T125" t="n">
        <v>6039.23</v>
      </c>
      <c r="U125" t="n">
        <v>0.62</v>
      </c>
      <c r="V125" t="n">
        <v>0.75</v>
      </c>
      <c r="W125" t="n">
        <v>1.47</v>
      </c>
      <c r="X125" t="n">
        <v>0.36</v>
      </c>
      <c r="Y125" t="n">
        <v>1</v>
      </c>
      <c r="Z125" t="n">
        <v>10</v>
      </c>
    </row>
    <row r="126">
      <c r="A126" t="n">
        <v>45</v>
      </c>
      <c r="B126" t="n">
        <v>140</v>
      </c>
      <c r="C126" t="inlineStr">
        <is>
          <t xml:space="preserve">CONCLUIDO	</t>
        </is>
      </c>
      <c r="D126" t="n">
        <v>6.4671</v>
      </c>
      <c r="E126" t="n">
        <v>15.46</v>
      </c>
      <c r="F126" t="n">
        <v>11.88</v>
      </c>
      <c r="G126" t="n">
        <v>54.84</v>
      </c>
      <c r="H126" t="n">
        <v>0.74</v>
      </c>
      <c r="I126" t="n">
        <v>13</v>
      </c>
      <c r="J126" t="n">
        <v>296.62</v>
      </c>
      <c r="K126" t="n">
        <v>60.56</v>
      </c>
      <c r="L126" t="n">
        <v>12.25</v>
      </c>
      <c r="M126" t="n">
        <v>11</v>
      </c>
      <c r="N126" t="n">
        <v>83.81</v>
      </c>
      <c r="O126" t="n">
        <v>36817.22</v>
      </c>
      <c r="P126" t="n">
        <v>197.26</v>
      </c>
      <c r="Q126" t="n">
        <v>460.71</v>
      </c>
      <c r="R126" t="n">
        <v>51.93</v>
      </c>
      <c r="S126" t="n">
        <v>32.19</v>
      </c>
      <c r="T126" t="n">
        <v>5944.73</v>
      </c>
      <c r="U126" t="n">
        <v>0.62</v>
      </c>
      <c r="V126" t="n">
        <v>0.75</v>
      </c>
      <c r="W126" t="n">
        <v>1.47</v>
      </c>
      <c r="X126" t="n">
        <v>0.35</v>
      </c>
      <c r="Y126" t="n">
        <v>1</v>
      </c>
      <c r="Z126" t="n">
        <v>10</v>
      </c>
    </row>
    <row r="127">
      <c r="A127" t="n">
        <v>46</v>
      </c>
      <c r="B127" t="n">
        <v>140</v>
      </c>
      <c r="C127" t="inlineStr">
        <is>
          <t xml:space="preserve">CONCLUIDO	</t>
        </is>
      </c>
      <c r="D127" t="n">
        <v>6.4723</v>
      </c>
      <c r="E127" t="n">
        <v>15.45</v>
      </c>
      <c r="F127" t="n">
        <v>11.87</v>
      </c>
      <c r="G127" t="n">
        <v>54.79</v>
      </c>
      <c r="H127" t="n">
        <v>0.75</v>
      </c>
      <c r="I127" t="n">
        <v>13</v>
      </c>
      <c r="J127" t="n">
        <v>297.14</v>
      </c>
      <c r="K127" t="n">
        <v>60.56</v>
      </c>
      <c r="L127" t="n">
        <v>12.5</v>
      </c>
      <c r="M127" t="n">
        <v>11</v>
      </c>
      <c r="N127" t="n">
        <v>84.08</v>
      </c>
      <c r="O127" t="n">
        <v>36881.39</v>
      </c>
      <c r="P127" t="n">
        <v>196.84</v>
      </c>
      <c r="Q127" t="n">
        <v>460.71</v>
      </c>
      <c r="R127" t="n">
        <v>51.46</v>
      </c>
      <c r="S127" t="n">
        <v>32.19</v>
      </c>
      <c r="T127" t="n">
        <v>5707.08</v>
      </c>
      <c r="U127" t="n">
        <v>0.63</v>
      </c>
      <c r="V127" t="n">
        <v>0.75</v>
      </c>
      <c r="W127" t="n">
        <v>1.47</v>
      </c>
      <c r="X127" t="n">
        <v>0.34</v>
      </c>
      <c r="Y127" t="n">
        <v>1</v>
      </c>
      <c r="Z127" t="n">
        <v>10</v>
      </c>
    </row>
    <row r="128">
      <c r="A128" t="n">
        <v>47</v>
      </c>
      <c r="B128" t="n">
        <v>140</v>
      </c>
      <c r="C128" t="inlineStr">
        <is>
          <t xml:space="preserve">CONCLUIDO	</t>
        </is>
      </c>
      <c r="D128" t="n">
        <v>6.5076</v>
      </c>
      <c r="E128" t="n">
        <v>15.37</v>
      </c>
      <c r="F128" t="n">
        <v>11.84</v>
      </c>
      <c r="G128" t="n">
        <v>59.19</v>
      </c>
      <c r="H128" t="n">
        <v>0.76</v>
      </c>
      <c r="I128" t="n">
        <v>12</v>
      </c>
      <c r="J128" t="n">
        <v>297.66</v>
      </c>
      <c r="K128" t="n">
        <v>60.56</v>
      </c>
      <c r="L128" t="n">
        <v>12.75</v>
      </c>
      <c r="M128" t="n">
        <v>10</v>
      </c>
      <c r="N128" t="n">
        <v>84.36</v>
      </c>
      <c r="O128" t="n">
        <v>36945.67</v>
      </c>
      <c r="P128" t="n">
        <v>195.47</v>
      </c>
      <c r="Q128" t="n">
        <v>460.69</v>
      </c>
      <c r="R128" t="n">
        <v>50.38</v>
      </c>
      <c r="S128" t="n">
        <v>32.19</v>
      </c>
      <c r="T128" t="n">
        <v>5170.29</v>
      </c>
      <c r="U128" t="n">
        <v>0.64</v>
      </c>
      <c r="V128" t="n">
        <v>0.75</v>
      </c>
      <c r="W128" t="n">
        <v>1.47</v>
      </c>
      <c r="X128" t="n">
        <v>0.3</v>
      </c>
      <c r="Y128" t="n">
        <v>1</v>
      </c>
      <c r="Z128" t="n">
        <v>10</v>
      </c>
    </row>
    <row r="129">
      <c r="A129" t="n">
        <v>48</v>
      </c>
      <c r="B129" t="n">
        <v>140</v>
      </c>
      <c r="C129" t="inlineStr">
        <is>
          <t xml:space="preserve">CONCLUIDO	</t>
        </is>
      </c>
      <c r="D129" t="n">
        <v>6.5032</v>
      </c>
      <c r="E129" t="n">
        <v>15.38</v>
      </c>
      <c r="F129" t="n">
        <v>11.85</v>
      </c>
      <c r="G129" t="n">
        <v>59.25</v>
      </c>
      <c r="H129" t="n">
        <v>0.78</v>
      </c>
      <c r="I129" t="n">
        <v>12</v>
      </c>
      <c r="J129" t="n">
        <v>298.18</v>
      </c>
      <c r="K129" t="n">
        <v>60.56</v>
      </c>
      <c r="L129" t="n">
        <v>13</v>
      </c>
      <c r="M129" t="n">
        <v>10</v>
      </c>
      <c r="N129" t="n">
        <v>84.63</v>
      </c>
      <c r="O129" t="n">
        <v>37010.06</v>
      </c>
      <c r="P129" t="n">
        <v>195.59</v>
      </c>
      <c r="Q129" t="n">
        <v>460.69</v>
      </c>
      <c r="R129" t="n">
        <v>50.8</v>
      </c>
      <c r="S129" t="n">
        <v>32.19</v>
      </c>
      <c r="T129" t="n">
        <v>5380.42</v>
      </c>
      <c r="U129" t="n">
        <v>0.63</v>
      </c>
      <c r="V129" t="n">
        <v>0.75</v>
      </c>
      <c r="W129" t="n">
        <v>1.47</v>
      </c>
      <c r="X129" t="n">
        <v>0.32</v>
      </c>
      <c r="Y129" t="n">
        <v>1</v>
      </c>
      <c r="Z129" t="n">
        <v>10</v>
      </c>
    </row>
    <row r="130">
      <c r="A130" t="n">
        <v>49</v>
      </c>
      <c r="B130" t="n">
        <v>140</v>
      </c>
      <c r="C130" t="inlineStr">
        <is>
          <t xml:space="preserve">CONCLUIDO	</t>
        </is>
      </c>
      <c r="D130" t="n">
        <v>6.5047</v>
      </c>
      <c r="E130" t="n">
        <v>15.37</v>
      </c>
      <c r="F130" t="n">
        <v>11.85</v>
      </c>
      <c r="G130" t="n">
        <v>59.23</v>
      </c>
      <c r="H130" t="n">
        <v>0.79</v>
      </c>
      <c r="I130" t="n">
        <v>12</v>
      </c>
      <c r="J130" t="n">
        <v>298.71</v>
      </c>
      <c r="K130" t="n">
        <v>60.56</v>
      </c>
      <c r="L130" t="n">
        <v>13.25</v>
      </c>
      <c r="M130" t="n">
        <v>10</v>
      </c>
      <c r="N130" t="n">
        <v>84.90000000000001</v>
      </c>
      <c r="O130" t="n">
        <v>37074.57</v>
      </c>
      <c r="P130" t="n">
        <v>195.77</v>
      </c>
      <c r="Q130" t="n">
        <v>460.69</v>
      </c>
      <c r="R130" t="n">
        <v>50.74</v>
      </c>
      <c r="S130" t="n">
        <v>32.19</v>
      </c>
      <c r="T130" t="n">
        <v>5350.06</v>
      </c>
      <c r="U130" t="n">
        <v>0.63</v>
      </c>
      <c r="V130" t="n">
        <v>0.75</v>
      </c>
      <c r="W130" t="n">
        <v>1.46</v>
      </c>
      <c r="X130" t="n">
        <v>0.31</v>
      </c>
      <c r="Y130" t="n">
        <v>1</v>
      </c>
      <c r="Z130" t="n">
        <v>10</v>
      </c>
    </row>
    <row r="131">
      <c r="A131" t="n">
        <v>50</v>
      </c>
      <c r="B131" t="n">
        <v>140</v>
      </c>
      <c r="C131" t="inlineStr">
        <is>
          <t xml:space="preserve">CONCLUIDO	</t>
        </is>
      </c>
      <c r="D131" t="n">
        <v>6.5054</v>
      </c>
      <c r="E131" t="n">
        <v>15.37</v>
      </c>
      <c r="F131" t="n">
        <v>11.84</v>
      </c>
      <c r="G131" t="n">
        <v>59.22</v>
      </c>
      <c r="H131" t="n">
        <v>0.8</v>
      </c>
      <c r="I131" t="n">
        <v>12</v>
      </c>
      <c r="J131" t="n">
        <v>299.23</v>
      </c>
      <c r="K131" t="n">
        <v>60.56</v>
      </c>
      <c r="L131" t="n">
        <v>13.5</v>
      </c>
      <c r="M131" t="n">
        <v>10</v>
      </c>
      <c r="N131" t="n">
        <v>85.18000000000001</v>
      </c>
      <c r="O131" t="n">
        <v>37139.2</v>
      </c>
      <c r="P131" t="n">
        <v>195.45</v>
      </c>
      <c r="Q131" t="n">
        <v>460.71</v>
      </c>
      <c r="R131" t="n">
        <v>50.6</v>
      </c>
      <c r="S131" t="n">
        <v>32.19</v>
      </c>
      <c r="T131" t="n">
        <v>5282.12</v>
      </c>
      <c r="U131" t="n">
        <v>0.64</v>
      </c>
      <c r="V131" t="n">
        <v>0.75</v>
      </c>
      <c r="W131" t="n">
        <v>1.47</v>
      </c>
      <c r="X131" t="n">
        <v>0.31</v>
      </c>
      <c r="Y131" t="n">
        <v>1</v>
      </c>
      <c r="Z131" t="n">
        <v>10</v>
      </c>
    </row>
    <row r="132">
      <c r="A132" t="n">
        <v>51</v>
      </c>
      <c r="B132" t="n">
        <v>140</v>
      </c>
      <c r="C132" t="inlineStr">
        <is>
          <t xml:space="preserve">CONCLUIDO	</t>
        </is>
      </c>
      <c r="D132" t="n">
        <v>6.5043</v>
      </c>
      <c r="E132" t="n">
        <v>15.37</v>
      </c>
      <c r="F132" t="n">
        <v>11.85</v>
      </c>
      <c r="G132" t="n">
        <v>59.23</v>
      </c>
      <c r="H132" t="n">
        <v>0.82</v>
      </c>
      <c r="I132" t="n">
        <v>12</v>
      </c>
      <c r="J132" t="n">
        <v>299.76</v>
      </c>
      <c r="K132" t="n">
        <v>60.56</v>
      </c>
      <c r="L132" t="n">
        <v>13.75</v>
      </c>
      <c r="M132" t="n">
        <v>10</v>
      </c>
      <c r="N132" t="n">
        <v>85.45</v>
      </c>
      <c r="O132" t="n">
        <v>37204.07</v>
      </c>
      <c r="P132" t="n">
        <v>194.59</v>
      </c>
      <c r="Q132" t="n">
        <v>460.69</v>
      </c>
      <c r="R132" t="n">
        <v>50.77</v>
      </c>
      <c r="S132" t="n">
        <v>32.19</v>
      </c>
      <c r="T132" t="n">
        <v>5369.66</v>
      </c>
      <c r="U132" t="n">
        <v>0.63</v>
      </c>
      <c r="V132" t="n">
        <v>0.75</v>
      </c>
      <c r="W132" t="n">
        <v>1.46</v>
      </c>
      <c r="X132" t="n">
        <v>0.31</v>
      </c>
      <c r="Y132" t="n">
        <v>1</v>
      </c>
      <c r="Z132" t="n">
        <v>10</v>
      </c>
    </row>
    <row r="133">
      <c r="A133" t="n">
        <v>52</v>
      </c>
      <c r="B133" t="n">
        <v>140</v>
      </c>
      <c r="C133" t="inlineStr">
        <is>
          <t xml:space="preserve">CONCLUIDO	</t>
        </is>
      </c>
      <c r="D133" t="n">
        <v>6.5425</v>
      </c>
      <c r="E133" t="n">
        <v>15.28</v>
      </c>
      <c r="F133" t="n">
        <v>11.81</v>
      </c>
      <c r="G133" t="n">
        <v>64.41</v>
      </c>
      <c r="H133" t="n">
        <v>0.83</v>
      </c>
      <c r="I133" t="n">
        <v>11</v>
      </c>
      <c r="J133" t="n">
        <v>300.28</v>
      </c>
      <c r="K133" t="n">
        <v>60.56</v>
      </c>
      <c r="L133" t="n">
        <v>14</v>
      </c>
      <c r="M133" t="n">
        <v>9</v>
      </c>
      <c r="N133" t="n">
        <v>85.73</v>
      </c>
      <c r="O133" t="n">
        <v>37268.93</v>
      </c>
      <c r="P133" t="n">
        <v>193.82</v>
      </c>
      <c r="Q133" t="n">
        <v>460.75</v>
      </c>
      <c r="R133" t="n">
        <v>49.45</v>
      </c>
      <c r="S133" t="n">
        <v>32.19</v>
      </c>
      <c r="T133" t="n">
        <v>4711.26</v>
      </c>
      <c r="U133" t="n">
        <v>0.65</v>
      </c>
      <c r="V133" t="n">
        <v>0.76</v>
      </c>
      <c r="W133" t="n">
        <v>1.46</v>
      </c>
      <c r="X133" t="n">
        <v>0.28</v>
      </c>
      <c r="Y133" t="n">
        <v>1</v>
      </c>
      <c r="Z133" t="n">
        <v>10</v>
      </c>
    </row>
    <row r="134">
      <c r="A134" t="n">
        <v>53</v>
      </c>
      <c r="B134" t="n">
        <v>140</v>
      </c>
      <c r="C134" t="inlineStr">
        <is>
          <t xml:space="preserve">CONCLUIDO	</t>
        </is>
      </c>
      <c r="D134" t="n">
        <v>6.5392</v>
      </c>
      <c r="E134" t="n">
        <v>15.29</v>
      </c>
      <c r="F134" t="n">
        <v>11.82</v>
      </c>
      <c r="G134" t="n">
        <v>64.45999999999999</v>
      </c>
      <c r="H134" t="n">
        <v>0.84</v>
      </c>
      <c r="I134" t="n">
        <v>11</v>
      </c>
      <c r="J134" t="n">
        <v>300.81</v>
      </c>
      <c r="K134" t="n">
        <v>60.56</v>
      </c>
      <c r="L134" t="n">
        <v>14.25</v>
      </c>
      <c r="M134" t="n">
        <v>9</v>
      </c>
      <c r="N134" t="n">
        <v>86</v>
      </c>
      <c r="O134" t="n">
        <v>37333.9</v>
      </c>
      <c r="P134" t="n">
        <v>193.72</v>
      </c>
      <c r="Q134" t="n">
        <v>460.71</v>
      </c>
      <c r="R134" t="n">
        <v>49.64</v>
      </c>
      <c r="S134" t="n">
        <v>32.19</v>
      </c>
      <c r="T134" t="n">
        <v>4807.03</v>
      </c>
      <c r="U134" t="n">
        <v>0.65</v>
      </c>
      <c r="V134" t="n">
        <v>0.76</v>
      </c>
      <c r="W134" t="n">
        <v>1.47</v>
      </c>
      <c r="X134" t="n">
        <v>0.28</v>
      </c>
      <c r="Y134" t="n">
        <v>1</v>
      </c>
      <c r="Z134" t="n">
        <v>10</v>
      </c>
    </row>
    <row r="135">
      <c r="A135" t="n">
        <v>54</v>
      </c>
      <c r="B135" t="n">
        <v>140</v>
      </c>
      <c r="C135" t="inlineStr">
        <is>
          <t xml:space="preserve">CONCLUIDO	</t>
        </is>
      </c>
      <c r="D135" t="n">
        <v>6.5409</v>
      </c>
      <c r="E135" t="n">
        <v>15.29</v>
      </c>
      <c r="F135" t="n">
        <v>11.81</v>
      </c>
      <c r="G135" t="n">
        <v>64.43000000000001</v>
      </c>
      <c r="H135" t="n">
        <v>0.86</v>
      </c>
      <c r="I135" t="n">
        <v>11</v>
      </c>
      <c r="J135" t="n">
        <v>301.34</v>
      </c>
      <c r="K135" t="n">
        <v>60.56</v>
      </c>
      <c r="L135" t="n">
        <v>14.5</v>
      </c>
      <c r="M135" t="n">
        <v>9</v>
      </c>
      <c r="N135" t="n">
        <v>86.28</v>
      </c>
      <c r="O135" t="n">
        <v>37399</v>
      </c>
      <c r="P135" t="n">
        <v>194.23</v>
      </c>
      <c r="Q135" t="n">
        <v>460.75</v>
      </c>
      <c r="R135" t="n">
        <v>49.6</v>
      </c>
      <c r="S135" t="n">
        <v>32.19</v>
      </c>
      <c r="T135" t="n">
        <v>4788.52</v>
      </c>
      <c r="U135" t="n">
        <v>0.65</v>
      </c>
      <c r="V135" t="n">
        <v>0.76</v>
      </c>
      <c r="W135" t="n">
        <v>1.46</v>
      </c>
      <c r="X135" t="n">
        <v>0.28</v>
      </c>
      <c r="Y135" t="n">
        <v>1</v>
      </c>
      <c r="Z135" t="n">
        <v>10</v>
      </c>
    </row>
    <row r="136">
      <c r="A136" t="n">
        <v>55</v>
      </c>
      <c r="B136" t="n">
        <v>140</v>
      </c>
      <c r="C136" t="inlineStr">
        <is>
          <t xml:space="preserve">CONCLUIDO	</t>
        </is>
      </c>
      <c r="D136" t="n">
        <v>6.5419</v>
      </c>
      <c r="E136" t="n">
        <v>15.29</v>
      </c>
      <c r="F136" t="n">
        <v>11.81</v>
      </c>
      <c r="G136" t="n">
        <v>64.42</v>
      </c>
      <c r="H136" t="n">
        <v>0.87</v>
      </c>
      <c r="I136" t="n">
        <v>11</v>
      </c>
      <c r="J136" t="n">
        <v>301.86</v>
      </c>
      <c r="K136" t="n">
        <v>60.56</v>
      </c>
      <c r="L136" t="n">
        <v>14.75</v>
      </c>
      <c r="M136" t="n">
        <v>9</v>
      </c>
      <c r="N136" t="n">
        <v>86.56</v>
      </c>
      <c r="O136" t="n">
        <v>37464.21</v>
      </c>
      <c r="P136" t="n">
        <v>194.2</v>
      </c>
      <c r="Q136" t="n">
        <v>460.7</v>
      </c>
      <c r="R136" t="n">
        <v>49.42</v>
      </c>
      <c r="S136" t="n">
        <v>32.19</v>
      </c>
      <c r="T136" t="n">
        <v>4695</v>
      </c>
      <c r="U136" t="n">
        <v>0.65</v>
      </c>
      <c r="V136" t="n">
        <v>0.76</v>
      </c>
      <c r="W136" t="n">
        <v>1.47</v>
      </c>
      <c r="X136" t="n">
        <v>0.28</v>
      </c>
      <c r="Y136" t="n">
        <v>1</v>
      </c>
      <c r="Z136" t="n">
        <v>10</v>
      </c>
    </row>
    <row r="137">
      <c r="A137" t="n">
        <v>56</v>
      </c>
      <c r="B137" t="n">
        <v>140</v>
      </c>
      <c r="C137" t="inlineStr">
        <is>
          <t xml:space="preserve">CONCLUIDO	</t>
        </is>
      </c>
      <c r="D137" t="n">
        <v>6.5383</v>
      </c>
      <c r="E137" t="n">
        <v>15.29</v>
      </c>
      <c r="F137" t="n">
        <v>11.82</v>
      </c>
      <c r="G137" t="n">
        <v>64.47</v>
      </c>
      <c r="H137" t="n">
        <v>0.88</v>
      </c>
      <c r="I137" t="n">
        <v>11</v>
      </c>
      <c r="J137" t="n">
        <v>302.39</v>
      </c>
      <c r="K137" t="n">
        <v>60.56</v>
      </c>
      <c r="L137" t="n">
        <v>15</v>
      </c>
      <c r="M137" t="n">
        <v>9</v>
      </c>
      <c r="N137" t="n">
        <v>86.84</v>
      </c>
      <c r="O137" t="n">
        <v>37529.55</v>
      </c>
      <c r="P137" t="n">
        <v>193.95</v>
      </c>
      <c r="Q137" t="n">
        <v>460.69</v>
      </c>
      <c r="R137" t="n">
        <v>49.62</v>
      </c>
      <c r="S137" t="n">
        <v>32.19</v>
      </c>
      <c r="T137" t="n">
        <v>4795.82</v>
      </c>
      <c r="U137" t="n">
        <v>0.65</v>
      </c>
      <c r="V137" t="n">
        <v>0.76</v>
      </c>
      <c r="W137" t="n">
        <v>1.47</v>
      </c>
      <c r="X137" t="n">
        <v>0.29</v>
      </c>
      <c r="Y137" t="n">
        <v>1</v>
      </c>
      <c r="Z137" t="n">
        <v>10</v>
      </c>
    </row>
    <row r="138">
      <c r="A138" t="n">
        <v>57</v>
      </c>
      <c r="B138" t="n">
        <v>140</v>
      </c>
      <c r="C138" t="inlineStr">
        <is>
          <t xml:space="preserve">CONCLUIDO	</t>
        </is>
      </c>
      <c r="D138" t="n">
        <v>6.5425</v>
      </c>
      <c r="E138" t="n">
        <v>15.28</v>
      </c>
      <c r="F138" t="n">
        <v>11.81</v>
      </c>
      <c r="G138" t="n">
        <v>64.41</v>
      </c>
      <c r="H138" t="n">
        <v>0.9</v>
      </c>
      <c r="I138" t="n">
        <v>11</v>
      </c>
      <c r="J138" t="n">
        <v>302.92</v>
      </c>
      <c r="K138" t="n">
        <v>60.56</v>
      </c>
      <c r="L138" t="n">
        <v>15.25</v>
      </c>
      <c r="M138" t="n">
        <v>9</v>
      </c>
      <c r="N138" t="n">
        <v>87.12</v>
      </c>
      <c r="O138" t="n">
        <v>37595</v>
      </c>
      <c r="P138" t="n">
        <v>193.11</v>
      </c>
      <c r="Q138" t="n">
        <v>460.73</v>
      </c>
      <c r="R138" t="n">
        <v>49.51</v>
      </c>
      <c r="S138" t="n">
        <v>32.19</v>
      </c>
      <c r="T138" t="n">
        <v>4742.95</v>
      </c>
      <c r="U138" t="n">
        <v>0.65</v>
      </c>
      <c r="V138" t="n">
        <v>0.76</v>
      </c>
      <c r="W138" t="n">
        <v>1.46</v>
      </c>
      <c r="X138" t="n">
        <v>0.28</v>
      </c>
      <c r="Y138" t="n">
        <v>1</v>
      </c>
      <c r="Z138" t="n">
        <v>10</v>
      </c>
    </row>
    <row r="139">
      <c r="A139" t="n">
        <v>58</v>
      </c>
      <c r="B139" t="n">
        <v>140</v>
      </c>
      <c r="C139" t="inlineStr">
        <is>
          <t xml:space="preserve">CONCLUIDO	</t>
        </is>
      </c>
      <c r="D139" t="n">
        <v>6.5728</v>
      </c>
      <c r="E139" t="n">
        <v>15.21</v>
      </c>
      <c r="F139" t="n">
        <v>11.79</v>
      </c>
      <c r="G139" t="n">
        <v>70.73999999999999</v>
      </c>
      <c r="H139" t="n">
        <v>0.91</v>
      </c>
      <c r="I139" t="n">
        <v>10</v>
      </c>
      <c r="J139" t="n">
        <v>303.46</v>
      </c>
      <c r="K139" t="n">
        <v>60.56</v>
      </c>
      <c r="L139" t="n">
        <v>15.5</v>
      </c>
      <c r="M139" t="n">
        <v>8</v>
      </c>
      <c r="N139" t="n">
        <v>87.40000000000001</v>
      </c>
      <c r="O139" t="n">
        <v>37660.57</v>
      </c>
      <c r="P139" t="n">
        <v>193.03</v>
      </c>
      <c r="Q139" t="n">
        <v>460.69</v>
      </c>
      <c r="R139" t="n">
        <v>48.79</v>
      </c>
      <c r="S139" t="n">
        <v>32.19</v>
      </c>
      <c r="T139" t="n">
        <v>4387.44</v>
      </c>
      <c r="U139" t="n">
        <v>0.66</v>
      </c>
      <c r="V139" t="n">
        <v>0.76</v>
      </c>
      <c r="W139" t="n">
        <v>1.46</v>
      </c>
      <c r="X139" t="n">
        <v>0.26</v>
      </c>
      <c r="Y139" t="n">
        <v>1</v>
      </c>
      <c r="Z139" t="n">
        <v>10</v>
      </c>
    </row>
    <row r="140">
      <c r="A140" t="n">
        <v>59</v>
      </c>
      <c r="B140" t="n">
        <v>140</v>
      </c>
      <c r="C140" t="inlineStr">
        <is>
          <t xml:space="preserve">CONCLUIDO	</t>
        </is>
      </c>
      <c r="D140" t="n">
        <v>6.5786</v>
      </c>
      <c r="E140" t="n">
        <v>15.2</v>
      </c>
      <c r="F140" t="n">
        <v>11.78</v>
      </c>
      <c r="G140" t="n">
        <v>70.66</v>
      </c>
      <c r="H140" t="n">
        <v>0.92</v>
      </c>
      <c r="I140" t="n">
        <v>10</v>
      </c>
      <c r="J140" t="n">
        <v>303.99</v>
      </c>
      <c r="K140" t="n">
        <v>60.56</v>
      </c>
      <c r="L140" t="n">
        <v>15.75</v>
      </c>
      <c r="M140" t="n">
        <v>8</v>
      </c>
      <c r="N140" t="n">
        <v>87.68000000000001</v>
      </c>
      <c r="O140" t="n">
        <v>37726.27</v>
      </c>
      <c r="P140" t="n">
        <v>192.26</v>
      </c>
      <c r="Q140" t="n">
        <v>460.71</v>
      </c>
      <c r="R140" t="n">
        <v>48.49</v>
      </c>
      <c r="S140" t="n">
        <v>32.19</v>
      </c>
      <c r="T140" t="n">
        <v>4238.11</v>
      </c>
      <c r="U140" t="n">
        <v>0.66</v>
      </c>
      <c r="V140" t="n">
        <v>0.76</v>
      </c>
      <c r="W140" t="n">
        <v>1.46</v>
      </c>
      <c r="X140" t="n">
        <v>0.24</v>
      </c>
      <c r="Y140" t="n">
        <v>1</v>
      </c>
      <c r="Z140" t="n">
        <v>10</v>
      </c>
    </row>
    <row r="141">
      <c r="A141" t="n">
        <v>60</v>
      </c>
      <c r="B141" t="n">
        <v>140</v>
      </c>
      <c r="C141" t="inlineStr">
        <is>
          <t xml:space="preserve">CONCLUIDO	</t>
        </is>
      </c>
      <c r="D141" t="n">
        <v>6.5731</v>
      </c>
      <c r="E141" t="n">
        <v>15.21</v>
      </c>
      <c r="F141" t="n">
        <v>11.79</v>
      </c>
      <c r="G141" t="n">
        <v>70.73999999999999</v>
      </c>
      <c r="H141" t="n">
        <v>0.9399999999999999</v>
      </c>
      <c r="I141" t="n">
        <v>10</v>
      </c>
      <c r="J141" t="n">
        <v>304.52</v>
      </c>
      <c r="K141" t="n">
        <v>60.56</v>
      </c>
      <c r="L141" t="n">
        <v>16</v>
      </c>
      <c r="M141" t="n">
        <v>8</v>
      </c>
      <c r="N141" t="n">
        <v>87.97</v>
      </c>
      <c r="O141" t="n">
        <v>37792.08</v>
      </c>
      <c r="P141" t="n">
        <v>192.43</v>
      </c>
      <c r="Q141" t="n">
        <v>460.71</v>
      </c>
      <c r="R141" t="n">
        <v>49.08</v>
      </c>
      <c r="S141" t="n">
        <v>32.19</v>
      </c>
      <c r="T141" t="n">
        <v>4531.8</v>
      </c>
      <c r="U141" t="n">
        <v>0.66</v>
      </c>
      <c r="V141" t="n">
        <v>0.76</v>
      </c>
      <c r="W141" t="n">
        <v>1.46</v>
      </c>
      <c r="X141" t="n">
        <v>0.26</v>
      </c>
      <c r="Y141" t="n">
        <v>1</v>
      </c>
      <c r="Z141" t="n">
        <v>10</v>
      </c>
    </row>
    <row r="142">
      <c r="A142" t="n">
        <v>61</v>
      </c>
      <c r="B142" t="n">
        <v>140</v>
      </c>
      <c r="C142" t="inlineStr">
        <is>
          <t xml:space="preserve">CONCLUIDO	</t>
        </is>
      </c>
      <c r="D142" t="n">
        <v>6.5714</v>
      </c>
      <c r="E142" t="n">
        <v>15.22</v>
      </c>
      <c r="F142" t="n">
        <v>11.79</v>
      </c>
      <c r="G142" t="n">
        <v>70.77</v>
      </c>
      <c r="H142" t="n">
        <v>0.95</v>
      </c>
      <c r="I142" t="n">
        <v>10</v>
      </c>
      <c r="J142" t="n">
        <v>305.06</v>
      </c>
      <c r="K142" t="n">
        <v>60.56</v>
      </c>
      <c r="L142" t="n">
        <v>16.25</v>
      </c>
      <c r="M142" t="n">
        <v>8</v>
      </c>
      <c r="N142" t="n">
        <v>88.25</v>
      </c>
      <c r="O142" t="n">
        <v>37858.02</v>
      </c>
      <c r="P142" t="n">
        <v>192.61</v>
      </c>
      <c r="Q142" t="n">
        <v>460.69</v>
      </c>
      <c r="R142" t="n">
        <v>49.01</v>
      </c>
      <c r="S142" t="n">
        <v>32.19</v>
      </c>
      <c r="T142" t="n">
        <v>4498.54</v>
      </c>
      <c r="U142" t="n">
        <v>0.66</v>
      </c>
      <c r="V142" t="n">
        <v>0.76</v>
      </c>
      <c r="W142" t="n">
        <v>1.46</v>
      </c>
      <c r="X142" t="n">
        <v>0.26</v>
      </c>
      <c r="Y142" t="n">
        <v>1</v>
      </c>
      <c r="Z142" t="n">
        <v>10</v>
      </c>
    </row>
    <row r="143">
      <c r="A143" t="n">
        <v>62</v>
      </c>
      <c r="B143" t="n">
        <v>140</v>
      </c>
      <c r="C143" t="inlineStr">
        <is>
          <t xml:space="preserve">CONCLUIDO	</t>
        </is>
      </c>
      <c r="D143" t="n">
        <v>6.5728</v>
      </c>
      <c r="E143" t="n">
        <v>15.21</v>
      </c>
      <c r="F143" t="n">
        <v>11.79</v>
      </c>
      <c r="G143" t="n">
        <v>70.73999999999999</v>
      </c>
      <c r="H143" t="n">
        <v>0.96</v>
      </c>
      <c r="I143" t="n">
        <v>10</v>
      </c>
      <c r="J143" t="n">
        <v>305.59</v>
      </c>
      <c r="K143" t="n">
        <v>60.56</v>
      </c>
      <c r="L143" t="n">
        <v>16.5</v>
      </c>
      <c r="M143" t="n">
        <v>8</v>
      </c>
      <c r="N143" t="n">
        <v>88.54000000000001</v>
      </c>
      <c r="O143" t="n">
        <v>37924.08</v>
      </c>
      <c r="P143" t="n">
        <v>192.12</v>
      </c>
      <c r="Q143" t="n">
        <v>460.69</v>
      </c>
      <c r="R143" t="n">
        <v>48.87</v>
      </c>
      <c r="S143" t="n">
        <v>32.19</v>
      </c>
      <c r="T143" t="n">
        <v>4427</v>
      </c>
      <c r="U143" t="n">
        <v>0.66</v>
      </c>
      <c r="V143" t="n">
        <v>0.76</v>
      </c>
      <c r="W143" t="n">
        <v>1.46</v>
      </c>
      <c r="X143" t="n">
        <v>0.26</v>
      </c>
      <c r="Y143" t="n">
        <v>1</v>
      </c>
      <c r="Z143" t="n">
        <v>10</v>
      </c>
    </row>
    <row r="144">
      <c r="A144" t="n">
        <v>63</v>
      </c>
      <c r="B144" t="n">
        <v>140</v>
      </c>
      <c r="C144" t="inlineStr">
        <is>
          <t xml:space="preserve">CONCLUIDO	</t>
        </is>
      </c>
      <c r="D144" t="n">
        <v>6.5713</v>
      </c>
      <c r="E144" t="n">
        <v>15.22</v>
      </c>
      <c r="F144" t="n">
        <v>11.79</v>
      </c>
      <c r="G144" t="n">
        <v>70.77</v>
      </c>
      <c r="H144" t="n">
        <v>0.97</v>
      </c>
      <c r="I144" t="n">
        <v>10</v>
      </c>
      <c r="J144" t="n">
        <v>306.13</v>
      </c>
      <c r="K144" t="n">
        <v>60.56</v>
      </c>
      <c r="L144" t="n">
        <v>16.75</v>
      </c>
      <c r="M144" t="n">
        <v>8</v>
      </c>
      <c r="N144" t="n">
        <v>88.83</v>
      </c>
      <c r="O144" t="n">
        <v>37990.27</v>
      </c>
      <c r="P144" t="n">
        <v>191.71</v>
      </c>
      <c r="Q144" t="n">
        <v>460.7</v>
      </c>
      <c r="R144" t="n">
        <v>49.06</v>
      </c>
      <c r="S144" t="n">
        <v>32.19</v>
      </c>
      <c r="T144" t="n">
        <v>4521.07</v>
      </c>
      <c r="U144" t="n">
        <v>0.66</v>
      </c>
      <c r="V144" t="n">
        <v>0.76</v>
      </c>
      <c r="W144" t="n">
        <v>1.46</v>
      </c>
      <c r="X144" t="n">
        <v>0.26</v>
      </c>
      <c r="Y144" t="n">
        <v>1</v>
      </c>
      <c r="Z144" t="n">
        <v>10</v>
      </c>
    </row>
    <row r="145">
      <c r="A145" t="n">
        <v>64</v>
      </c>
      <c r="B145" t="n">
        <v>140</v>
      </c>
      <c r="C145" t="inlineStr">
        <is>
          <t xml:space="preserve">CONCLUIDO	</t>
        </is>
      </c>
      <c r="D145" t="n">
        <v>6.5735</v>
      </c>
      <c r="E145" t="n">
        <v>15.21</v>
      </c>
      <c r="F145" t="n">
        <v>11.79</v>
      </c>
      <c r="G145" t="n">
        <v>70.73</v>
      </c>
      <c r="H145" t="n">
        <v>0.99</v>
      </c>
      <c r="I145" t="n">
        <v>10</v>
      </c>
      <c r="J145" t="n">
        <v>306.67</v>
      </c>
      <c r="K145" t="n">
        <v>60.56</v>
      </c>
      <c r="L145" t="n">
        <v>17</v>
      </c>
      <c r="M145" t="n">
        <v>8</v>
      </c>
      <c r="N145" t="n">
        <v>89.11</v>
      </c>
      <c r="O145" t="n">
        <v>38056.58</v>
      </c>
      <c r="P145" t="n">
        <v>191.06</v>
      </c>
      <c r="Q145" t="n">
        <v>460.7</v>
      </c>
      <c r="R145" t="n">
        <v>48.79</v>
      </c>
      <c r="S145" t="n">
        <v>32.19</v>
      </c>
      <c r="T145" t="n">
        <v>4387.69</v>
      </c>
      <c r="U145" t="n">
        <v>0.66</v>
      </c>
      <c r="V145" t="n">
        <v>0.76</v>
      </c>
      <c r="W145" t="n">
        <v>1.46</v>
      </c>
      <c r="X145" t="n">
        <v>0.26</v>
      </c>
      <c r="Y145" t="n">
        <v>1</v>
      </c>
      <c r="Z145" t="n">
        <v>10</v>
      </c>
    </row>
    <row r="146">
      <c r="A146" t="n">
        <v>65</v>
      </c>
      <c r="B146" t="n">
        <v>140</v>
      </c>
      <c r="C146" t="inlineStr">
        <is>
          <t xml:space="preserve">CONCLUIDO	</t>
        </is>
      </c>
      <c r="D146" t="n">
        <v>6.6102</v>
      </c>
      <c r="E146" t="n">
        <v>15.13</v>
      </c>
      <c r="F146" t="n">
        <v>11.76</v>
      </c>
      <c r="G146" t="n">
        <v>78.38</v>
      </c>
      <c r="H146" t="n">
        <v>1</v>
      </c>
      <c r="I146" t="n">
        <v>9</v>
      </c>
      <c r="J146" t="n">
        <v>307.21</v>
      </c>
      <c r="K146" t="n">
        <v>60.56</v>
      </c>
      <c r="L146" t="n">
        <v>17.25</v>
      </c>
      <c r="M146" t="n">
        <v>7</v>
      </c>
      <c r="N146" t="n">
        <v>89.40000000000001</v>
      </c>
      <c r="O146" t="n">
        <v>38123.01</v>
      </c>
      <c r="P146" t="n">
        <v>190.41</v>
      </c>
      <c r="Q146" t="n">
        <v>460.69</v>
      </c>
      <c r="R146" t="n">
        <v>47.66</v>
      </c>
      <c r="S146" t="n">
        <v>32.19</v>
      </c>
      <c r="T146" t="n">
        <v>3825.52</v>
      </c>
      <c r="U146" t="n">
        <v>0.68</v>
      </c>
      <c r="V146" t="n">
        <v>0.76</v>
      </c>
      <c r="W146" t="n">
        <v>1.46</v>
      </c>
      <c r="X146" t="n">
        <v>0.22</v>
      </c>
      <c r="Y146" t="n">
        <v>1</v>
      </c>
      <c r="Z146" t="n">
        <v>10</v>
      </c>
    </row>
    <row r="147">
      <c r="A147" t="n">
        <v>66</v>
      </c>
      <c r="B147" t="n">
        <v>140</v>
      </c>
      <c r="C147" t="inlineStr">
        <is>
          <t xml:space="preserve">CONCLUIDO	</t>
        </is>
      </c>
      <c r="D147" t="n">
        <v>6.6118</v>
      </c>
      <c r="E147" t="n">
        <v>15.12</v>
      </c>
      <c r="F147" t="n">
        <v>11.75</v>
      </c>
      <c r="G147" t="n">
        <v>78.36</v>
      </c>
      <c r="H147" t="n">
        <v>1.01</v>
      </c>
      <c r="I147" t="n">
        <v>9</v>
      </c>
      <c r="J147" t="n">
        <v>307.75</v>
      </c>
      <c r="K147" t="n">
        <v>60.56</v>
      </c>
      <c r="L147" t="n">
        <v>17.5</v>
      </c>
      <c r="M147" t="n">
        <v>7</v>
      </c>
      <c r="N147" t="n">
        <v>89.69</v>
      </c>
      <c r="O147" t="n">
        <v>38189.58</v>
      </c>
      <c r="P147" t="n">
        <v>190.38</v>
      </c>
      <c r="Q147" t="n">
        <v>460.7</v>
      </c>
      <c r="R147" t="n">
        <v>47.62</v>
      </c>
      <c r="S147" t="n">
        <v>32.19</v>
      </c>
      <c r="T147" t="n">
        <v>3805</v>
      </c>
      <c r="U147" t="n">
        <v>0.68</v>
      </c>
      <c r="V147" t="n">
        <v>0.76</v>
      </c>
      <c r="W147" t="n">
        <v>1.46</v>
      </c>
      <c r="X147" t="n">
        <v>0.22</v>
      </c>
      <c r="Y147" t="n">
        <v>1</v>
      </c>
      <c r="Z147" t="n">
        <v>10</v>
      </c>
    </row>
    <row r="148">
      <c r="A148" t="n">
        <v>67</v>
      </c>
      <c r="B148" t="n">
        <v>140</v>
      </c>
      <c r="C148" t="inlineStr">
        <is>
          <t xml:space="preserve">CONCLUIDO	</t>
        </is>
      </c>
      <c r="D148" t="n">
        <v>6.6131</v>
      </c>
      <c r="E148" t="n">
        <v>15.12</v>
      </c>
      <c r="F148" t="n">
        <v>11.75</v>
      </c>
      <c r="G148" t="n">
        <v>78.34</v>
      </c>
      <c r="H148" t="n">
        <v>1.03</v>
      </c>
      <c r="I148" t="n">
        <v>9</v>
      </c>
      <c r="J148" t="n">
        <v>308.29</v>
      </c>
      <c r="K148" t="n">
        <v>60.56</v>
      </c>
      <c r="L148" t="n">
        <v>17.75</v>
      </c>
      <c r="M148" t="n">
        <v>7</v>
      </c>
      <c r="N148" t="n">
        <v>89.98</v>
      </c>
      <c r="O148" t="n">
        <v>38256.26</v>
      </c>
      <c r="P148" t="n">
        <v>190.67</v>
      </c>
      <c r="Q148" t="n">
        <v>460.69</v>
      </c>
      <c r="R148" t="n">
        <v>47.58</v>
      </c>
      <c r="S148" t="n">
        <v>32.19</v>
      </c>
      <c r="T148" t="n">
        <v>3789.32</v>
      </c>
      <c r="U148" t="n">
        <v>0.68</v>
      </c>
      <c r="V148" t="n">
        <v>0.76</v>
      </c>
      <c r="W148" t="n">
        <v>1.46</v>
      </c>
      <c r="X148" t="n">
        <v>0.22</v>
      </c>
      <c r="Y148" t="n">
        <v>1</v>
      </c>
      <c r="Z148" t="n">
        <v>10</v>
      </c>
    </row>
    <row r="149">
      <c r="A149" t="n">
        <v>68</v>
      </c>
      <c r="B149" t="n">
        <v>140</v>
      </c>
      <c r="C149" t="inlineStr">
        <is>
          <t xml:space="preserve">CONCLUIDO	</t>
        </is>
      </c>
      <c r="D149" t="n">
        <v>6.6054</v>
      </c>
      <c r="E149" t="n">
        <v>15.14</v>
      </c>
      <c r="F149" t="n">
        <v>11.77</v>
      </c>
      <c r="G149" t="n">
        <v>78.45</v>
      </c>
      <c r="H149" t="n">
        <v>1.04</v>
      </c>
      <c r="I149" t="n">
        <v>9</v>
      </c>
      <c r="J149" t="n">
        <v>308.83</v>
      </c>
      <c r="K149" t="n">
        <v>60.56</v>
      </c>
      <c r="L149" t="n">
        <v>18</v>
      </c>
      <c r="M149" t="n">
        <v>7</v>
      </c>
      <c r="N149" t="n">
        <v>90.27</v>
      </c>
      <c r="O149" t="n">
        <v>38323.08</v>
      </c>
      <c r="P149" t="n">
        <v>190.97</v>
      </c>
      <c r="Q149" t="n">
        <v>460.69</v>
      </c>
      <c r="R149" t="n">
        <v>48.14</v>
      </c>
      <c r="S149" t="n">
        <v>32.19</v>
      </c>
      <c r="T149" t="n">
        <v>4068.43</v>
      </c>
      <c r="U149" t="n">
        <v>0.67</v>
      </c>
      <c r="V149" t="n">
        <v>0.76</v>
      </c>
      <c r="W149" t="n">
        <v>1.46</v>
      </c>
      <c r="X149" t="n">
        <v>0.23</v>
      </c>
      <c r="Y149" t="n">
        <v>1</v>
      </c>
      <c r="Z149" t="n">
        <v>10</v>
      </c>
    </row>
    <row r="150">
      <c r="A150" t="n">
        <v>69</v>
      </c>
      <c r="B150" t="n">
        <v>140</v>
      </c>
      <c r="C150" t="inlineStr">
        <is>
          <t xml:space="preserve">CONCLUIDO	</t>
        </is>
      </c>
      <c r="D150" t="n">
        <v>6.6055</v>
      </c>
      <c r="E150" t="n">
        <v>15.14</v>
      </c>
      <c r="F150" t="n">
        <v>11.77</v>
      </c>
      <c r="G150" t="n">
        <v>78.45</v>
      </c>
      <c r="H150" t="n">
        <v>1.05</v>
      </c>
      <c r="I150" t="n">
        <v>9</v>
      </c>
      <c r="J150" t="n">
        <v>309.37</v>
      </c>
      <c r="K150" t="n">
        <v>60.56</v>
      </c>
      <c r="L150" t="n">
        <v>18.25</v>
      </c>
      <c r="M150" t="n">
        <v>7</v>
      </c>
      <c r="N150" t="n">
        <v>90.56999999999999</v>
      </c>
      <c r="O150" t="n">
        <v>38390.02</v>
      </c>
      <c r="P150" t="n">
        <v>191.23</v>
      </c>
      <c r="Q150" t="n">
        <v>460.69</v>
      </c>
      <c r="R150" t="n">
        <v>48.14</v>
      </c>
      <c r="S150" t="n">
        <v>32.19</v>
      </c>
      <c r="T150" t="n">
        <v>4067.42</v>
      </c>
      <c r="U150" t="n">
        <v>0.67</v>
      </c>
      <c r="V150" t="n">
        <v>0.76</v>
      </c>
      <c r="W150" t="n">
        <v>1.46</v>
      </c>
      <c r="X150" t="n">
        <v>0.23</v>
      </c>
      <c r="Y150" t="n">
        <v>1</v>
      </c>
      <c r="Z150" t="n">
        <v>10</v>
      </c>
    </row>
    <row r="151">
      <c r="A151" t="n">
        <v>70</v>
      </c>
      <c r="B151" t="n">
        <v>140</v>
      </c>
      <c r="C151" t="inlineStr">
        <is>
          <t xml:space="preserve">CONCLUIDO	</t>
        </is>
      </c>
      <c r="D151" t="n">
        <v>6.6095</v>
      </c>
      <c r="E151" t="n">
        <v>15.13</v>
      </c>
      <c r="F151" t="n">
        <v>11.76</v>
      </c>
      <c r="G151" t="n">
        <v>78.39</v>
      </c>
      <c r="H151" t="n">
        <v>1.06</v>
      </c>
      <c r="I151" t="n">
        <v>9</v>
      </c>
      <c r="J151" t="n">
        <v>309.91</v>
      </c>
      <c r="K151" t="n">
        <v>60.56</v>
      </c>
      <c r="L151" t="n">
        <v>18.5</v>
      </c>
      <c r="M151" t="n">
        <v>7</v>
      </c>
      <c r="N151" t="n">
        <v>90.86</v>
      </c>
      <c r="O151" t="n">
        <v>38457.09</v>
      </c>
      <c r="P151" t="n">
        <v>190.37</v>
      </c>
      <c r="Q151" t="n">
        <v>460.69</v>
      </c>
      <c r="R151" t="n">
        <v>47.82</v>
      </c>
      <c r="S151" t="n">
        <v>32.19</v>
      </c>
      <c r="T151" t="n">
        <v>3905.56</v>
      </c>
      <c r="U151" t="n">
        <v>0.67</v>
      </c>
      <c r="V151" t="n">
        <v>0.76</v>
      </c>
      <c r="W151" t="n">
        <v>1.46</v>
      </c>
      <c r="X151" t="n">
        <v>0.23</v>
      </c>
      <c r="Y151" t="n">
        <v>1</v>
      </c>
      <c r="Z151" t="n">
        <v>10</v>
      </c>
    </row>
    <row r="152">
      <c r="A152" t="n">
        <v>71</v>
      </c>
      <c r="B152" t="n">
        <v>140</v>
      </c>
      <c r="C152" t="inlineStr">
        <is>
          <t xml:space="preserve">CONCLUIDO	</t>
        </is>
      </c>
      <c r="D152" t="n">
        <v>6.6054</v>
      </c>
      <c r="E152" t="n">
        <v>15.14</v>
      </c>
      <c r="F152" t="n">
        <v>11.77</v>
      </c>
      <c r="G152" t="n">
        <v>78.45</v>
      </c>
      <c r="H152" t="n">
        <v>1.08</v>
      </c>
      <c r="I152" t="n">
        <v>9</v>
      </c>
      <c r="J152" t="n">
        <v>310.46</v>
      </c>
      <c r="K152" t="n">
        <v>60.56</v>
      </c>
      <c r="L152" t="n">
        <v>18.75</v>
      </c>
      <c r="M152" t="n">
        <v>7</v>
      </c>
      <c r="N152" t="n">
        <v>91.16</v>
      </c>
      <c r="O152" t="n">
        <v>38524.29</v>
      </c>
      <c r="P152" t="n">
        <v>189.74</v>
      </c>
      <c r="Q152" t="n">
        <v>460.71</v>
      </c>
      <c r="R152" t="n">
        <v>48.13</v>
      </c>
      <c r="S152" t="n">
        <v>32.19</v>
      </c>
      <c r="T152" t="n">
        <v>4062.14</v>
      </c>
      <c r="U152" t="n">
        <v>0.67</v>
      </c>
      <c r="V152" t="n">
        <v>0.76</v>
      </c>
      <c r="W152" t="n">
        <v>1.46</v>
      </c>
      <c r="X152" t="n">
        <v>0.23</v>
      </c>
      <c r="Y152" t="n">
        <v>1</v>
      </c>
      <c r="Z152" t="n">
        <v>10</v>
      </c>
    </row>
    <row r="153">
      <c r="A153" t="n">
        <v>72</v>
      </c>
      <c r="B153" t="n">
        <v>140</v>
      </c>
      <c r="C153" t="inlineStr">
        <is>
          <t xml:space="preserve">CONCLUIDO	</t>
        </is>
      </c>
      <c r="D153" t="n">
        <v>6.606</v>
      </c>
      <c r="E153" t="n">
        <v>15.14</v>
      </c>
      <c r="F153" t="n">
        <v>11.77</v>
      </c>
      <c r="G153" t="n">
        <v>78.44</v>
      </c>
      <c r="H153" t="n">
        <v>1.09</v>
      </c>
      <c r="I153" t="n">
        <v>9</v>
      </c>
      <c r="J153" t="n">
        <v>311.01</v>
      </c>
      <c r="K153" t="n">
        <v>60.56</v>
      </c>
      <c r="L153" t="n">
        <v>19</v>
      </c>
      <c r="M153" t="n">
        <v>7</v>
      </c>
      <c r="N153" t="n">
        <v>91.45</v>
      </c>
      <c r="O153" t="n">
        <v>38591.62</v>
      </c>
      <c r="P153" t="n">
        <v>190.1</v>
      </c>
      <c r="Q153" t="n">
        <v>460.69</v>
      </c>
      <c r="R153" t="n">
        <v>48.04</v>
      </c>
      <c r="S153" t="n">
        <v>32.19</v>
      </c>
      <c r="T153" t="n">
        <v>4017.98</v>
      </c>
      <c r="U153" t="n">
        <v>0.67</v>
      </c>
      <c r="V153" t="n">
        <v>0.76</v>
      </c>
      <c r="W153" t="n">
        <v>1.46</v>
      </c>
      <c r="X153" t="n">
        <v>0.23</v>
      </c>
      <c r="Y153" t="n">
        <v>1</v>
      </c>
      <c r="Z153" t="n">
        <v>10</v>
      </c>
    </row>
    <row r="154">
      <c r="A154" t="n">
        <v>73</v>
      </c>
      <c r="B154" t="n">
        <v>140</v>
      </c>
      <c r="C154" t="inlineStr">
        <is>
          <t xml:space="preserve">CONCLUIDO	</t>
        </is>
      </c>
      <c r="D154" t="n">
        <v>6.61</v>
      </c>
      <c r="E154" t="n">
        <v>15.13</v>
      </c>
      <c r="F154" t="n">
        <v>11.76</v>
      </c>
      <c r="G154" t="n">
        <v>78.38</v>
      </c>
      <c r="H154" t="n">
        <v>1.1</v>
      </c>
      <c r="I154" t="n">
        <v>9</v>
      </c>
      <c r="J154" t="n">
        <v>311.55</v>
      </c>
      <c r="K154" t="n">
        <v>60.56</v>
      </c>
      <c r="L154" t="n">
        <v>19.25</v>
      </c>
      <c r="M154" t="n">
        <v>7</v>
      </c>
      <c r="N154" t="n">
        <v>91.75</v>
      </c>
      <c r="O154" t="n">
        <v>38659.08</v>
      </c>
      <c r="P154" t="n">
        <v>189.32</v>
      </c>
      <c r="Q154" t="n">
        <v>460.69</v>
      </c>
      <c r="R154" t="n">
        <v>47.85</v>
      </c>
      <c r="S154" t="n">
        <v>32.19</v>
      </c>
      <c r="T154" t="n">
        <v>3924.72</v>
      </c>
      <c r="U154" t="n">
        <v>0.67</v>
      </c>
      <c r="V154" t="n">
        <v>0.76</v>
      </c>
      <c r="W154" t="n">
        <v>1.46</v>
      </c>
      <c r="X154" t="n">
        <v>0.22</v>
      </c>
      <c r="Y154" t="n">
        <v>1</v>
      </c>
      <c r="Z154" t="n">
        <v>10</v>
      </c>
    </row>
    <row r="155">
      <c r="A155" t="n">
        <v>74</v>
      </c>
      <c r="B155" t="n">
        <v>140</v>
      </c>
      <c r="C155" t="inlineStr">
        <is>
          <t xml:space="preserve">CONCLUIDO	</t>
        </is>
      </c>
      <c r="D155" t="n">
        <v>6.6428</v>
      </c>
      <c r="E155" t="n">
        <v>15.05</v>
      </c>
      <c r="F155" t="n">
        <v>11.73</v>
      </c>
      <c r="G155" t="n">
        <v>88.01000000000001</v>
      </c>
      <c r="H155" t="n">
        <v>1.11</v>
      </c>
      <c r="I155" t="n">
        <v>8</v>
      </c>
      <c r="J155" t="n">
        <v>312.1</v>
      </c>
      <c r="K155" t="n">
        <v>60.56</v>
      </c>
      <c r="L155" t="n">
        <v>19.5</v>
      </c>
      <c r="M155" t="n">
        <v>6</v>
      </c>
      <c r="N155" t="n">
        <v>92.05</v>
      </c>
      <c r="O155" t="n">
        <v>38726.8</v>
      </c>
      <c r="P155" t="n">
        <v>188.54</v>
      </c>
      <c r="Q155" t="n">
        <v>460.7</v>
      </c>
      <c r="R155" t="n">
        <v>47.02</v>
      </c>
      <c r="S155" t="n">
        <v>32.19</v>
      </c>
      <c r="T155" t="n">
        <v>3512.75</v>
      </c>
      <c r="U155" t="n">
        <v>0.68</v>
      </c>
      <c r="V155" t="n">
        <v>0.76</v>
      </c>
      <c r="W155" t="n">
        <v>1.46</v>
      </c>
      <c r="X155" t="n">
        <v>0.2</v>
      </c>
      <c r="Y155" t="n">
        <v>1</v>
      </c>
      <c r="Z155" t="n">
        <v>10</v>
      </c>
    </row>
    <row r="156">
      <c r="A156" t="n">
        <v>75</v>
      </c>
      <c r="B156" t="n">
        <v>140</v>
      </c>
      <c r="C156" t="inlineStr">
        <is>
          <t xml:space="preserve">CONCLUIDO	</t>
        </is>
      </c>
      <c r="D156" t="n">
        <v>6.6459</v>
      </c>
      <c r="E156" t="n">
        <v>15.05</v>
      </c>
      <c r="F156" t="n">
        <v>11.73</v>
      </c>
      <c r="G156" t="n">
        <v>87.95999999999999</v>
      </c>
      <c r="H156" t="n">
        <v>1.13</v>
      </c>
      <c r="I156" t="n">
        <v>8</v>
      </c>
      <c r="J156" t="n">
        <v>312.65</v>
      </c>
      <c r="K156" t="n">
        <v>60.56</v>
      </c>
      <c r="L156" t="n">
        <v>19.75</v>
      </c>
      <c r="M156" t="n">
        <v>6</v>
      </c>
      <c r="N156" t="n">
        <v>92.34999999999999</v>
      </c>
      <c r="O156" t="n">
        <v>38794.53</v>
      </c>
      <c r="P156" t="n">
        <v>188.57</v>
      </c>
      <c r="Q156" t="n">
        <v>460.69</v>
      </c>
      <c r="R156" t="n">
        <v>46.78</v>
      </c>
      <c r="S156" t="n">
        <v>32.19</v>
      </c>
      <c r="T156" t="n">
        <v>3392.45</v>
      </c>
      <c r="U156" t="n">
        <v>0.6899999999999999</v>
      </c>
      <c r="V156" t="n">
        <v>0.76</v>
      </c>
      <c r="W156" t="n">
        <v>1.46</v>
      </c>
      <c r="X156" t="n">
        <v>0.19</v>
      </c>
      <c r="Y156" t="n">
        <v>1</v>
      </c>
      <c r="Z156" t="n">
        <v>10</v>
      </c>
    </row>
    <row r="157">
      <c r="A157" t="n">
        <v>76</v>
      </c>
      <c r="B157" t="n">
        <v>140</v>
      </c>
      <c r="C157" t="inlineStr">
        <is>
          <t xml:space="preserve">CONCLUIDO	</t>
        </is>
      </c>
      <c r="D157" t="n">
        <v>6.6462</v>
      </c>
      <c r="E157" t="n">
        <v>15.05</v>
      </c>
      <c r="F157" t="n">
        <v>11.73</v>
      </c>
      <c r="G157" t="n">
        <v>87.95</v>
      </c>
      <c r="H157" t="n">
        <v>1.14</v>
      </c>
      <c r="I157" t="n">
        <v>8</v>
      </c>
      <c r="J157" t="n">
        <v>313.2</v>
      </c>
      <c r="K157" t="n">
        <v>60.56</v>
      </c>
      <c r="L157" t="n">
        <v>20</v>
      </c>
      <c r="M157" t="n">
        <v>6</v>
      </c>
      <c r="N157" t="n">
        <v>92.65000000000001</v>
      </c>
      <c r="O157" t="n">
        <v>38862.4</v>
      </c>
      <c r="P157" t="n">
        <v>188.69</v>
      </c>
      <c r="Q157" t="n">
        <v>460.69</v>
      </c>
      <c r="R157" t="n">
        <v>46.8</v>
      </c>
      <c r="S157" t="n">
        <v>32.19</v>
      </c>
      <c r="T157" t="n">
        <v>3403.88</v>
      </c>
      <c r="U157" t="n">
        <v>0.6899999999999999</v>
      </c>
      <c r="V157" t="n">
        <v>0.76</v>
      </c>
      <c r="W157" t="n">
        <v>1.46</v>
      </c>
      <c r="X157" t="n">
        <v>0.19</v>
      </c>
      <c r="Y157" t="n">
        <v>1</v>
      </c>
      <c r="Z157" t="n">
        <v>10</v>
      </c>
    </row>
    <row r="158">
      <c r="A158" t="n">
        <v>77</v>
      </c>
      <c r="B158" t="n">
        <v>140</v>
      </c>
      <c r="C158" t="inlineStr">
        <is>
          <t xml:space="preserve">CONCLUIDO	</t>
        </is>
      </c>
      <c r="D158" t="n">
        <v>6.651</v>
      </c>
      <c r="E158" t="n">
        <v>15.04</v>
      </c>
      <c r="F158" t="n">
        <v>11.72</v>
      </c>
      <c r="G158" t="n">
        <v>87.87</v>
      </c>
      <c r="H158" t="n">
        <v>1.15</v>
      </c>
      <c r="I158" t="n">
        <v>8</v>
      </c>
      <c r="J158" t="n">
        <v>313.75</v>
      </c>
      <c r="K158" t="n">
        <v>60.56</v>
      </c>
      <c r="L158" t="n">
        <v>20.25</v>
      </c>
      <c r="M158" t="n">
        <v>6</v>
      </c>
      <c r="N158" t="n">
        <v>92.95</v>
      </c>
      <c r="O158" t="n">
        <v>38930.39</v>
      </c>
      <c r="P158" t="n">
        <v>188.3</v>
      </c>
      <c r="Q158" t="n">
        <v>460.69</v>
      </c>
      <c r="R158" t="n">
        <v>46.54</v>
      </c>
      <c r="S158" t="n">
        <v>32.19</v>
      </c>
      <c r="T158" t="n">
        <v>3274.11</v>
      </c>
      <c r="U158" t="n">
        <v>0.6899999999999999</v>
      </c>
      <c r="V158" t="n">
        <v>0.76</v>
      </c>
      <c r="W158" t="n">
        <v>1.46</v>
      </c>
      <c r="X158" t="n">
        <v>0.18</v>
      </c>
      <c r="Y158" t="n">
        <v>1</v>
      </c>
      <c r="Z158" t="n">
        <v>10</v>
      </c>
    </row>
    <row r="159">
      <c r="A159" t="n">
        <v>78</v>
      </c>
      <c r="B159" t="n">
        <v>140</v>
      </c>
      <c r="C159" t="inlineStr">
        <is>
          <t xml:space="preserve">CONCLUIDO	</t>
        </is>
      </c>
      <c r="D159" t="n">
        <v>6.6466</v>
      </c>
      <c r="E159" t="n">
        <v>15.05</v>
      </c>
      <c r="F159" t="n">
        <v>11.73</v>
      </c>
      <c r="G159" t="n">
        <v>87.95</v>
      </c>
      <c r="H159" t="n">
        <v>1.16</v>
      </c>
      <c r="I159" t="n">
        <v>8</v>
      </c>
      <c r="J159" t="n">
        <v>314.3</v>
      </c>
      <c r="K159" t="n">
        <v>60.56</v>
      </c>
      <c r="L159" t="n">
        <v>20.5</v>
      </c>
      <c r="M159" t="n">
        <v>6</v>
      </c>
      <c r="N159" t="n">
        <v>93.25</v>
      </c>
      <c r="O159" t="n">
        <v>38998.53</v>
      </c>
      <c r="P159" t="n">
        <v>188.21</v>
      </c>
      <c r="Q159" t="n">
        <v>460.71</v>
      </c>
      <c r="R159" t="n">
        <v>46.72</v>
      </c>
      <c r="S159" t="n">
        <v>32.19</v>
      </c>
      <c r="T159" t="n">
        <v>3360.02</v>
      </c>
      <c r="U159" t="n">
        <v>0.6899999999999999</v>
      </c>
      <c r="V159" t="n">
        <v>0.76</v>
      </c>
      <c r="W159" t="n">
        <v>1.46</v>
      </c>
      <c r="X159" t="n">
        <v>0.19</v>
      </c>
      <c r="Y159" t="n">
        <v>1</v>
      </c>
      <c r="Z159" t="n">
        <v>10</v>
      </c>
    </row>
    <row r="160">
      <c r="A160" t="n">
        <v>79</v>
      </c>
      <c r="B160" t="n">
        <v>140</v>
      </c>
      <c r="C160" t="inlineStr">
        <is>
          <t xml:space="preserve">CONCLUIDO	</t>
        </is>
      </c>
      <c r="D160" t="n">
        <v>6.6438</v>
      </c>
      <c r="E160" t="n">
        <v>15.05</v>
      </c>
      <c r="F160" t="n">
        <v>11.73</v>
      </c>
      <c r="G160" t="n">
        <v>88</v>
      </c>
      <c r="H160" t="n">
        <v>1.17</v>
      </c>
      <c r="I160" t="n">
        <v>8</v>
      </c>
      <c r="J160" t="n">
        <v>314.86</v>
      </c>
      <c r="K160" t="n">
        <v>60.56</v>
      </c>
      <c r="L160" t="n">
        <v>20.75</v>
      </c>
      <c r="M160" t="n">
        <v>6</v>
      </c>
      <c r="N160" t="n">
        <v>93.55</v>
      </c>
      <c r="O160" t="n">
        <v>39066.8</v>
      </c>
      <c r="P160" t="n">
        <v>188.42</v>
      </c>
      <c r="Q160" t="n">
        <v>460.69</v>
      </c>
      <c r="R160" t="n">
        <v>46.97</v>
      </c>
      <c r="S160" t="n">
        <v>32.19</v>
      </c>
      <c r="T160" t="n">
        <v>3488.69</v>
      </c>
      <c r="U160" t="n">
        <v>0.6899999999999999</v>
      </c>
      <c r="V160" t="n">
        <v>0.76</v>
      </c>
      <c r="W160" t="n">
        <v>1.46</v>
      </c>
      <c r="X160" t="n">
        <v>0.2</v>
      </c>
      <c r="Y160" t="n">
        <v>1</v>
      </c>
      <c r="Z160" t="n">
        <v>10</v>
      </c>
    </row>
    <row r="161">
      <c r="A161" t="n">
        <v>80</v>
      </c>
      <c r="B161" t="n">
        <v>140</v>
      </c>
      <c r="C161" t="inlineStr">
        <is>
          <t xml:space="preserve">CONCLUIDO	</t>
        </is>
      </c>
      <c r="D161" t="n">
        <v>6.6459</v>
      </c>
      <c r="E161" t="n">
        <v>15.05</v>
      </c>
      <c r="F161" t="n">
        <v>11.73</v>
      </c>
      <c r="G161" t="n">
        <v>87.95999999999999</v>
      </c>
      <c r="H161" t="n">
        <v>1.19</v>
      </c>
      <c r="I161" t="n">
        <v>8</v>
      </c>
      <c r="J161" t="n">
        <v>315.41</v>
      </c>
      <c r="K161" t="n">
        <v>60.56</v>
      </c>
      <c r="L161" t="n">
        <v>21</v>
      </c>
      <c r="M161" t="n">
        <v>6</v>
      </c>
      <c r="N161" t="n">
        <v>93.86</v>
      </c>
      <c r="O161" t="n">
        <v>39135.2</v>
      </c>
      <c r="P161" t="n">
        <v>188.08</v>
      </c>
      <c r="Q161" t="n">
        <v>460.69</v>
      </c>
      <c r="R161" t="n">
        <v>46.85</v>
      </c>
      <c r="S161" t="n">
        <v>32.19</v>
      </c>
      <c r="T161" t="n">
        <v>3427.53</v>
      </c>
      <c r="U161" t="n">
        <v>0.6899999999999999</v>
      </c>
      <c r="V161" t="n">
        <v>0.76</v>
      </c>
      <c r="W161" t="n">
        <v>1.46</v>
      </c>
      <c r="X161" t="n">
        <v>0.19</v>
      </c>
      <c r="Y161" t="n">
        <v>1</v>
      </c>
      <c r="Z161" t="n">
        <v>10</v>
      </c>
    </row>
    <row r="162">
      <c r="A162" t="n">
        <v>81</v>
      </c>
      <c r="B162" t="n">
        <v>140</v>
      </c>
      <c r="C162" t="inlineStr">
        <is>
          <t xml:space="preserve">CONCLUIDO	</t>
        </is>
      </c>
      <c r="D162" t="n">
        <v>6.6449</v>
      </c>
      <c r="E162" t="n">
        <v>15.05</v>
      </c>
      <c r="F162" t="n">
        <v>11.73</v>
      </c>
      <c r="G162" t="n">
        <v>87.98</v>
      </c>
      <c r="H162" t="n">
        <v>1.2</v>
      </c>
      <c r="I162" t="n">
        <v>8</v>
      </c>
      <c r="J162" t="n">
        <v>315.97</v>
      </c>
      <c r="K162" t="n">
        <v>60.56</v>
      </c>
      <c r="L162" t="n">
        <v>21.25</v>
      </c>
      <c r="M162" t="n">
        <v>6</v>
      </c>
      <c r="N162" t="n">
        <v>94.16</v>
      </c>
      <c r="O162" t="n">
        <v>39203.74</v>
      </c>
      <c r="P162" t="n">
        <v>187.79</v>
      </c>
      <c r="Q162" t="n">
        <v>460.69</v>
      </c>
      <c r="R162" t="n">
        <v>46.92</v>
      </c>
      <c r="S162" t="n">
        <v>32.19</v>
      </c>
      <c r="T162" t="n">
        <v>3464.26</v>
      </c>
      <c r="U162" t="n">
        <v>0.6899999999999999</v>
      </c>
      <c r="V162" t="n">
        <v>0.76</v>
      </c>
      <c r="W162" t="n">
        <v>1.46</v>
      </c>
      <c r="X162" t="n">
        <v>0.2</v>
      </c>
      <c r="Y162" t="n">
        <v>1</v>
      </c>
      <c r="Z162" t="n">
        <v>10</v>
      </c>
    </row>
    <row r="163">
      <c r="A163" t="n">
        <v>82</v>
      </c>
      <c r="B163" t="n">
        <v>140</v>
      </c>
      <c r="C163" t="inlineStr">
        <is>
          <t xml:space="preserve">CONCLUIDO	</t>
        </is>
      </c>
      <c r="D163" t="n">
        <v>6.6461</v>
      </c>
      <c r="E163" t="n">
        <v>15.05</v>
      </c>
      <c r="F163" t="n">
        <v>11.73</v>
      </c>
      <c r="G163" t="n">
        <v>87.95999999999999</v>
      </c>
      <c r="H163" t="n">
        <v>1.21</v>
      </c>
      <c r="I163" t="n">
        <v>8</v>
      </c>
      <c r="J163" t="n">
        <v>316.53</v>
      </c>
      <c r="K163" t="n">
        <v>60.56</v>
      </c>
      <c r="L163" t="n">
        <v>21.5</v>
      </c>
      <c r="M163" t="n">
        <v>6</v>
      </c>
      <c r="N163" t="n">
        <v>94.47</v>
      </c>
      <c r="O163" t="n">
        <v>39272.42</v>
      </c>
      <c r="P163" t="n">
        <v>187.33</v>
      </c>
      <c r="Q163" t="n">
        <v>460.69</v>
      </c>
      <c r="R163" t="n">
        <v>46.84</v>
      </c>
      <c r="S163" t="n">
        <v>32.19</v>
      </c>
      <c r="T163" t="n">
        <v>3420.35</v>
      </c>
      <c r="U163" t="n">
        <v>0.6899999999999999</v>
      </c>
      <c r="V163" t="n">
        <v>0.76</v>
      </c>
      <c r="W163" t="n">
        <v>1.46</v>
      </c>
      <c r="X163" t="n">
        <v>0.19</v>
      </c>
      <c r="Y163" t="n">
        <v>1</v>
      </c>
      <c r="Z163" t="n">
        <v>10</v>
      </c>
    </row>
    <row r="164">
      <c r="A164" t="n">
        <v>83</v>
      </c>
      <c r="B164" t="n">
        <v>140</v>
      </c>
      <c r="C164" t="inlineStr">
        <is>
          <t xml:space="preserve">CONCLUIDO	</t>
        </is>
      </c>
      <c r="D164" t="n">
        <v>6.6453</v>
      </c>
      <c r="E164" t="n">
        <v>15.05</v>
      </c>
      <c r="F164" t="n">
        <v>11.73</v>
      </c>
      <c r="G164" t="n">
        <v>87.97</v>
      </c>
      <c r="H164" t="n">
        <v>1.22</v>
      </c>
      <c r="I164" t="n">
        <v>8</v>
      </c>
      <c r="J164" t="n">
        <v>317.08</v>
      </c>
      <c r="K164" t="n">
        <v>60.56</v>
      </c>
      <c r="L164" t="n">
        <v>21.75</v>
      </c>
      <c r="M164" t="n">
        <v>6</v>
      </c>
      <c r="N164" t="n">
        <v>94.78</v>
      </c>
      <c r="O164" t="n">
        <v>39341.24</v>
      </c>
      <c r="P164" t="n">
        <v>186.81</v>
      </c>
      <c r="Q164" t="n">
        <v>460.69</v>
      </c>
      <c r="R164" t="n">
        <v>46.96</v>
      </c>
      <c r="S164" t="n">
        <v>32.19</v>
      </c>
      <c r="T164" t="n">
        <v>3481.41</v>
      </c>
      <c r="U164" t="n">
        <v>0.6899999999999999</v>
      </c>
      <c r="V164" t="n">
        <v>0.76</v>
      </c>
      <c r="W164" t="n">
        <v>1.46</v>
      </c>
      <c r="X164" t="n">
        <v>0.2</v>
      </c>
      <c r="Y164" t="n">
        <v>1</v>
      </c>
      <c r="Z164" t="n">
        <v>10</v>
      </c>
    </row>
    <row r="165">
      <c r="A165" t="n">
        <v>84</v>
      </c>
      <c r="B165" t="n">
        <v>140</v>
      </c>
      <c r="C165" t="inlineStr">
        <is>
          <t xml:space="preserve">CONCLUIDO	</t>
        </is>
      </c>
      <c r="D165" t="n">
        <v>6.6388</v>
      </c>
      <c r="E165" t="n">
        <v>15.06</v>
      </c>
      <c r="F165" t="n">
        <v>11.74</v>
      </c>
      <c r="G165" t="n">
        <v>88.08</v>
      </c>
      <c r="H165" t="n">
        <v>1.23</v>
      </c>
      <c r="I165" t="n">
        <v>8</v>
      </c>
      <c r="J165" t="n">
        <v>317.64</v>
      </c>
      <c r="K165" t="n">
        <v>60.56</v>
      </c>
      <c r="L165" t="n">
        <v>22</v>
      </c>
      <c r="M165" t="n">
        <v>6</v>
      </c>
      <c r="N165" t="n">
        <v>95.09</v>
      </c>
      <c r="O165" t="n">
        <v>39410.2</v>
      </c>
      <c r="P165" t="n">
        <v>186.4</v>
      </c>
      <c r="Q165" t="n">
        <v>460.69</v>
      </c>
      <c r="R165" t="n">
        <v>47.29</v>
      </c>
      <c r="S165" t="n">
        <v>32.19</v>
      </c>
      <c r="T165" t="n">
        <v>3645.34</v>
      </c>
      <c r="U165" t="n">
        <v>0.68</v>
      </c>
      <c r="V165" t="n">
        <v>0.76</v>
      </c>
      <c r="W165" t="n">
        <v>1.46</v>
      </c>
      <c r="X165" t="n">
        <v>0.21</v>
      </c>
      <c r="Y165" t="n">
        <v>1</v>
      </c>
      <c r="Z165" t="n">
        <v>10</v>
      </c>
    </row>
    <row r="166">
      <c r="A166" t="n">
        <v>85</v>
      </c>
      <c r="B166" t="n">
        <v>140</v>
      </c>
      <c r="C166" t="inlineStr">
        <is>
          <t xml:space="preserve">CONCLUIDO	</t>
        </is>
      </c>
      <c r="D166" t="n">
        <v>6.6741</v>
      </c>
      <c r="E166" t="n">
        <v>14.98</v>
      </c>
      <c r="F166" t="n">
        <v>11.72</v>
      </c>
      <c r="G166" t="n">
        <v>100.43</v>
      </c>
      <c r="H166" t="n">
        <v>1.25</v>
      </c>
      <c r="I166" t="n">
        <v>7</v>
      </c>
      <c r="J166" t="n">
        <v>318.2</v>
      </c>
      <c r="K166" t="n">
        <v>60.56</v>
      </c>
      <c r="L166" t="n">
        <v>22.25</v>
      </c>
      <c r="M166" t="n">
        <v>5</v>
      </c>
      <c r="N166" t="n">
        <v>95.40000000000001</v>
      </c>
      <c r="O166" t="n">
        <v>39479.3</v>
      </c>
      <c r="P166" t="n">
        <v>185.89</v>
      </c>
      <c r="Q166" t="n">
        <v>460.69</v>
      </c>
      <c r="R166" t="n">
        <v>46.55</v>
      </c>
      <c r="S166" t="n">
        <v>32.19</v>
      </c>
      <c r="T166" t="n">
        <v>3282.69</v>
      </c>
      <c r="U166" t="n">
        <v>0.6899999999999999</v>
      </c>
      <c r="V166" t="n">
        <v>0.76</v>
      </c>
      <c r="W166" t="n">
        <v>1.46</v>
      </c>
      <c r="X166" t="n">
        <v>0.18</v>
      </c>
      <c r="Y166" t="n">
        <v>1</v>
      </c>
      <c r="Z166" t="n">
        <v>10</v>
      </c>
    </row>
    <row r="167">
      <c r="A167" t="n">
        <v>86</v>
      </c>
      <c r="B167" t="n">
        <v>140</v>
      </c>
      <c r="C167" t="inlineStr">
        <is>
          <t xml:space="preserve">CONCLUIDO	</t>
        </is>
      </c>
      <c r="D167" t="n">
        <v>6.6721</v>
      </c>
      <c r="E167" t="n">
        <v>14.99</v>
      </c>
      <c r="F167" t="n">
        <v>11.72</v>
      </c>
      <c r="G167" t="n">
        <v>100.47</v>
      </c>
      <c r="H167" t="n">
        <v>1.26</v>
      </c>
      <c r="I167" t="n">
        <v>7</v>
      </c>
      <c r="J167" t="n">
        <v>318.76</v>
      </c>
      <c r="K167" t="n">
        <v>60.56</v>
      </c>
      <c r="L167" t="n">
        <v>22.5</v>
      </c>
      <c r="M167" t="n">
        <v>5</v>
      </c>
      <c r="N167" t="n">
        <v>95.70999999999999</v>
      </c>
      <c r="O167" t="n">
        <v>39548.54</v>
      </c>
      <c r="P167" t="n">
        <v>186.35</v>
      </c>
      <c r="Q167" t="n">
        <v>460.69</v>
      </c>
      <c r="R167" t="n">
        <v>46.63</v>
      </c>
      <c r="S167" t="n">
        <v>32.19</v>
      </c>
      <c r="T167" t="n">
        <v>3321.17</v>
      </c>
      <c r="U167" t="n">
        <v>0.6899999999999999</v>
      </c>
      <c r="V167" t="n">
        <v>0.76</v>
      </c>
      <c r="W167" t="n">
        <v>1.46</v>
      </c>
      <c r="X167" t="n">
        <v>0.19</v>
      </c>
      <c r="Y167" t="n">
        <v>1</v>
      </c>
      <c r="Z167" t="n">
        <v>10</v>
      </c>
    </row>
    <row r="168">
      <c r="A168" t="n">
        <v>87</v>
      </c>
      <c r="B168" t="n">
        <v>140</v>
      </c>
      <c r="C168" t="inlineStr">
        <is>
          <t xml:space="preserve">CONCLUIDO	</t>
        </is>
      </c>
      <c r="D168" t="n">
        <v>6.6773</v>
      </c>
      <c r="E168" t="n">
        <v>14.98</v>
      </c>
      <c r="F168" t="n">
        <v>11.71</v>
      </c>
      <c r="G168" t="n">
        <v>100.37</v>
      </c>
      <c r="H168" t="n">
        <v>1.27</v>
      </c>
      <c r="I168" t="n">
        <v>7</v>
      </c>
      <c r="J168" t="n">
        <v>319.33</v>
      </c>
      <c r="K168" t="n">
        <v>60.56</v>
      </c>
      <c r="L168" t="n">
        <v>22.75</v>
      </c>
      <c r="M168" t="n">
        <v>5</v>
      </c>
      <c r="N168" t="n">
        <v>96.02</v>
      </c>
      <c r="O168" t="n">
        <v>39617.93</v>
      </c>
      <c r="P168" t="n">
        <v>185.84</v>
      </c>
      <c r="Q168" t="n">
        <v>460.69</v>
      </c>
      <c r="R168" t="n">
        <v>46.23</v>
      </c>
      <c r="S168" t="n">
        <v>32.19</v>
      </c>
      <c r="T168" t="n">
        <v>3120.09</v>
      </c>
      <c r="U168" t="n">
        <v>0.7</v>
      </c>
      <c r="V168" t="n">
        <v>0.76</v>
      </c>
      <c r="W168" t="n">
        <v>1.46</v>
      </c>
      <c r="X168" t="n">
        <v>0.18</v>
      </c>
      <c r="Y168" t="n">
        <v>1</v>
      </c>
      <c r="Z168" t="n">
        <v>10</v>
      </c>
    </row>
    <row r="169">
      <c r="A169" t="n">
        <v>88</v>
      </c>
      <c r="B169" t="n">
        <v>140</v>
      </c>
      <c r="C169" t="inlineStr">
        <is>
          <t xml:space="preserve">CONCLUIDO	</t>
        </is>
      </c>
      <c r="D169" t="n">
        <v>6.678</v>
      </c>
      <c r="E169" t="n">
        <v>14.97</v>
      </c>
      <c r="F169" t="n">
        <v>11.71</v>
      </c>
      <c r="G169" t="n">
        <v>100.35</v>
      </c>
      <c r="H169" t="n">
        <v>1.28</v>
      </c>
      <c r="I169" t="n">
        <v>7</v>
      </c>
      <c r="J169" t="n">
        <v>319.89</v>
      </c>
      <c r="K169" t="n">
        <v>60.56</v>
      </c>
      <c r="L169" t="n">
        <v>23</v>
      </c>
      <c r="M169" t="n">
        <v>5</v>
      </c>
      <c r="N169" t="n">
        <v>96.34</v>
      </c>
      <c r="O169" t="n">
        <v>39687.46</v>
      </c>
      <c r="P169" t="n">
        <v>186.05</v>
      </c>
      <c r="Q169" t="n">
        <v>460.69</v>
      </c>
      <c r="R169" t="n">
        <v>46.22</v>
      </c>
      <c r="S169" t="n">
        <v>32.19</v>
      </c>
      <c r="T169" t="n">
        <v>3115.37</v>
      </c>
      <c r="U169" t="n">
        <v>0.7</v>
      </c>
      <c r="V169" t="n">
        <v>0.76</v>
      </c>
      <c r="W169" t="n">
        <v>1.46</v>
      </c>
      <c r="X169" t="n">
        <v>0.17</v>
      </c>
      <c r="Y169" t="n">
        <v>1</v>
      </c>
      <c r="Z169" t="n">
        <v>10</v>
      </c>
    </row>
    <row r="170">
      <c r="A170" t="n">
        <v>89</v>
      </c>
      <c r="B170" t="n">
        <v>140</v>
      </c>
      <c r="C170" t="inlineStr">
        <is>
          <t xml:space="preserve">CONCLUIDO	</t>
        </is>
      </c>
      <c r="D170" t="n">
        <v>6.6777</v>
      </c>
      <c r="E170" t="n">
        <v>14.98</v>
      </c>
      <c r="F170" t="n">
        <v>11.71</v>
      </c>
      <c r="G170" t="n">
        <v>100.36</v>
      </c>
      <c r="H170" t="n">
        <v>1.29</v>
      </c>
      <c r="I170" t="n">
        <v>7</v>
      </c>
      <c r="J170" t="n">
        <v>320.46</v>
      </c>
      <c r="K170" t="n">
        <v>60.56</v>
      </c>
      <c r="L170" t="n">
        <v>23.25</v>
      </c>
      <c r="M170" t="n">
        <v>5</v>
      </c>
      <c r="N170" t="n">
        <v>96.65000000000001</v>
      </c>
      <c r="O170" t="n">
        <v>39757.13</v>
      </c>
      <c r="P170" t="n">
        <v>186.6</v>
      </c>
      <c r="Q170" t="n">
        <v>460.69</v>
      </c>
      <c r="R170" t="n">
        <v>46.1</v>
      </c>
      <c r="S170" t="n">
        <v>32.19</v>
      </c>
      <c r="T170" t="n">
        <v>3055.71</v>
      </c>
      <c r="U170" t="n">
        <v>0.7</v>
      </c>
      <c r="V170" t="n">
        <v>0.76</v>
      </c>
      <c r="W170" t="n">
        <v>1.46</v>
      </c>
      <c r="X170" t="n">
        <v>0.17</v>
      </c>
      <c r="Y170" t="n">
        <v>1</v>
      </c>
      <c r="Z170" t="n">
        <v>10</v>
      </c>
    </row>
    <row r="171">
      <c r="A171" t="n">
        <v>90</v>
      </c>
      <c r="B171" t="n">
        <v>140</v>
      </c>
      <c r="C171" t="inlineStr">
        <is>
          <t xml:space="preserve">CONCLUIDO	</t>
        </is>
      </c>
      <c r="D171" t="n">
        <v>6.6808</v>
      </c>
      <c r="E171" t="n">
        <v>14.97</v>
      </c>
      <c r="F171" t="n">
        <v>11.7</v>
      </c>
      <c r="G171" t="n">
        <v>100.3</v>
      </c>
      <c r="H171" t="n">
        <v>1.3</v>
      </c>
      <c r="I171" t="n">
        <v>7</v>
      </c>
      <c r="J171" t="n">
        <v>321.02</v>
      </c>
      <c r="K171" t="n">
        <v>60.56</v>
      </c>
      <c r="L171" t="n">
        <v>23.5</v>
      </c>
      <c r="M171" t="n">
        <v>5</v>
      </c>
      <c r="N171" t="n">
        <v>96.97</v>
      </c>
      <c r="O171" t="n">
        <v>39826.95</v>
      </c>
      <c r="P171" t="n">
        <v>186.61</v>
      </c>
      <c r="Q171" t="n">
        <v>460.69</v>
      </c>
      <c r="R171" t="n">
        <v>45.99</v>
      </c>
      <c r="S171" t="n">
        <v>32.19</v>
      </c>
      <c r="T171" t="n">
        <v>2999.98</v>
      </c>
      <c r="U171" t="n">
        <v>0.7</v>
      </c>
      <c r="V171" t="n">
        <v>0.76</v>
      </c>
      <c r="W171" t="n">
        <v>1.46</v>
      </c>
      <c r="X171" t="n">
        <v>0.17</v>
      </c>
      <c r="Y171" t="n">
        <v>1</v>
      </c>
      <c r="Z171" t="n">
        <v>10</v>
      </c>
    </row>
    <row r="172">
      <c r="A172" t="n">
        <v>91</v>
      </c>
      <c r="B172" t="n">
        <v>140</v>
      </c>
      <c r="C172" t="inlineStr">
        <is>
          <t xml:space="preserve">CONCLUIDO	</t>
        </is>
      </c>
      <c r="D172" t="n">
        <v>6.6763</v>
      </c>
      <c r="E172" t="n">
        <v>14.98</v>
      </c>
      <c r="F172" t="n">
        <v>11.71</v>
      </c>
      <c r="G172" t="n">
        <v>100.39</v>
      </c>
      <c r="H172" t="n">
        <v>1.32</v>
      </c>
      <c r="I172" t="n">
        <v>7</v>
      </c>
      <c r="J172" t="n">
        <v>321.59</v>
      </c>
      <c r="K172" t="n">
        <v>60.56</v>
      </c>
      <c r="L172" t="n">
        <v>23.75</v>
      </c>
      <c r="M172" t="n">
        <v>5</v>
      </c>
      <c r="N172" t="n">
        <v>97.28</v>
      </c>
      <c r="O172" t="n">
        <v>39896.91</v>
      </c>
      <c r="P172" t="n">
        <v>186.61</v>
      </c>
      <c r="Q172" t="n">
        <v>460.69</v>
      </c>
      <c r="R172" t="n">
        <v>46.23</v>
      </c>
      <c r="S172" t="n">
        <v>32.19</v>
      </c>
      <c r="T172" t="n">
        <v>3122.55</v>
      </c>
      <c r="U172" t="n">
        <v>0.7</v>
      </c>
      <c r="V172" t="n">
        <v>0.76</v>
      </c>
      <c r="W172" t="n">
        <v>1.46</v>
      </c>
      <c r="X172" t="n">
        <v>0.18</v>
      </c>
      <c r="Y172" t="n">
        <v>1</v>
      </c>
      <c r="Z172" t="n">
        <v>10</v>
      </c>
    </row>
    <row r="173">
      <c r="A173" t="n">
        <v>92</v>
      </c>
      <c r="B173" t="n">
        <v>140</v>
      </c>
      <c r="C173" t="inlineStr">
        <is>
          <t xml:space="preserve">CONCLUIDO	</t>
        </is>
      </c>
      <c r="D173" t="n">
        <v>6.6833</v>
      </c>
      <c r="E173" t="n">
        <v>14.96</v>
      </c>
      <c r="F173" t="n">
        <v>11.7</v>
      </c>
      <c r="G173" t="n">
        <v>100.25</v>
      </c>
      <c r="H173" t="n">
        <v>1.33</v>
      </c>
      <c r="I173" t="n">
        <v>7</v>
      </c>
      <c r="J173" t="n">
        <v>322.16</v>
      </c>
      <c r="K173" t="n">
        <v>60.56</v>
      </c>
      <c r="L173" t="n">
        <v>24</v>
      </c>
      <c r="M173" t="n">
        <v>5</v>
      </c>
      <c r="N173" t="n">
        <v>97.59999999999999</v>
      </c>
      <c r="O173" t="n">
        <v>39967.02</v>
      </c>
      <c r="P173" t="n">
        <v>185.9</v>
      </c>
      <c r="Q173" t="n">
        <v>460.72</v>
      </c>
      <c r="R173" t="n">
        <v>45.75</v>
      </c>
      <c r="S173" t="n">
        <v>32.19</v>
      </c>
      <c r="T173" t="n">
        <v>2883.95</v>
      </c>
      <c r="U173" t="n">
        <v>0.7</v>
      </c>
      <c r="V173" t="n">
        <v>0.76</v>
      </c>
      <c r="W173" t="n">
        <v>1.46</v>
      </c>
      <c r="X173" t="n">
        <v>0.16</v>
      </c>
      <c r="Y173" t="n">
        <v>1</v>
      </c>
      <c r="Z173" t="n">
        <v>10</v>
      </c>
    </row>
    <row r="174">
      <c r="A174" t="n">
        <v>93</v>
      </c>
      <c r="B174" t="n">
        <v>140</v>
      </c>
      <c r="C174" t="inlineStr">
        <is>
          <t xml:space="preserve">CONCLUIDO	</t>
        </is>
      </c>
      <c r="D174" t="n">
        <v>6.6824</v>
      </c>
      <c r="E174" t="n">
        <v>14.96</v>
      </c>
      <c r="F174" t="n">
        <v>11.7</v>
      </c>
      <c r="G174" t="n">
        <v>100.27</v>
      </c>
      <c r="H174" t="n">
        <v>1.34</v>
      </c>
      <c r="I174" t="n">
        <v>7</v>
      </c>
      <c r="J174" t="n">
        <v>322.73</v>
      </c>
      <c r="K174" t="n">
        <v>60.56</v>
      </c>
      <c r="L174" t="n">
        <v>24.25</v>
      </c>
      <c r="M174" t="n">
        <v>5</v>
      </c>
      <c r="N174" t="n">
        <v>97.92</v>
      </c>
      <c r="O174" t="n">
        <v>40037.28</v>
      </c>
      <c r="P174" t="n">
        <v>185.81</v>
      </c>
      <c r="Q174" t="n">
        <v>460.69</v>
      </c>
      <c r="R174" t="n">
        <v>45.88</v>
      </c>
      <c r="S174" t="n">
        <v>32.19</v>
      </c>
      <c r="T174" t="n">
        <v>2947.24</v>
      </c>
      <c r="U174" t="n">
        <v>0.7</v>
      </c>
      <c r="V174" t="n">
        <v>0.76</v>
      </c>
      <c r="W174" t="n">
        <v>1.46</v>
      </c>
      <c r="X174" t="n">
        <v>0.16</v>
      </c>
      <c r="Y174" t="n">
        <v>1</v>
      </c>
      <c r="Z174" t="n">
        <v>10</v>
      </c>
    </row>
    <row r="175">
      <c r="A175" t="n">
        <v>94</v>
      </c>
      <c r="B175" t="n">
        <v>140</v>
      </c>
      <c r="C175" t="inlineStr">
        <is>
          <t xml:space="preserve">CONCLUIDO	</t>
        </is>
      </c>
      <c r="D175" t="n">
        <v>6.6813</v>
      </c>
      <c r="E175" t="n">
        <v>14.97</v>
      </c>
      <c r="F175" t="n">
        <v>11.7</v>
      </c>
      <c r="G175" t="n">
        <v>100.29</v>
      </c>
      <c r="H175" t="n">
        <v>1.35</v>
      </c>
      <c r="I175" t="n">
        <v>7</v>
      </c>
      <c r="J175" t="n">
        <v>323.3</v>
      </c>
      <c r="K175" t="n">
        <v>60.56</v>
      </c>
      <c r="L175" t="n">
        <v>24.5</v>
      </c>
      <c r="M175" t="n">
        <v>5</v>
      </c>
      <c r="N175" t="n">
        <v>98.23999999999999</v>
      </c>
      <c r="O175" t="n">
        <v>40107.81</v>
      </c>
      <c r="P175" t="n">
        <v>185.45</v>
      </c>
      <c r="Q175" t="n">
        <v>460.69</v>
      </c>
      <c r="R175" t="n">
        <v>45.89</v>
      </c>
      <c r="S175" t="n">
        <v>32.19</v>
      </c>
      <c r="T175" t="n">
        <v>2953.54</v>
      </c>
      <c r="U175" t="n">
        <v>0.7</v>
      </c>
      <c r="V175" t="n">
        <v>0.76</v>
      </c>
      <c r="W175" t="n">
        <v>1.46</v>
      </c>
      <c r="X175" t="n">
        <v>0.17</v>
      </c>
      <c r="Y175" t="n">
        <v>1</v>
      </c>
      <c r="Z175" t="n">
        <v>10</v>
      </c>
    </row>
    <row r="176">
      <c r="A176" t="n">
        <v>95</v>
      </c>
      <c r="B176" t="n">
        <v>140</v>
      </c>
      <c r="C176" t="inlineStr">
        <is>
          <t xml:space="preserve">CONCLUIDO	</t>
        </is>
      </c>
      <c r="D176" t="n">
        <v>6.6824</v>
      </c>
      <c r="E176" t="n">
        <v>14.96</v>
      </c>
      <c r="F176" t="n">
        <v>11.7</v>
      </c>
      <c r="G176" t="n">
        <v>100.27</v>
      </c>
      <c r="H176" t="n">
        <v>1.36</v>
      </c>
      <c r="I176" t="n">
        <v>7</v>
      </c>
      <c r="J176" t="n">
        <v>323.87</v>
      </c>
      <c r="K176" t="n">
        <v>60.56</v>
      </c>
      <c r="L176" t="n">
        <v>24.75</v>
      </c>
      <c r="M176" t="n">
        <v>5</v>
      </c>
      <c r="N176" t="n">
        <v>98.56999999999999</v>
      </c>
      <c r="O176" t="n">
        <v>40178.37</v>
      </c>
      <c r="P176" t="n">
        <v>185.23</v>
      </c>
      <c r="Q176" t="n">
        <v>460.69</v>
      </c>
      <c r="R176" t="n">
        <v>45.86</v>
      </c>
      <c r="S176" t="n">
        <v>32.19</v>
      </c>
      <c r="T176" t="n">
        <v>2939.33</v>
      </c>
      <c r="U176" t="n">
        <v>0.7</v>
      </c>
      <c r="V176" t="n">
        <v>0.76</v>
      </c>
      <c r="W176" t="n">
        <v>1.46</v>
      </c>
      <c r="X176" t="n">
        <v>0.16</v>
      </c>
      <c r="Y176" t="n">
        <v>1</v>
      </c>
      <c r="Z176" t="n">
        <v>10</v>
      </c>
    </row>
    <row r="177">
      <c r="A177" t="n">
        <v>96</v>
      </c>
      <c r="B177" t="n">
        <v>140</v>
      </c>
      <c r="C177" t="inlineStr">
        <is>
          <t xml:space="preserve">CONCLUIDO	</t>
        </is>
      </c>
      <c r="D177" t="n">
        <v>6.6813</v>
      </c>
      <c r="E177" t="n">
        <v>14.97</v>
      </c>
      <c r="F177" t="n">
        <v>11.7</v>
      </c>
      <c r="G177" t="n">
        <v>100.29</v>
      </c>
      <c r="H177" t="n">
        <v>1.37</v>
      </c>
      <c r="I177" t="n">
        <v>7</v>
      </c>
      <c r="J177" t="n">
        <v>324.44</v>
      </c>
      <c r="K177" t="n">
        <v>60.56</v>
      </c>
      <c r="L177" t="n">
        <v>25</v>
      </c>
      <c r="M177" t="n">
        <v>5</v>
      </c>
      <c r="N177" t="n">
        <v>98.89</v>
      </c>
      <c r="O177" t="n">
        <v>40249.08</v>
      </c>
      <c r="P177" t="n">
        <v>184.93</v>
      </c>
      <c r="Q177" t="n">
        <v>460.69</v>
      </c>
      <c r="R177" t="n">
        <v>45.88</v>
      </c>
      <c r="S177" t="n">
        <v>32.19</v>
      </c>
      <c r="T177" t="n">
        <v>2945.28</v>
      </c>
      <c r="U177" t="n">
        <v>0.7</v>
      </c>
      <c r="V177" t="n">
        <v>0.76</v>
      </c>
      <c r="W177" t="n">
        <v>1.46</v>
      </c>
      <c r="X177" t="n">
        <v>0.17</v>
      </c>
      <c r="Y177" t="n">
        <v>1</v>
      </c>
      <c r="Z177" t="n">
        <v>10</v>
      </c>
    </row>
    <row r="178">
      <c r="A178" t="n">
        <v>97</v>
      </c>
      <c r="B178" t="n">
        <v>140</v>
      </c>
      <c r="C178" t="inlineStr">
        <is>
          <t xml:space="preserve">CONCLUIDO	</t>
        </is>
      </c>
      <c r="D178" t="n">
        <v>6.6824</v>
      </c>
      <c r="E178" t="n">
        <v>14.96</v>
      </c>
      <c r="F178" t="n">
        <v>11.7</v>
      </c>
      <c r="G178" t="n">
        <v>100.27</v>
      </c>
      <c r="H178" t="n">
        <v>1.38</v>
      </c>
      <c r="I178" t="n">
        <v>7</v>
      </c>
      <c r="J178" t="n">
        <v>325.02</v>
      </c>
      <c r="K178" t="n">
        <v>60.56</v>
      </c>
      <c r="L178" t="n">
        <v>25.25</v>
      </c>
      <c r="M178" t="n">
        <v>5</v>
      </c>
      <c r="N178" t="n">
        <v>99.20999999999999</v>
      </c>
      <c r="O178" t="n">
        <v>40319.95</v>
      </c>
      <c r="P178" t="n">
        <v>184.39</v>
      </c>
      <c r="Q178" t="n">
        <v>460.69</v>
      </c>
      <c r="R178" t="n">
        <v>45.88</v>
      </c>
      <c r="S178" t="n">
        <v>32.19</v>
      </c>
      <c r="T178" t="n">
        <v>2946.13</v>
      </c>
      <c r="U178" t="n">
        <v>0.7</v>
      </c>
      <c r="V178" t="n">
        <v>0.76</v>
      </c>
      <c r="W178" t="n">
        <v>1.46</v>
      </c>
      <c r="X178" t="n">
        <v>0.16</v>
      </c>
      <c r="Y178" t="n">
        <v>1</v>
      </c>
      <c r="Z178" t="n">
        <v>10</v>
      </c>
    </row>
    <row r="179">
      <c r="A179" t="n">
        <v>98</v>
      </c>
      <c r="B179" t="n">
        <v>140</v>
      </c>
      <c r="C179" t="inlineStr">
        <is>
          <t xml:space="preserve">CONCLUIDO	</t>
        </is>
      </c>
      <c r="D179" t="n">
        <v>6.6821</v>
      </c>
      <c r="E179" t="n">
        <v>14.97</v>
      </c>
      <c r="F179" t="n">
        <v>11.7</v>
      </c>
      <c r="G179" t="n">
        <v>100.27</v>
      </c>
      <c r="H179" t="n">
        <v>1.4</v>
      </c>
      <c r="I179" t="n">
        <v>7</v>
      </c>
      <c r="J179" t="n">
        <v>325.59</v>
      </c>
      <c r="K179" t="n">
        <v>60.56</v>
      </c>
      <c r="L179" t="n">
        <v>25.5</v>
      </c>
      <c r="M179" t="n">
        <v>5</v>
      </c>
      <c r="N179" t="n">
        <v>99.54000000000001</v>
      </c>
      <c r="O179" t="n">
        <v>40390.96</v>
      </c>
      <c r="P179" t="n">
        <v>184.05</v>
      </c>
      <c r="Q179" t="n">
        <v>460.69</v>
      </c>
      <c r="R179" t="n">
        <v>45.79</v>
      </c>
      <c r="S179" t="n">
        <v>32.19</v>
      </c>
      <c r="T179" t="n">
        <v>2900.38</v>
      </c>
      <c r="U179" t="n">
        <v>0.7</v>
      </c>
      <c r="V179" t="n">
        <v>0.76</v>
      </c>
      <c r="W179" t="n">
        <v>1.46</v>
      </c>
      <c r="X179" t="n">
        <v>0.16</v>
      </c>
      <c r="Y179" t="n">
        <v>1</v>
      </c>
      <c r="Z179" t="n">
        <v>10</v>
      </c>
    </row>
    <row r="180">
      <c r="A180" t="n">
        <v>99</v>
      </c>
      <c r="B180" t="n">
        <v>140</v>
      </c>
      <c r="C180" t="inlineStr">
        <is>
          <t xml:space="preserve">CONCLUIDO	</t>
        </is>
      </c>
      <c r="D180" t="n">
        <v>6.6782</v>
      </c>
      <c r="E180" t="n">
        <v>14.97</v>
      </c>
      <c r="F180" t="n">
        <v>11.71</v>
      </c>
      <c r="G180" t="n">
        <v>100.35</v>
      </c>
      <c r="H180" t="n">
        <v>1.41</v>
      </c>
      <c r="I180" t="n">
        <v>7</v>
      </c>
      <c r="J180" t="n">
        <v>326.17</v>
      </c>
      <c r="K180" t="n">
        <v>60.56</v>
      </c>
      <c r="L180" t="n">
        <v>25.75</v>
      </c>
      <c r="M180" t="n">
        <v>5</v>
      </c>
      <c r="N180" t="n">
        <v>99.87</v>
      </c>
      <c r="O180" t="n">
        <v>40462.13</v>
      </c>
      <c r="P180" t="n">
        <v>183.88</v>
      </c>
      <c r="Q180" t="n">
        <v>460.69</v>
      </c>
      <c r="R180" t="n">
        <v>46.18</v>
      </c>
      <c r="S180" t="n">
        <v>32.19</v>
      </c>
      <c r="T180" t="n">
        <v>3095.56</v>
      </c>
      <c r="U180" t="n">
        <v>0.7</v>
      </c>
      <c r="V180" t="n">
        <v>0.76</v>
      </c>
      <c r="W180" t="n">
        <v>1.46</v>
      </c>
      <c r="X180" t="n">
        <v>0.17</v>
      </c>
      <c r="Y180" t="n">
        <v>1</v>
      </c>
      <c r="Z180" t="n">
        <v>10</v>
      </c>
    </row>
    <row r="181">
      <c r="A181" t="n">
        <v>100</v>
      </c>
      <c r="B181" t="n">
        <v>140</v>
      </c>
      <c r="C181" t="inlineStr">
        <is>
          <t xml:space="preserve">CONCLUIDO	</t>
        </is>
      </c>
      <c r="D181" t="n">
        <v>6.6778</v>
      </c>
      <c r="E181" t="n">
        <v>14.98</v>
      </c>
      <c r="F181" t="n">
        <v>11.71</v>
      </c>
      <c r="G181" t="n">
        <v>100.36</v>
      </c>
      <c r="H181" t="n">
        <v>1.42</v>
      </c>
      <c r="I181" t="n">
        <v>7</v>
      </c>
      <c r="J181" t="n">
        <v>326.75</v>
      </c>
      <c r="K181" t="n">
        <v>60.56</v>
      </c>
      <c r="L181" t="n">
        <v>26</v>
      </c>
      <c r="M181" t="n">
        <v>5</v>
      </c>
      <c r="N181" t="n">
        <v>100.2</v>
      </c>
      <c r="O181" t="n">
        <v>40533.46</v>
      </c>
      <c r="P181" t="n">
        <v>183.24</v>
      </c>
      <c r="Q181" t="n">
        <v>460.69</v>
      </c>
      <c r="R181" t="n">
        <v>46.14</v>
      </c>
      <c r="S181" t="n">
        <v>32.19</v>
      </c>
      <c r="T181" t="n">
        <v>3076.06</v>
      </c>
      <c r="U181" t="n">
        <v>0.7</v>
      </c>
      <c r="V181" t="n">
        <v>0.76</v>
      </c>
      <c r="W181" t="n">
        <v>1.46</v>
      </c>
      <c r="X181" t="n">
        <v>0.17</v>
      </c>
      <c r="Y181" t="n">
        <v>1</v>
      </c>
      <c r="Z181" t="n">
        <v>10</v>
      </c>
    </row>
    <row r="182">
      <c r="A182" t="n">
        <v>101</v>
      </c>
      <c r="B182" t="n">
        <v>140</v>
      </c>
      <c r="C182" t="inlineStr">
        <is>
          <t xml:space="preserve">CONCLUIDO	</t>
        </is>
      </c>
      <c r="D182" t="n">
        <v>6.7203</v>
      </c>
      <c r="E182" t="n">
        <v>14.88</v>
      </c>
      <c r="F182" t="n">
        <v>11.67</v>
      </c>
      <c r="G182" t="n">
        <v>116.66</v>
      </c>
      <c r="H182" t="n">
        <v>1.43</v>
      </c>
      <c r="I182" t="n">
        <v>6</v>
      </c>
      <c r="J182" t="n">
        <v>327.33</v>
      </c>
      <c r="K182" t="n">
        <v>60.56</v>
      </c>
      <c r="L182" t="n">
        <v>26.25</v>
      </c>
      <c r="M182" t="n">
        <v>4</v>
      </c>
      <c r="N182" t="n">
        <v>100.52</v>
      </c>
      <c r="O182" t="n">
        <v>40604.94</v>
      </c>
      <c r="P182" t="n">
        <v>182.19</v>
      </c>
      <c r="Q182" t="n">
        <v>460.69</v>
      </c>
      <c r="R182" t="n">
        <v>44.77</v>
      </c>
      <c r="S182" t="n">
        <v>32.19</v>
      </c>
      <c r="T182" t="n">
        <v>2398.06</v>
      </c>
      <c r="U182" t="n">
        <v>0.72</v>
      </c>
      <c r="V182" t="n">
        <v>0.77</v>
      </c>
      <c r="W182" t="n">
        <v>1.46</v>
      </c>
      <c r="X182" t="n">
        <v>0.13</v>
      </c>
      <c r="Y182" t="n">
        <v>1</v>
      </c>
      <c r="Z182" t="n">
        <v>10</v>
      </c>
    </row>
    <row r="183">
      <c r="A183" t="n">
        <v>102</v>
      </c>
      <c r="B183" t="n">
        <v>140</v>
      </c>
      <c r="C183" t="inlineStr">
        <is>
          <t xml:space="preserve">CONCLUIDO	</t>
        </is>
      </c>
      <c r="D183" t="n">
        <v>6.7165</v>
      </c>
      <c r="E183" t="n">
        <v>14.89</v>
      </c>
      <c r="F183" t="n">
        <v>11.67</v>
      </c>
      <c r="G183" t="n">
        <v>116.74</v>
      </c>
      <c r="H183" t="n">
        <v>1.44</v>
      </c>
      <c r="I183" t="n">
        <v>6</v>
      </c>
      <c r="J183" t="n">
        <v>327.91</v>
      </c>
      <c r="K183" t="n">
        <v>60.56</v>
      </c>
      <c r="L183" t="n">
        <v>26.5</v>
      </c>
      <c r="M183" t="n">
        <v>4</v>
      </c>
      <c r="N183" t="n">
        <v>100.86</v>
      </c>
      <c r="O183" t="n">
        <v>40676.58</v>
      </c>
      <c r="P183" t="n">
        <v>182.23</v>
      </c>
      <c r="Q183" t="n">
        <v>460.69</v>
      </c>
      <c r="R183" t="n">
        <v>45.08</v>
      </c>
      <c r="S183" t="n">
        <v>32.19</v>
      </c>
      <c r="T183" t="n">
        <v>2553.4</v>
      </c>
      <c r="U183" t="n">
        <v>0.71</v>
      </c>
      <c r="V183" t="n">
        <v>0.77</v>
      </c>
      <c r="W183" t="n">
        <v>1.46</v>
      </c>
      <c r="X183" t="n">
        <v>0.14</v>
      </c>
      <c r="Y183" t="n">
        <v>1</v>
      </c>
      <c r="Z183" t="n">
        <v>10</v>
      </c>
    </row>
    <row r="184">
      <c r="A184" t="n">
        <v>103</v>
      </c>
      <c r="B184" t="n">
        <v>140</v>
      </c>
      <c r="C184" t="inlineStr">
        <is>
          <t xml:space="preserve">CONCLUIDO	</t>
        </is>
      </c>
      <c r="D184" t="n">
        <v>6.7144</v>
      </c>
      <c r="E184" t="n">
        <v>14.89</v>
      </c>
      <c r="F184" t="n">
        <v>11.68</v>
      </c>
      <c r="G184" t="n">
        <v>116.79</v>
      </c>
      <c r="H184" t="n">
        <v>1.45</v>
      </c>
      <c r="I184" t="n">
        <v>6</v>
      </c>
      <c r="J184" t="n">
        <v>328.49</v>
      </c>
      <c r="K184" t="n">
        <v>60.56</v>
      </c>
      <c r="L184" t="n">
        <v>26.75</v>
      </c>
      <c r="M184" t="n">
        <v>4</v>
      </c>
      <c r="N184" t="n">
        <v>101.19</v>
      </c>
      <c r="O184" t="n">
        <v>40748.37</v>
      </c>
      <c r="P184" t="n">
        <v>182.68</v>
      </c>
      <c r="Q184" t="n">
        <v>460.69</v>
      </c>
      <c r="R184" t="n">
        <v>45.03</v>
      </c>
      <c r="S184" t="n">
        <v>32.19</v>
      </c>
      <c r="T184" t="n">
        <v>2525.27</v>
      </c>
      <c r="U184" t="n">
        <v>0.71</v>
      </c>
      <c r="V184" t="n">
        <v>0.77</v>
      </c>
      <c r="W184" t="n">
        <v>1.46</v>
      </c>
      <c r="X184" t="n">
        <v>0.15</v>
      </c>
      <c r="Y184" t="n">
        <v>1</v>
      </c>
      <c r="Z184" t="n">
        <v>10</v>
      </c>
    </row>
    <row r="185">
      <c r="A185" t="n">
        <v>104</v>
      </c>
      <c r="B185" t="n">
        <v>140</v>
      </c>
      <c r="C185" t="inlineStr">
        <is>
          <t xml:space="preserve">CONCLUIDO	</t>
        </is>
      </c>
      <c r="D185" t="n">
        <v>6.7194</v>
      </c>
      <c r="E185" t="n">
        <v>14.88</v>
      </c>
      <c r="F185" t="n">
        <v>11.67</v>
      </c>
      <c r="G185" t="n">
        <v>116.68</v>
      </c>
      <c r="H185" t="n">
        <v>1.46</v>
      </c>
      <c r="I185" t="n">
        <v>6</v>
      </c>
      <c r="J185" t="n">
        <v>329.08</v>
      </c>
      <c r="K185" t="n">
        <v>60.56</v>
      </c>
      <c r="L185" t="n">
        <v>27</v>
      </c>
      <c r="M185" t="n">
        <v>4</v>
      </c>
      <c r="N185" t="n">
        <v>101.52</v>
      </c>
      <c r="O185" t="n">
        <v>40820.32</v>
      </c>
      <c r="P185" t="n">
        <v>182.53</v>
      </c>
      <c r="Q185" t="n">
        <v>460.69</v>
      </c>
      <c r="R185" t="n">
        <v>44.91</v>
      </c>
      <c r="S185" t="n">
        <v>32.19</v>
      </c>
      <c r="T185" t="n">
        <v>2467.99</v>
      </c>
      <c r="U185" t="n">
        <v>0.72</v>
      </c>
      <c r="V185" t="n">
        <v>0.77</v>
      </c>
      <c r="W185" t="n">
        <v>1.45</v>
      </c>
      <c r="X185" t="n">
        <v>0.13</v>
      </c>
      <c r="Y185" t="n">
        <v>1</v>
      </c>
      <c r="Z185" t="n">
        <v>10</v>
      </c>
    </row>
    <row r="186">
      <c r="A186" t="n">
        <v>105</v>
      </c>
      <c r="B186" t="n">
        <v>140</v>
      </c>
      <c r="C186" t="inlineStr">
        <is>
          <t xml:space="preserve">CONCLUIDO	</t>
        </is>
      </c>
      <c r="D186" t="n">
        <v>6.7179</v>
      </c>
      <c r="E186" t="n">
        <v>14.89</v>
      </c>
      <c r="F186" t="n">
        <v>11.67</v>
      </c>
      <c r="G186" t="n">
        <v>116.71</v>
      </c>
      <c r="H186" t="n">
        <v>1.47</v>
      </c>
      <c r="I186" t="n">
        <v>6</v>
      </c>
      <c r="J186" t="n">
        <v>329.66</v>
      </c>
      <c r="K186" t="n">
        <v>60.56</v>
      </c>
      <c r="L186" t="n">
        <v>27.25</v>
      </c>
      <c r="M186" t="n">
        <v>4</v>
      </c>
      <c r="N186" t="n">
        <v>101.86</v>
      </c>
      <c r="O186" t="n">
        <v>40892.44</v>
      </c>
      <c r="P186" t="n">
        <v>182.86</v>
      </c>
      <c r="Q186" t="n">
        <v>460.71</v>
      </c>
      <c r="R186" t="n">
        <v>44.96</v>
      </c>
      <c r="S186" t="n">
        <v>32.19</v>
      </c>
      <c r="T186" t="n">
        <v>2490.24</v>
      </c>
      <c r="U186" t="n">
        <v>0.72</v>
      </c>
      <c r="V186" t="n">
        <v>0.77</v>
      </c>
      <c r="W186" t="n">
        <v>1.46</v>
      </c>
      <c r="X186" t="n">
        <v>0.14</v>
      </c>
      <c r="Y186" t="n">
        <v>1</v>
      </c>
      <c r="Z186" t="n">
        <v>10</v>
      </c>
    </row>
    <row r="187">
      <c r="A187" t="n">
        <v>106</v>
      </c>
      <c r="B187" t="n">
        <v>140</v>
      </c>
      <c r="C187" t="inlineStr">
        <is>
          <t xml:space="preserve">CONCLUIDO	</t>
        </is>
      </c>
      <c r="D187" t="n">
        <v>6.7196</v>
      </c>
      <c r="E187" t="n">
        <v>14.88</v>
      </c>
      <c r="F187" t="n">
        <v>11.67</v>
      </c>
      <c r="G187" t="n">
        <v>116.67</v>
      </c>
      <c r="H187" t="n">
        <v>1.48</v>
      </c>
      <c r="I187" t="n">
        <v>6</v>
      </c>
      <c r="J187" t="n">
        <v>330.25</v>
      </c>
      <c r="K187" t="n">
        <v>60.56</v>
      </c>
      <c r="L187" t="n">
        <v>27.5</v>
      </c>
      <c r="M187" t="n">
        <v>4</v>
      </c>
      <c r="N187" t="n">
        <v>102.19</v>
      </c>
      <c r="O187" t="n">
        <v>40964.71</v>
      </c>
      <c r="P187" t="n">
        <v>182.92</v>
      </c>
      <c r="Q187" t="n">
        <v>460.69</v>
      </c>
      <c r="R187" t="n">
        <v>44.79</v>
      </c>
      <c r="S187" t="n">
        <v>32.19</v>
      </c>
      <c r="T187" t="n">
        <v>2408.29</v>
      </c>
      <c r="U187" t="n">
        <v>0.72</v>
      </c>
      <c r="V187" t="n">
        <v>0.77</v>
      </c>
      <c r="W187" t="n">
        <v>1.46</v>
      </c>
      <c r="X187" t="n">
        <v>0.13</v>
      </c>
      <c r="Y187" t="n">
        <v>1</v>
      </c>
      <c r="Z187" t="n">
        <v>10</v>
      </c>
    </row>
    <row r="188">
      <c r="A188" t="n">
        <v>107</v>
      </c>
      <c r="B188" t="n">
        <v>140</v>
      </c>
      <c r="C188" t="inlineStr">
        <is>
          <t xml:space="preserve">CONCLUIDO	</t>
        </is>
      </c>
      <c r="D188" t="n">
        <v>6.7194</v>
      </c>
      <c r="E188" t="n">
        <v>14.88</v>
      </c>
      <c r="F188" t="n">
        <v>11.67</v>
      </c>
      <c r="G188" t="n">
        <v>116.68</v>
      </c>
      <c r="H188" t="n">
        <v>1.49</v>
      </c>
      <c r="I188" t="n">
        <v>6</v>
      </c>
      <c r="J188" t="n">
        <v>330.83</v>
      </c>
      <c r="K188" t="n">
        <v>60.56</v>
      </c>
      <c r="L188" t="n">
        <v>27.75</v>
      </c>
      <c r="M188" t="n">
        <v>4</v>
      </c>
      <c r="N188" t="n">
        <v>102.53</v>
      </c>
      <c r="O188" t="n">
        <v>41037.15</v>
      </c>
      <c r="P188" t="n">
        <v>183</v>
      </c>
      <c r="Q188" t="n">
        <v>460.69</v>
      </c>
      <c r="R188" t="n">
        <v>44.92</v>
      </c>
      <c r="S188" t="n">
        <v>32.19</v>
      </c>
      <c r="T188" t="n">
        <v>2470.59</v>
      </c>
      <c r="U188" t="n">
        <v>0.72</v>
      </c>
      <c r="V188" t="n">
        <v>0.77</v>
      </c>
      <c r="W188" t="n">
        <v>1.45</v>
      </c>
      <c r="X188" t="n">
        <v>0.13</v>
      </c>
      <c r="Y188" t="n">
        <v>1</v>
      </c>
      <c r="Z188" t="n">
        <v>10</v>
      </c>
    </row>
    <row r="189">
      <c r="A189" t="n">
        <v>108</v>
      </c>
      <c r="B189" t="n">
        <v>140</v>
      </c>
      <c r="C189" t="inlineStr">
        <is>
          <t xml:space="preserve">CONCLUIDO	</t>
        </is>
      </c>
      <c r="D189" t="n">
        <v>6.716</v>
      </c>
      <c r="E189" t="n">
        <v>14.89</v>
      </c>
      <c r="F189" t="n">
        <v>11.68</v>
      </c>
      <c r="G189" t="n">
        <v>116.75</v>
      </c>
      <c r="H189" t="n">
        <v>1.51</v>
      </c>
      <c r="I189" t="n">
        <v>6</v>
      </c>
      <c r="J189" t="n">
        <v>331.42</v>
      </c>
      <c r="K189" t="n">
        <v>60.56</v>
      </c>
      <c r="L189" t="n">
        <v>28</v>
      </c>
      <c r="M189" t="n">
        <v>4</v>
      </c>
      <c r="N189" t="n">
        <v>102.87</v>
      </c>
      <c r="O189" t="n">
        <v>41109.75</v>
      </c>
      <c r="P189" t="n">
        <v>182.89</v>
      </c>
      <c r="Q189" t="n">
        <v>460.69</v>
      </c>
      <c r="R189" t="n">
        <v>45.03</v>
      </c>
      <c r="S189" t="n">
        <v>32.19</v>
      </c>
      <c r="T189" t="n">
        <v>2525.62</v>
      </c>
      <c r="U189" t="n">
        <v>0.71</v>
      </c>
      <c r="V189" t="n">
        <v>0.77</v>
      </c>
      <c r="W189" t="n">
        <v>1.46</v>
      </c>
      <c r="X189" t="n">
        <v>0.14</v>
      </c>
      <c r="Y189" t="n">
        <v>1</v>
      </c>
      <c r="Z189" t="n">
        <v>10</v>
      </c>
    </row>
    <row r="190">
      <c r="A190" t="n">
        <v>109</v>
      </c>
      <c r="B190" t="n">
        <v>140</v>
      </c>
      <c r="C190" t="inlineStr">
        <is>
          <t xml:space="preserve">CONCLUIDO	</t>
        </is>
      </c>
      <c r="D190" t="n">
        <v>6.7169</v>
      </c>
      <c r="E190" t="n">
        <v>14.89</v>
      </c>
      <c r="F190" t="n">
        <v>11.67</v>
      </c>
      <c r="G190" t="n">
        <v>116.73</v>
      </c>
      <c r="H190" t="n">
        <v>1.52</v>
      </c>
      <c r="I190" t="n">
        <v>6</v>
      </c>
      <c r="J190" t="n">
        <v>332.01</v>
      </c>
      <c r="K190" t="n">
        <v>60.56</v>
      </c>
      <c r="L190" t="n">
        <v>28.25</v>
      </c>
      <c r="M190" t="n">
        <v>4</v>
      </c>
      <c r="N190" t="n">
        <v>103.21</v>
      </c>
      <c r="O190" t="n">
        <v>41182.52</v>
      </c>
      <c r="P190" t="n">
        <v>182.76</v>
      </c>
      <c r="Q190" t="n">
        <v>460.69</v>
      </c>
      <c r="R190" t="n">
        <v>45.03</v>
      </c>
      <c r="S190" t="n">
        <v>32.19</v>
      </c>
      <c r="T190" t="n">
        <v>2525.42</v>
      </c>
      <c r="U190" t="n">
        <v>0.71</v>
      </c>
      <c r="V190" t="n">
        <v>0.77</v>
      </c>
      <c r="W190" t="n">
        <v>1.46</v>
      </c>
      <c r="X190" t="n">
        <v>0.14</v>
      </c>
      <c r="Y190" t="n">
        <v>1</v>
      </c>
      <c r="Z190" t="n">
        <v>10</v>
      </c>
    </row>
    <row r="191">
      <c r="A191" t="n">
        <v>110</v>
      </c>
      <c r="B191" t="n">
        <v>140</v>
      </c>
      <c r="C191" t="inlineStr">
        <is>
          <t xml:space="preserve">CONCLUIDO	</t>
        </is>
      </c>
      <c r="D191" t="n">
        <v>6.7169</v>
      </c>
      <c r="E191" t="n">
        <v>14.89</v>
      </c>
      <c r="F191" t="n">
        <v>11.67</v>
      </c>
      <c r="G191" t="n">
        <v>116.73</v>
      </c>
      <c r="H191" t="n">
        <v>1.53</v>
      </c>
      <c r="I191" t="n">
        <v>6</v>
      </c>
      <c r="J191" t="n">
        <v>332.6</v>
      </c>
      <c r="K191" t="n">
        <v>60.56</v>
      </c>
      <c r="L191" t="n">
        <v>28.5</v>
      </c>
      <c r="M191" t="n">
        <v>4</v>
      </c>
      <c r="N191" t="n">
        <v>103.55</v>
      </c>
      <c r="O191" t="n">
        <v>41255.45</v>
      </c>
      <c r="P191" t="n">
        <v>182.59</v>
      </c>
      <c r="Q191" t="n">
        <v>460.69</v>
      </c>
      <c r="R191" t="n">
        <v>45.06</v>
      </c>
      <c r="S191" t="n">
        <v>32.19</v>
      </c>
      <c r="T191" t="n">
        <v>2542.17</v>
      </c>
      <c r="U191" t="n">
        <v>0.71</v>
      </c>
      <c r="V191" t="n">
        <v>0.77</v>
      </c>
      <c r="W191" t="n">
        <v>1.46</v>
      </c>
      <c r="X191" t="n">
        <v>0.14</v>
      </c>
      <c r="Y191" t="n">
        <v>1</v>
      </c>
      <c r="Z191" t="n">
        <v>10</v>
      </c>
    </row>
    <row r="192">
      <c r="A192" t="n">
        <v>111</v>
      </c>
      <c r="B192" t="n">
        <v>140</v>
      </c>
      <c r="C192" t="inlineStr">
        <is>
          <t xml:space="preserve">CONCLUIDO	</t>
        </is>
      </c>
      <c r="D192" t="n">
        <v>6.7163</v>
      </c>
      <c r="E192" t="n">
        <v>14.89</v>
      </c>
      <c r="F192" t="n">
        <v>11.67</v>
      </c>
      <c r="G192" t="n">
        <v>116.75</v>
      </c>
      <c r="H192" t="n">
        <v>1.54</v>
      </c>
      <c r="I192" t="n">
        <v>6</v>
      </c>
      <c r="J192" t="n">
        <v>333.2</v>
      </c>
      <c r="K192" t="n">
        <v>60.56</v>
      </c>
      <c r="L192" t="n">
        <v>28.75</v>
      </c>
      <c r="M192" t="n">
        <v>4</v>
      </c>
      <c r="N192" t="n">
        <v>103.89</v>
      </c>
      <c r="O192" t="n">
        <v>41328.54</v>
      </c>
      <c r="P192" t="n">
        <v>182.54</v>
      </c>
      <c r="Q192" t="n">
        <v>460.73</v>
      </c>
      <c r="R192" t="n">
        <v>45.08</v>
      </c>
      <c r="S192" t="n">
        <v>32.19</v>
      </c>
      <c r="T192" t="n">
        <v>2551.21</v>
      </c>
      <c r="U192" t="n">
        <v>0.71</v>
      </c>
      <c r="V192" t="n">
        <v>0.77</v>
      </c>
      <c r="W192" t="n">
        <v>1.46</v>
      </c>
      <c r="X192" t="n">
        <v>0.14</v>
      </c>
      <c r="Y192" t="n">
        <v>1</v>
      </c>
      <c r="Z192" t="n">
        <v>10</v>
      </c>
    </row>
    <row r="193">
      <c r="A193" t="n">
        <v>112</v>
      </c>
      <c r="B193" t="n">
        <v>140</v>
      </c>
      <c r="C193" t="inlineStr">
        <is>
          <t xml:space="preserve">CONCLUIDO	</t>
        </is>
      </c>
      <c r="D193" t="n">
        <v>6.7175</v>
      </c>
      <c r="E193" t="n">
        <v>14.89</v>
      </c>
      <c r="F193" t="n">
        <v>11.67</v>
      </c>
      <c r="G193" t="n">
        <v>116.72</v>
      </c>
      <c r="H193" t="n">
        <v>1.55</v>
      </c>
      <c r="I193" t="n">
        <v>6</v>
      </c>
      <c r="J193" t="n">
        <v>333.79</v>
      </c>
      <c r="K193" t="n">
        <v>60.56</v>
      </c>
      <c r="L193" t="n">
        <v>29</v>
      </c>
      <c r="M193" t="n">
        <v>4</v>
      </c>
      <c r="N193" t="n">
        <v>104.24</v>
      </c>
      <c r="O193" t="n">
        <v>41401.93</v>
      </c>
      <c r="P193" t="n">
        <v>182.28</v>
      </c>
      <c r="Q193" t="n">
        <v>460.69</v>
      </c>
      <c r="R193" t="n">
        <v>45.03</v>
      </c>
      <c r="S193" t="n">
        <v>32.19</v>
      </c>
      <c r="T193" t="n">
        <v>2526.2</v>
      </c>
      <c r="U193" t="n">
        <v>0.71</v>
      </c>
      <c r="V193" t="n">
        <v>0.77</v>
      </c>
      <c r="W193" t="n">
        <v>1.46</v>
      </c>
      <c r="X193" t="n">
        <v>0.14</v>
      </c>
      <c r="Y193" t="n">
        <v>1</v>
      </c>
      <c r="Z193" t="n">
        <v>10</v>
      </c>
    </row>
    <row r="194">
      <c r="A194" t="n">
        <v>113</v>
      </c>
      <c r="B194" t="n">
        <v>140</v>
      </c>
      <c r="C194" t="inlineStr">
        <is>
          <t xml:space="preserve">CONCLUIDO	</t>
        </is>
      </c>
      <c r="D194" t="n">
        <v>6.7198</v>
      </c>
      <c r="E194" t="n">
        <v>14.88</v>
      </c>
      <c r="F194" t="n">
        <v>11.67</v>
      </c>
      <c r="G194" t="n">
        <v>116.67</v>
      </c>
      <c r="H194" t="n">
        <v>1.56</v>
      </c>
      <c r="I194" t="n">
        <v>6</v>
      </c>
      <c r="J194" t="n">
        <v>334.39</v>
      </c>
      <c r="K194" t="n">
        <v>60.56</v>
      </c>
      <c r="L194" t="n">
        <v>29.25</v>
      </c>
      <c r="M194" t="n">
        <v>4</v>
      </c>
      <c r="N194" t="n">
        <v>104.58</v>
      </c>
      <c r="O194" t="n">
        <v>41475.37</v>
      </c>
      <c r="P194" t="n">
        <v>181.74</v>
      </c>
      <c r="Q194" t="n">
        <v>460.72</v>
      </c>
      <c r="R194" t="n">
        <v>44.73</v>
      </c>
      <c r="S194" t="n">
        <v>32.19</v>
      </c>
      <c r="T194" t="n">
        <v>2376.23</v>
      </c>
      <c r="U194" t="n">
        <v>0.72</v>
      </c>
      <c r="V194" t="n">
        <v>0.77</v>
      </c>
      <c r="W194" t="n">
        <v>1.46</v>
      </c>
      <c r="X194" t="n">
        <v>0.13</v>
      </c>
      <c r="Y194" t="n">
        <v>1</v>
      </c>
      <c r="Z194" t="n">
        <v>10</v>
      </c>
    </row>
    <row r="195">
      <c r="A195" t="n">
        <v>114</v>
      </c>
      <c r="B195" t="n">
        <v>140</v>
      </c>
      <c r="C195" t="inlineStr">
        <is>
          <t xml:space="preserve">CONCLUIDO	</t>
        </is>
      </c>
      <c r="D195" t="n">
        <v>6.7164</v>
      </c>
      <c r="E195" t="n">
        <v>14.89</v>
      </c>
      <c r="F195" t="n">
        <v>11.67</v>
      </c>
      <c r="G195" t="n">
        <v>116.74</v>
      </c>
      <c r="H195" t="n">
        <v>1.57</v>
      </c>
      <c r="I195" t="n">
        <v>6</v>
      </c>
      <c r="J195" t="n">
        <v>334.98</v>
      </c>
      <c r="K195" t="n">
        <v>60.56</v>
      </c>
      <c r="L195" t="n">
        <v>29.5</v>
      </c>
      <c r="M195" t="n">
        <v>4</v>
      </c>
      <c r="N195" t="n">
        <v>104.93</v>
      </c>
      <c r="O195" t="n">
        <v>41548.98</v>
      </c>
      <c r="P195" t="n">
        <v>180.78</v>
      </c>
      <c r="Q195" t="n">
        <v>460.69</v>
      </c>
      <c r="R195" t="n">
        <v>45.08</v>
      </c>
      <c r="S195" t="n">
        <v>32.19</v>
      </c>
      <c r="T195" t="n">
        <v>2553.67</v>
      </c>
      <c r="U195" t="n">
        <v>0.71</v>
      </c>
      <c r="V195" t="n">
        <v>0.77</v>
      </c>
      <c r="W195" t="n">
        <v>1.46</v>
      </c>
      <c r="X195" t="n">
        <v>0.14</v>
      </c>
      <c r="Y195" t="n">
        <v>1</v>
      </c>
      <c r="Z195" t="n">
        <v>10</v>
      </c>
    </row>
    <row r="196">
      <c r="A196" t="n">
        <v>115</v>
      </c>
      <c r="B196" t="n">
        <v>140</v>
      </c>
      <c r="C196" t="inlineStr">
        <is>
          <t xml:space="preserve">CONCLUIDO	</t>
        </is>
      </c>
      <c r="D196" t="n">
        <v>6.7142</v>
      </c>
      <c r="E196" t="n">
        <v>14.89</v>
      </c>
      <c r="F196" t="n">
        <v>11.68</v>
      </c>
      <c r="G196" t="n">
        <v>116.79</v>
      </c>
      <c r="H196" t="n">
        <v>1.58</v>
      </c>
      <c r="I196" t="n">
        <v>6</v>
      </c>
      <c r="J196" t="n">
        <v>335.58</v>
      </c>
      <c r="K196" t="n">
        <v>60.56</v>
      </c>
      <c r="L196" t="n">
        <v>29.75</v>
      </c>
      <c r="M196" t="n">
        <v>4</v>
      </c>
      <c r="N196" t="n">
        <v>105.28</v>
      </c>
      <c r="O196" t="n">
        <v>41622.76</v>
      </c>
      <c r="P196" t="n">
        <v>181.11</v>
      </c>
      <c r="Q196" t="n">
        <v>460.69</v>
      </c>
      <c r="R196" t="n">
        <v>45.2</v>
      </c>
      <c r="S196" t="n">
        <v>32.19</v>
      </c>
      <c r="T196" t="n">
        <v>2612.65</v>
      </c>
      <c r="U196" t="n">
        <v>0.71</v>
      </c>
      <c r="V196" t="n">
        <v>0.77</v>
      </c>
      <c r="W196" t="n">
        <v>1.46</v>
      </c>
      <c r="X196" t="n">
        <v>0.15</v>
      </c>
      <c r="Y196" t="n">
        <v>1</v>
      </c>
      <c r="Z196" t="n">
        <v>10</v>
      </c>
    </row>
    <row r="197">
      <c r="A197" t="n">
        <v>116</v>
      </c>
      <c r="B197" t="n">
        <v>140</v>
      </c>
      <c r="C197" t="inlineStr">
        <is>
          <t xml:space="preserve">CONCLUIDO	</t>
        </is>
      </c>
      <c r="D197" t="n">
        <v>6.7149</v>
      </c>
      <c r="E197" t="n">
        <v>14.89</v>
      </c>
      <c r="F197" t="n">
        <v>11.68</v>
      </c>
      <c r="G197" t="n">
        <v>116.78</v>
      </c>
      <c r="H197" t="n">
        <v>1.59</v>
      </c>
      <c r="I197" t="n">
        <v>6</v>
      </c>
      <c r="J197" t="n">
        <v>336.18</v>
      </c>
      <c r="K197" t="n">
        <v>60.56</v>
      </c>
      <c r="L197" t="n">
        <v>30</v>
      </c>
      <c r="M197" t="n">
        <v>4</v>
      </c>
      <c r="N197" t="n">
        <v>105.63</v>
      </c>
      <c r="O197" t="n">
        <v>41696.71</v>
      </c>
      <c r="P197" t="n">
        <v>181.09</v>
      </c>
      <c r="Q197" t="n">
        <v>460.69</v>
      </c>
      <c r="R197" t="n">
        <v>45.11</v>
      </c>
      <c r="S197" t="n">
        <v>32.19</v>
      </c>
      <c r="T197" t="n">
        <v>2568.34</v>
      </c>
      <c r="U197" t="n">
        <v>0.71</v>
      </c>
      <c r="V197" t="n">
        <v>0.77</v>
      </c>
      <c r="W197" t="n">
        <v>1.46</v>
      </c>
      <c r="X197" t="n">
        <v>0.14</v>
      </c>
      <c r="Y197" t="n">
        <v>1</v>
      </c>
      <c r="Z197" t="n">
        <v>10</v>
      </c>
    </row>
    <row r="198">
      <c r="A198" t="n">
        <v>117</v>
      </c>
      <c r="B198" t="n">
        <v>140</v>
      </c>
      <c r="C198" t="inlineStr">
        <is>
          <t xml:space="preserve">CONCLUIDO	</t>
        </is>
      </c>
      <c r="D198" t="n">
        <v>6.7145</v>
      </c>
      <c r="E198" t="n">
        <v>14.89</v>
      </c>
      <c r="F198" t="n">
        <v>11.68</v>
      </c>
      <c r="G198" t="n">
        <v>116.79</v>
      </c>
      <c r="H198" t="n">
        <v>1.6</v>
      </c>
      <c r="I198" t="n">
        <v>6</v>
      </c>
      <c r="J198" t="n">
        <v>336.78</v>
      </c>
      <c r="K198" t="n">
        <v>60.56</v>
      </c>
      <c r="L198" t="n">
        <v>30.25</v>
      </c>
      <c r="M198" t="n">
        <v>4</v>
      </c>
      <c r="N198" t="n">
        <v>105.98</v>
      </c>
      <c r="O198" t="n">
        <v>41770.83</v>
      </c>
      <c r="P198" t="n">
        <v>180.5</v>
      </c>
      <c r="Q198" t="n">
        <v>460.69</v>
      </c>
      <c r="R198" t="n">
        <v>45.11</v>
      </c>
      <c r="S198" t="n">
        <v>32.19</v>
      </c>
      <c r="T198" t="n">
        <v>2566.44</v>
      </c>
      <c r="U198" t="n">
        <v>0.71</v>
      </c>
      <c r="V198" t="n">
        <v>0.77</v>
      </c>
      <c r="W198" t="n">
        <v>1.46</v>
      </c>
      <c r="X198" t="n">
        <v>0.14</v>
      </c>
      <c r="Y198" t="n">
        <v>1</v>
      </c>
      <c r="Z198" t="n">
        <v>10</v>
      </c>
    </row>
    <row r="199">
      <c r="A199" t="n">
        <v>118</v>
      </c>
      <c r="B199" t="n">
        <v>140</v>
      </c>
      <c r="C199" t="inlineStr">
        <is>
          <t xml:space="preserve">CONCLUIDO	</t>
        </is>
      </c>
      <c r="D199" t="n">
        <v>6.715</v>
      </c>
      <c r="E199" t="n">
        <v>14.89</v>
      </c>
      <c r="F199" t="n">
        <v>11.68</v>
      </c>
      <c r="G199" t="n">
        <v>116.78</v>
      </c>
      <c r="H199" t="n">
        <v>1.61</v>
      </c>
      <c r="I199" t="n">
        <v>6</v>
      </c>
      <c r="J199" t="n">
        <v>337.39</v>
      </c>
      <c r="K199" t="n">
        <v>60.56</v>
      </c>
      <c r="L199" t="n">
        <v>30.5</v>
      </c>
      <c r="M199" t="n">
        <v>4</v>
      </c>
      <c r="N199" t="n">
        <v>106.33</v>
      </c>
      <c r="O199" t="n">
        <v>41845.13</v>
      </c>
      <c r="P199" t="n">
        <v>179.51</v>
      </c>
      <c r="Q199" t="n">
        <v>460.69</v>
      </c>
      <c r="R199" t="n">
        <v>45.13</v>
      </c>
      <c r="S199" t="n">
        <v>32.19</v>
      </c>
      <c r="T199" t="n">
        <v>2578.44</v>
      </c>
      <c r="U199" t="n">
        <v>0.71</v>
      </c>
      <c r="V199" t="n">
        <v>0.77</v>
      </c>
      <c r="W199" t="n">
        <v>1.46</v>
      </c>
      <c r="X199" t="n">
        <v>0.14</v>
      </c>
      <c r="Y199" t="n">
        <v>1</v>
      </c>
      <c r="Z199" t="n">
        <v>10</v>
      </c>
    </row>
    <row r="200">
      <c r="A200" t="n">
        <v>119</v>
      </c>
      <c r="B200" t="n">
        <v>140</v>
      </c>
      <c r="C200" t="inlineStr">
        <is>
          <t xml:space="preserve">CONCLUIDO	</t>
        </is>
      </c>
      <c r="D200" t="n">
        <v>6.7168</v>
      </c>
      <c r="E200" t="n">
        <v>14.89</v>
      </c>
      <c r="F200" t="n">
        <v>11.67</v>
      </c>
      <c r="G200" t="n">
        <v>116.74</v>
      </c>
      <c r="H200" t="n">
        <v>1.62</v>
      </c>
      <c r="I200" t="n">
        <v>6</v>
      </c>
      <c r="J200" t="n">
        <v>337.99</v>
      </c>
      <c r="K200" t="n">
        <v>60.56</v>
      </c>
      <c r="L200" t="n">
        <v>30.75</v>
      </c>
      <c r="M200" t="n">
        <v>4</v>
      </c>
      <c r="N200" t="n">
        <v>106.68</v>
      </c>
      <c r="O200" t="n">
        <v>41919.61</v>
      </c>
      <c r="P200" t="n">
        <v>179.03</v>
      </c>
      <c r="Q200" t="n">
        <v>460.69</v>
      </c>
      <c r="R200" t="n">
        <v>45.1</v>
      </c>
      <c r="S200" t="n">
        <v>32.19</v>
      </c>
      <c r="T200" t="n">
        <v>2563.21</v>
      </c>
      <c r="U200" t="n">
        <v>0.71</v>
      </c>
      <c r="V200" t="n">
        <v>0.77</v>
      </c>
      <c r="W200" t="n">
        <v>1.46</v>
      </c>
      <c r="X200" t="n">
        <v>0.14</v>
      </c>
      <c r="Y200" t="n">
        <v>1</v>
      </c>
      <c r="Z200" t="n">
        <v>10</v>
      </c>
    </row>
    <row r="201">
      <c r="A201" t="n">
        <v>120</v>
      </c>
      <c r="B201" t="n">
        <v>140</v>
      </c>
      <c r="C201" t="inlineStr">
        <is>
          <t xml:space="preserve">CONCLUIDO	</t>
        </is>
      </c>
      <c r="D201" t="n">
        <v>6.7165</v>
      </c>
      <c r="E201" t="n">
        <v>14.89</v>
      </c>
      <c r="F201" t="n">
        <v>11.67</v>
      </c>
      <c r="G201" t="n">
        <v>116.74</v>
      </c>
      <c r="H201" t="n">
        <v>1.63</v>
      </c>
      <c r="I201" t="n">
        <v>6</v>
      </c>
      <c r="J201" t="n">
        <v>338.59</v>
      </c>
      <c r="K201" t="n">
        <v>60.56</v>
      </c>
      <c r="L201" t="n">
        <v>31</v>
      </c>
      <c r="M201" t="n">
        <v>4</v>
      </c>
      <c r="N201" t="n">
        <v>107.04</v>
      </c>
      <c r="O201" t="n">
        <v>41994.26</v>
      </c>
      <c r="P201" t="n">
        <v>178.64</v>
      </c>
      <c r="Q201" t="n">
        <v>460.69</v>
      </c>
      <c r="R201" t="n">
        <v>45.14</v>
      </c>
      <c r="S201" t="n">
        <v>32.19</v>
      </c>
      <c r="T201" t="n">
        <v>2582.51</v>
      </c>
      <c r="U201" t="n">
        <v>0.71</v>
      </c>
      <c r="V201" t="n">
        <v>0.77</v>
      </c>
      <c r="W201" t="n">
        <v>1.45</v>
      </c>
      <c r="X201" t="n">
        <v>0.14</v>
      </c>
      <c r="Y201" t="n">
        <v>1</v>
      </c>
      <c r="Z201" t="n">
        <v>10</v>
      </c>
    </row>
    <row r="202">
      <c r="A202" t="n">
        <v>121</v>
      </c>
      <c r="B202" t="n">
        <v>140</v>
      </c>
      <c r="C202" t="inlineStr">
        <is>
          <t xml:space="preserve">CONCLUIDO	</t>
        </is>
      </c>
      <c r="D202" t="n">
        <v>6.7163</v>
      </c>
      <c r="E202" t="n">
        <v>14.89</v>
      </c>
      <c r="F202" t="n">
        <v>11.67</v>
      </c>
      <c r="G202" t="n">
        <v>116.75</v>
      </c>
      <c r="H202" t="n">
        <v>1.64</v>
      </c>
      <c r="I202" t="n">
        <v>6</v>
      </c>
      <c r="J202" t="n">
        <v>339.2</v>
      </c>
      <c r="K202" t="n">
        <v>60.56</v>
      </c>
      <c r="L202" t="n">
        <v>31.25</v>
      </c>
      <c r="M202" t="n">
        <v>4</v>
      </c>
      <c r="N202" t="n">
        <v>107.4</v>
      </c>
      <c r="O202" t="n">
        <v>42069.09</v>
      </c>
      <c r="P202" t="n">
        <v>177.43</v>
      </c>
      <c r="Q202" t="n">
        <v>460.7</v>
      </c>
      <c r="R202" t="n">
        <v>45.08</v>
      </c>
      <c r="S202" t="n">
        <v>32.19</v>
      </c>
      <c r="T202" t="n">
        <v>2554.82</v>
      </c>
      <c r="U202" t="n">
        <v>0.71</v>
      </c>
      <c r="V202" t="n">
        <v>0.77</v>
      </c>
      <c r="W202" t="n">
        <v>1.46</v>
      </c>
      <c r="X202" t="n">
        <v>0.14</v>
      </c>
      <c r="Y202" t="n">
        <v>1</v>
      </c>
      <c r="Z202" t="n">
        <v>10</v>
      </c>
    </row>
    <row r="203">
      <c r="A203" t="n">
        <v>122</v>
      </c>
      <c r="B203" t="n">
        <v>140</v>
      </c>
      <c r="C203" t="inlineStr">
        <is>
          <t xml:space="preserve">CONCLUIDO	</t>
        </is>
      </c>
      <c r="D203" t="n">
        <v>6.7167</v>
      </c>
      <c r="E203" t="n">
        <v>14.89</v>
      </c>
      <c r="F203" t="n">
        <v>11.67</v>
      </c>
      <c r="G203" t="n">
        <v>116.74</v>
      </c>
      <c r="H203" t="n">
        <v>1.65</v>
      </c>
      <c r="I203" t="n">
        <v>6</v>
      </c>
      <c r="J203" t="n">
        <v>339.81</v>
      </c>
      <c r="K203" t="n">
        <v>60.56</v>
      </c>
      <c r="L203" t="n">
        <v>31.5</v>
      </c>
      <c r="M203" t="n">
        <v>4</v>
      </c>
      <c r="N203" t="n">
        <v>107.75</v>
      </c>
      <c r="O203" t="n">
        <v>42144.11</v>
      </c>
      <c r="P203" t="n">
        <v>177.65</v>
      </c>
      <c r="Q203" t="n">
        <v>460.69</v>
      </c>
      <c r="R203" t="n">
        <v>45.07</v>
      </c>
      <c r="S203" t="n">
        <v>32.19</v>
      </c>
      <c r="T203" t="n">
        <v>2549.37</v>
      </c>
      <c r="U203" t="n">
        <v>0.71</v>
      </c>
      <c r="V203" t="n">
        <v>0.77</v>
      </c>
      <c r="W203" t="n">
        <v>1.46</v>
      </c>
      <c r="X203" t="n">
        <v>0.14</v>
      </c>
      <c r="Y203" t="n">
        <v>1</v>
      </c>
      <c r="Z203" t="n">
        <v>10</v>
      </c>
    </row>
    <row r="204">
      <c r="A204" t="n">
        <v>123</v>
      </c>
      <c r="B204" t="n">
        <v>140</v>
      </c>
      <c r="C204" t="inlineStr">
        <is>
          <t xml:space="preserve">CONCLUIDO	</t>
        </is>
      </c>
      <c r="D204" t="n">
        <v>6.7543</v>
      </c>
      <c r="E204" t="n">
        <v>14.81</v>
      </c>
      <c r="F204" t="n">
        <v>11.64</v>
      </c>
      <c r="G204" t="n">
        <v>139.72</v>
      </c>
      <c r="H204" t="n">
        <v>1.66</v>
      </c>
      <c r="I204" t="n">
        <v>5</v>
      </c>
      <c r="J204" t="n">
        <v>340.42</v>
      </c>
      <c r="K204" t="n">
        <v>60.56</v>
      </c>
      <c r="L204" t="n">
        <v>31.75</v>
      </c>
      <c r="M204" t="n">
        <v>3</v>
      </c>
      <c r="N204" t="n">
        <v>108.11</v>
      </c>
      <c r="O204" t="n">
        <v>42219.3</v>
      </c>
      <c r="P204" t="n">
        <v>177.02</v>
      </c>
      <c r="Q204" t="n">
        <v>460.69</v>
      </c>
      <c r="R204" t="n">
        <v>44.05</v>
      </c>
      <c r="S204" t="n">
        <v>32.19</v>
      </c>
      <c r="T204" t="n">
        <v>2043.94</v>
      </c>
      <c r="U204" t="n">
        <v>0.73</v>
      </c>
      <c r="V204" t="n">
        <v>0.77</v>
      </c>
      <c r="W204" t="n">
        <v>1.45</v>
      </c>
      <c r="X204" t="n">
        <v>0.11</v>
      </c>
      <c r="Y204" t="n">
        <v>1</v>
      </c>
      <c r="Z204" t="n">
        <v>10</v>
      </c>
    </row>
    <row r="205">
      <c r="A205" t="n">
        <v>124</v>
      </c>
      <c r="B205" t="n">
        <v>140</v>
      </c>
      <c r="C205" t="inlineStr">
        <is>
          <t xml:space="preserve">CONCLUIDO	</t>
        </is>
      </c>
      <c r="D205" t="n">
        <v>6.7528</v>
      </c>
      <c r="E205" t="n">
        <v>14.81</v>
      </c>
      <c r="F205" t="n">
        <v>11.65</v>
      </c>
      <c r="G205" t="n">
        <v>139.76</v>
      </c>
      <c r="H205" t="n">
        <v>1.67</v>
      </c>
      <c r="I205" t="n">
        <v>5</v>
      </c>
      <c r="J205" t="n">
        <v>341.03</v>
      </c>
      <c r="K205" t="n">
        <v>60.56</v>
      </c>
      <c r="L205" t="n">
        <v>32</v>
      </c>
      <c r="M205" t="n">
        <v>3</v>
      </c>
      <c r="N205" t="n">
        <v>108.48</v>
      </c>
      <c r="O205" t="n">
        <v>42294.68</v>
      </c>
      <c r="P205" t="n">
        <v>177.39</v>
      </c>
      <c r="Q205" t="n">
        <v>460.69</v>
      </c>
      <c r="R205" t="n">
        <v>44.22</v>
      </c>
      <c r="S205" t="n">
        <v>32.19</v>
      </c>
      <c r="T205" t="n">
        <v>2126.41</v>
      </c>
      <c r="U205" t="n">
        <v>0.73</v>
      </c>
      <c r="V205" t="n">
        <v>0.77</v>
      </c>
      <c r="W205" t="n">
        <v>1.45</v>
      </c>
      <c r="X205" t="n">
        <v>0.11</v>
      </c>
      <c r="Y205" t="n">
        <v>1</v>
      </c>
      <c r="Z205" t="n">
        <v>10</v>
      </c>
    </row>
    <row r="206">
      <c r="A206" t="n">
        <v>125</v>
      </c>
      <c r="B206" t="n">
        <v>140</v>
      </c>
      <c r="C206" t="inlineStr">
        <is>
          <t xml:space="preserve">CONCLUIDO	</t>
        </is>
      </c>
      <c r="D206" t="n">
        <v>6.7532</v>
      </c>
      <c r="E206" t="n">
        <v>14.81</v>
      </c>
      <c r="F206" t="n">
        <v>11.65</v>
      </c>
      <c r="G206" t="n">
        <v>139.75</v>
      </c>
      <c r="H206" t="n">
        <v>1.68</v>
      </c>
      <c r="I206" t="n">
        <v>5</v>
      </c>
      <c r="J206" t="n">
        <v>341.64</v>
      </c>
      <c r="K206" t="n">
        <v>60.56</v>
      </c>
      <c r="L206" t="n">
        <v>32.25</v>
      </c>
      <c r="M206" t="n">
        <v>3</v>
      </c>
      <c r="N206" t="n">
        <v>108.84</v>
      </c>
      <c r="O206" t="n">
        <v>42370.23</v>
      </c>
      <c r="P206" t="n">
        <v>177.76</v>
      </c>
      <c r="Q206" t="n">
        <v>460.69</v>
      </c>
      <c r="R206" t="n">
        <v>44.11</v>
      </c>
      <c r="S206" t="n">
        <v>32.19</v>
      </c>
      <c r="T206" t="n">
        <v>2074</v>
      </c>
      <c r="U206" t="n">
        <v>0.73</v>
      </c>
      <c r="V206" t="n">
        <v>0.77</v>
      </c>
      <c r="W206" t="n">
        <v>1.46</v>
      </c>
      <c r="X206" t="n">
        <v>0.11</v>
      </c>
      <c r="Y206" t="n">
        <v>1</v>
      </c>
      <c r="Z206" t="n">
        <v>10</v>
      </c>
    </row>
    <row r="207">
      <c r="A207" t="n">
        <v>126</v>
      </c>
      <c r="B207" t="n">
        <v>140</v>
      </c>
      <c r="C207" t="inlineStr">
        <is>
          <t xml:space="preserve">CONCLUIDO	</t>
        </is>
      </c>
      <c r="D207" t="n">
        <v>6.7551</v>
      </c>
      <c r="E207" t="n">
        <v>14.8</v>
      </c>
      <c r="F207" t="n">
        <v>11.64</v>
      </c>
      <c r="G207" t="n">
        <v>139.7</v>
      </c>
      <c r="H207" t="n">
        <v>1.69</v>
      </c>
      <c r="I207" t="n">
        <v>5</v>
      </c>
      <c r="J207" t="n">
        <v>342.26</v>
      </c>
      <c r="K207" t="n">
        <v>60.56</v>
      </c>
      <c r="L207" t="n">
        <v>32.5</v>
      </c>
      <c r="M207" t="n">
        <v>3</v>
      </c>
      <c r="N207" t="n">
        <v>109.2</v>
      </c>
      <c r="O207" t="n">
        <v>42445.98</v>
      </c>
      <c r="P207" t="n">
        <v>178.3</v>
      </c>
      <c r="Q207" t="n">
        <v>460.69</v>
      </c>
      <c r="R207" t="n">
        <v>43.93</v>
      </c>
      <c r="S207" t="n">
        <v>32.19</v>
      </c>
      <c r="T207" t="n">
        <v>1981.9</v>
      </c>
      <c r="U207" t="n">
        <v>0.73</v>
      </c>
      <c r="V207" t="n">
        <v>0.77</v>
      </c>
      <c r="W207" t="n">
        <v>1.46</v>
      </c>
      <c r="X207" t="n">
        <v>0.11</v>
      </c>
      <c r="Y207" t="n">
        <v>1</v>
      </c>
      <c r="Z207" t="n">
        <v>10</v>
      </c>
    </row>
    <row r="208">
      <c r="A208" t="n">
        <v>127</v>
      </c>
      <c r="B208" t="n">
        <v>140</v>
      </c>
      <c r="C208" t="inlineStr">
        <is>
          <t xml:space="preserve">CONCLUIDO	</t>
        </is>
      </c>
      <c r="D208" t="n">
        <v>6.7573</v>
      </c>
      <c r="E208" t="n">
        <v>14.8</v>
      </c>
      <c r="F208" t="n">
        <v>11.64</v>
      </c>
      <c r="G208" t="n">
        <v>139.64</v>
      </c>
      <c r="H208" t="n">
        <v>1.7</v>
      </c>
      <c r="I208" t="n">
        <v>5</v>
      </c>
      <c r="J208" t="n">
        <v>342.87</v>
      </c>
      <c r="K208" t="n">
        <v>60.56</v>
      </c>
      <c r="L208" t="n">
        <v>32.75</v>
      </c>
      <c r="M208" t="n">
        <v>3</v>
      </c>
      <c r="N208" t="n">
        <v>109.57</v>
      </c>
      <c r="O208" t="n">
        <v>42521.91</v>
      </c>
      <c r="P208" t="n">
        <v>178.44</v>
      </c>
      <c r="Q208" t="n">
        <v>460.69</v>
      </c>
      <c r="R208" t="n">
        <v>43.85</v>
      </c>
      <c r="S208" t="n">
        <v>32.19</v>
      </c>
      <c r="T208" t="n">
        <v>1942.76</v>
      </c>
      <c r="U208" t="n">
        <v>0.73</v>
      </c>
      <c r="V208" t="n">
        <v>0.77</v>
      </c>
      <c r="W208" t="n">
        <v>1.45</v>
      </c>
      <c r="X208" t="n">
        <v>0.1</v>
      </c>
      <c r="Y208" t="n">
        <v>1</v>
      </c>
      <c r="Z208" t="n">
        <v>10</v>
      </c>
    </row>
    <row r="209">
      <c r="A209" t="n">
        <v>128</v>
      </c>
      <c r="B209" t="n">
        <v>140</v>
      </c>
      <c r="C209" t="inlineStr">
        <is>
          <t xml:space="preserve">CONCLUIDO	</t>
        </is>
      </c>
      <c r="D209" t="n">
        <v>6.7543</v>
      </c>
      <c r="E209" t="n">
        <v>14.81</v>
      </c>
      <c r="F209" t="n">
        <v>11.64</v>
      </c>
      <c r="G209" t="n">
        <v>139.72</v>
      </c>
      <c r="H209" t="n">
        <v>1.71</v>
      </c>
      <c r="I209" t="n">
        <v>5</v>
      </c>
      <c r="J209" t="n">
        <v>343.49</v>
      </c>
      <c r="K209" t="n">
        <v>60.56</v>
      </c>
      <c r="L209" t="n">
        <v>33</v>
      </c>
      <c r="M209" t="n">
        <v>3</v>
      </c>
      <c r="N209" t="n">
        <v>109.94</v>
      </c>
      <c r="O209" t="n">
        <v>42598.03</v>
      </c>
      <c r="P209" t="n">
        <v>178.95</v>
      </c>
      <c r="Q209" t="n">
        <v>460.69</v>
      </c>
      <c r="R209" t="n">
        <v>44.01</v>
      </c>
      <c r="S209" t="n">
        <v>32.19</v>
      </c>
      <c r="T209" t="n">
        <v>2024.05</v>
      </c>
      <c r="U209" t="n">
        <v>0.73</v>
      </c>
      <c r="V209" t="n">
        <v>0.77</v>
      </c>
      <c r="W209" t="n">
        <v>1.46</v>
      </c>
      <c r="X209" t="n">
        <v>0.11</v>
      </c>
      <c r="Y209" t="n">
        <v>1</v>
      </c>
      <c r="Z209" t="n">
        <v>10</v>
      </c>
    </row>
    <row r="210">
      <c r="A210" t="n">
        <v>129</v>
      </c>
      <c r="B210" t="n">
        <v>140</v>
      </c>
      <c r="C210" t="inlineStr">
        <is>
          <t xml:space="preserve">CONCLUIDO	</t>
        </is>
      </c>
      <c r="D210" t="n">
        <v>6.7543</v>
      </c>
      <c r="E210" t="n">
        <v>14.81</v>
      </c>
      <c r="F210" t="n">
        <v>11.64</v>
      </c>
      <c r="G210" t="n">
        <v>139.72</v>
      </c>
      <c r="H210" t="n">
        <v>1.72</v>
      </c>
      <c r="I210" t="n">
        <v>5</v>
      </c>
      <c r="J210" t="n">
        <v>344.11</v>
      </c>
      <c r="K210" t="n">
        <v>60.56</v>
      </c>
      <c r="L210" t="n">
        <v>33.25</v>
      </c>
      <c r="M210" t="n">
        <v>3</v>
      </c>
      <c r="N210" t="n">
        <v>110.3</v>
      </c>
      <c r="O210" t="n">
        <v>42674.47</v>
      </c>
      <c r="P210" t="n">
        <v>179.27</v>
      </c>
      <c r="Q210" t="n">
        <v>460.69</v>
      </c>
      <c r="R210" t="n">
        <v>44.09</v>
      </c>
      <c r="S210" t="n">
        <v>32.19</v>
      </c>
      <c r="T210" t="n">
        <v>2060.64</v>
      </c>
      <c r="U210" t="n">
        <v>0.73</v>
      </c>
      <c r="V210" t="n">
        <v>0.77</v>
      </c>
      <c r="W210" t="n">
        <v>1.45</v>
      </c>
      <c r="X210" t="n">
        <v>0.11</v>
      </c>
      <c r="Y210" t="n">
        <v>1</v>
      </c>
      <c r="Z210" t="n">
        <v>10</v>
      </c>
    </row>
    <row r="211">
      <c r="A211" t="n">
        <v>130</v>
      </c>
      <c r="B211" t="n">
        <v>140</v>
      </c>
      <c r="C211" t="inlineStr">
        <is>
          <t xml:space="preserve">CONCLUIDO	</t>
        </is>
      </c>
      <c r="D211" t="n">
        <v>6.7543</v>
      </c>
      <c r="E211" t="n">
        <v>14.81</v>
      </c>
      <c r="F211" t="n">
        <v>11.64</v>
      </c>
      <c r="G211" t="n">
        <v>139.72</v>
      </c>
      <c r="H211" t="n">
        <v>1.73</v>
      </c>
      <c r="I211" t="n">
        <v>5</v>
      </c>
      <c r="J211" t="n">
        <v>344.73</v>
      </c>
      <c r="K211" t="n">
        <v>60.56</v>
      </c>
      <c r="L211" t="n">
        <v>33.5</v>
      </c>
      <c r="M211" t="n">
        <v>3</v>
      </c>
      <c r="N211" t="n">
        <v>110.67</v>
      </c>
      <c r="O211" t="n">
        <v>42750.97</v>
      </c>
      <c r="P211" t="n">
        <v>179.06</v>
      </c>
      <c r="Q211" t="n">
        <v>460.69</v>
      </c>
      <c r="R211" t="n">
        <v>44.05</v>
      </c>
      <c r="S211" t="n">
        <v>32.19</v>
      </c>
      <c r="T211" t="n">
        <v>2041</v>
      </c>
      <c r="U211" t="n">
        <v>0.73</v>
      </c>
      <c r="V211" t="n">
        <v>0.77</v>
      </c>
      <c r="W211" t="n">
        <v>1.45</v>
      </c>
      <c r="X211" t="n">
        <v>0.11</v>
      </c>
      <c r="Y211" t="n">
        <v>1</v>
      </c>
      <c r="Z211" t="n">
        <v>10</v>
      </c>
    </row>
    <row r="212">
      <c r="A212" t="n">
        <v>131</v>
      </c>
      <c r="B212" t="n">
        <v>140</v>
      </c>
      <c r="C212" t="inlineStr">
        <is>
          <t xml:space="preserve">CONCLUIDO	</t>
        </is>
      </c>
      <c r="D212" t="n">
        <v>6.7517</v>
      </c>
      <c r="E212" t="n">
        <v>14.81</v>
      </c>
      <c r="F212" t="n">
        <v>11.65</v>
      </c>
      <c r="G212" t="n">
        <v>139.79</v>
      </c>
      <c r="H212" t="n">
        <v>1.74</v>
      </c>
      <c r="I212" t="n">
        <v>5</v>
      </c>
      <c r="J212" t="n">
        <v>345.35</v>
      </c>
      <c r="K212" t="n">
        <v>60.56</v>
      </c>
      <c r="L212" t="n">
        <v>33.75</v>
      </c>
      <c r="M212" t="n">
        <v>3</v>
      </c>
      <c r="N212" t="n">
        <v>111.05</v>
      </c>
      <c r="O212" t="n">
        <v>42827.67</v>
      </c>
      <c r="P212" t="n">
        <v>179.63</v>
      </c>
      <c r="Q212" t="n">
        <v>460.69</v>
      </c>
      <c r="R212" t="n">
        <v>44.23</v>
      </c>
      <c r="S212" t="n">
        <v>32.19</v>
      </c>
      <c r="T212" t="n">
        <v>2133.08</v>
      </c>
      <c r="U212" t="n">
        <v>0.73</v>
      </c>
      <c r="V212" t="n">
        <v>0.77</v>
      </c>
      <c r="W212" t="n">
        <v>1.46</v>
      </c>
      <c r="X212" t="n">
        <v>0.12</v>
      </c>
      <c r="Y212" t="n">
        <v>1</v>
      </c>
      <c r="Z212" t="n">
        <v>10</v>
      </c>
    </row>
    <row r="213">
      <c r="A213" t="n">
        <v>132</v>
      </c>
      <c r="B213" t="n">
        <v>140</v>
      </c>
      <c r="C213" t="inlineStr">
        <is>
          <t xml:space="preserve">CONCLUIDO	</t>
        </is>
      </c>
      <c r="D213" t="n">
        <v>6.7566</v>
      </c>
      <c r="E213" t="n">
        <v>14.8</v>
      </c>
      <c r="F213" t="n">
        <v>11.64</v>
      </c>
      <c r="G213" t="n">
        <v>139.66</v>
      </c>
      <c r="H213" t="n">
        <v>1.75</v>
      </c>
      <c r="I213" t="n">
        <v>5</v>
      </c>
      <c r="J213" t="n">
        <v>345.97</v>
      </c>
      <c r="K213" t="n">
        <v>60.56</v>
      </c>
      <c r="L213" t="n">
        <v>34</v>
      </c>
      <c r="M213" t="n">
        <v>3</v>
      </c>
      <c r="N213" t="n">
        <v>111.42</v>
      </c>
      <c r="O213" t="n">
        <v>42904.56</v>
      </c>
      <c r="P213" t="n">
        <v>178.99</v>
      </c>
      <c r="Q213" t="n">
        <v>460.69</v>
      </c>
      <c r="R213" t="n">
        <v>43.87</v>
      </c>
      <c r="S213" t="n">
        <v>32.19</v>
      </c>
      <c r="T213" t="n">
        <v>1952.21</v>
      </c>
      <c r="U213" t="n">
        <v>0.73</v>
      </c>
      <c r="V213" t="n">
        <v>0.77</v>
      </c>
      <c r="W213" t="n">
        <v>1.45</v>
      </c>
      <c r="X213" t="n">
        <v>0.1</v>
      </c>
      <c r="Y213" t="n">
        <v>1</v>
      </c>
      <c r="Z213" t="n">
        <v>10</v>
      </c>
    </row>
    <row r="214">
      <c r="A214" t="n">
        <v>133</v>
      </c>
      <c r="B214" t="n">
        <v>140</v>
      </c>
      <c r="C214" t="inlineStr">
        <is>
          <t xml:space="preserve">CONCLUIDO	</t>
        </is>
      </c>
      <c r="D214" t="n">
        <v>6.7542</v>
      </c>
      <c r="E214" t="n">
        <v>14.81</v>
      </c>
      <c r="F214" t="n">
        <v>11.64</v>
      </c>
      <c r="G214" t="n">
        <v>139.72</v>
      </c>
      <c r="H214" t="n">
        <v>1.76</v>
      </c>
      <c r="I214" t="n">
        <v>5</v>
      </c>
      <c r="J214" t="n">
        <v>346.6</v>
      </c>
      <c r="K214" t="n">
        <v>60.56</v>
      </c>
      <c r="L214" t="n">
        <v>34.25</v>
      </c>
      <c r="M214" t="n">
        <v>3</v>
      </c>
      <c r="N214" t="n">
        <v>111.8</v>
      </c>
      <c r="O214" t="n">
        <v>42981.64</v>
      </c>
      <c r="P214" t="n">
        <v>179.07</v>
      </c>
      <c r="Q214" t="n">
        <v>460.69</v>
      </c>
      <c r="R214" t="n">
        <v>44.15</v>
      </c>
      <c r="S214" t="n">
        <v>32.19</v>
      </c>
      <c r="T214" t="n">
        <v>2090.42</v>
      </c>
      <c r="U214" t="n">
        <v>0.73</v>
      </c>
      <c r="V214" t="n">
        <v>0.77</v>
      </c>
      <c r="W214" t="n">
        <v>1.45</v>
      </c>
      <c r="X214" t="n">
        <v>0.11</v>
      </c>
      <c r="Y214" t="n">
        <v>1</v>
      </c>
      <c r="Z214" t="n">
        <v>10</v>
      </c>
    </row>
    <row r="215">
      <c r="A215" t="n">
        <v>134</v>
      </c>
      <c r="B215" t="n">
        <v>140</v>
      </c>
      <c r="C215" t="inlineStr">
        <is>
          <t xml:space="preserve">CONCLUIDO	</t>
        </is>
      </c>
      <c r="D215" t="n">
        <v>6.758</v>
      </c>
      <c r="E215" t="n">
        <v>14.8</v>
      </c>
      <c r="F215" t="n">
        <v>11.63</v>
      </c>
      <c r="G215" t="n">
        <v>139.62</v>
      </c>
      <c r="H215" t="n">
        <v>1.77</v>
      </c>
      <c r="I215" t="n">
        <v>5</v>
      </c>
      <c r="J215" t="n">
        <v>347.23</v>
      </c>
      <c r="K215" t="n">
        <v>60.56</v>
      </c>
      <c r="L215" t="n">
        <v>34.5</v>
      </c>
      <c r="M215" t="n">
        <v>3</v>
      </c>
      <c r="N215" t="n">
        <v>112.17</v>
      </c>
      <c r="O215" t="n">
        <v>43058.93</v>
      </c>
      <c r="P215" t="n">
        <v>178.56</v>
      </c>
      <c r="Q215" t="n">
        <v>460.69</v>
      </c>
      <c r="R215" t="n">
        <v>43.85</v>
      </c>
      <c r="S215" t="n">
        <v>32.19</v>
      </c>
      <c r="T215" t="n">
        <v>1943.12</v>
      </c>
      <c r="U215" t="n">
        <v>0.73</v>
      </c>
      <c r="V215" t="n">
        <v>0.77</v>
      </c>
      <c r="W215" t="n">
        <v>1.45</v>
      </c>
      <c r="X215" t="n">
        <v>0.1</v>
      </c>
      <c r="Y215" t="n">
        <v>1</v>
      </c>
      <c r="Z215" t="n">
        <v>10</v>
      </c>
    </row>
    <row r="216">
      <c r="A216" t="n">
        <v>135</v>
      </c>
      <c r="B216" t="n">
        <v>140</v>
      </c>
      <c r="C216" t="inlineStr">
        <is>
          <t xml:space="preserve">CONCLUIDO	</t>
        </is>
      </c>
      <c r="D216" t="n">
        <v>6.7551</v>
      </c>
      <c r="E216" t="n">
        <v>14.8</v>
      </c>
      <c r="F216" t="n">
        <v>11.64</v>
      </c>
      <c r="G216" t="n">
        <v>139.7</v>
      </c>
      <c r="H216" t="n">
        <v>1.78</v>
      </c>
      <c r="I216" t="n">
        <v>5</v>
      </c>
      <c r="J216" t="n">
        <v>347.85</v>
      </c>
      <c r="K216" t="n">
        <v>60.56</v>
      </c>
      <c r="L216" t="n">
        <v>34.75</v>
      </c>
      <c r="M216" t="n">
        <v>3</v>
      </c>
      <c r="N216" t="n">
        <v>112.55</v>
      </c>
      <c r="O216" t="n">
        <v>43136.41</v>
      </c>
      <c r="P216" t="n">
        <v>178.96</v>
      </c>
      <c r="Q216" t="n">
        <v>460.69</v>
      </c>
      <c r="R216" t="n">
        <v>43.92</v>
      </c>
      <c r="S216" t="n">
        <v>32.19</v>
      </c>
      <c r="T216" t="n">
        <v>1977.86</v>
      </c>
      <c r="U216" t="n">
        <v>0.73</v>
      </c>
      <c r="V216" t="n">
        <v>0.77</v>
      </c>
      <c r="W216" t="n">
        <v>1.46</v>
      </c>
      <c r="X216" t="n">
        <v>0.11</v>
      </c>
      <c r="Y216" t="n">
        <v>1</v>
      </c>
      <c r="Z216" t="n">
        <v>10</v>
      </c>
    </row>
    <row r="217">
      <c r="A217" t="n">
        <v>136</v>
      </c>
      <c r="B217" t="n">
        <v>140</v>
      </c>
      <c r="C217" t="inlineStr">
        <is>
          <t xml:space="preserve">CONCLUIDO	</t>
        </is>
      </c>
      <c r="D217" t="n">
        <v>6.7538</v>
      </c>
      <c r="E217" t="n">
        <v>14.81</v>
      </c>
      <c r="F217" t="n">
        <v>11.64</v>
      </c>
      <c r="G217" t="n">
        <v>139.73</v>
      </c>
      <c r="H217" t="n">
        <v>1.79</v>
      </c>
      <c r="I217" t="n">
        <v>5</v>
      </c>
      <c r="J217" t="n">
        <v>348.48</v>
      </c>
      <c r="K217" t="n">
        <v>60.56</v>
      </c>
      <c r="L217" t="n">
        <v>35</v>
      </c>
      <c r="M217" t="n">
        <v>3</v>
      </c>
      <c r="N217" t="n">
        <v>112.93</v>
      </c>
      <c r="O217" t="n">
        <v>43214.09</v>
      </c>
      <c r="P217" t="n">
        <v>179.1</v>
      </c>
      <c r="Q217" t="n">
        <v>460.69</v>
      </c>
      <c r="R217" t="n">
        <v>44.07</v>
      </c>
      <c r="S217" t="n">
        <v>32.19</v>
      </c>
      <c r="T217" t="n">
        <v>2054.34</v>
      </c>
      <c r="U217" t="n">
        <v>0.73</v>
      </c>
      <c r="V217" t="n">
        <v>0.77</v>
      </c>
      <c r="W217" t="n">
        <v>1.46</v>
      </c>
      <c r="X217" t="n">
        <v>0.11</v>
      </c>
      <c r="Y217" t="n">
        <v>1</v>
      </c>
      <c r="Z217" t="n">
        <v>10</v>
      </c>
    </row>
    <row r="218">
      <c r="A218" t="n">
        <v>137</v>
      </c>
      <c r="B218" t="n">
        <v>140</v>
      </c>
      <c r="C218" t="inlineStr">
        <is>
          <t xml:space="preserve">CONCLUIDO	</t>
        </is>
      </c>
      <c r="D218" t="n">
        <v>6.7546</v>
      </c>
      <c r="E218" t="n">
        <v>14.8</v>
      </c>
      <c r="F218" t="n">
        <v>11.64</v>
      </c>
      <c r="G218" t="n">
        <v>139.71</v>
      </c>
      <c r="H218" t="n">
        <v>1.8</v>
      </c>
      <c r="I218" t="n">
        <v>5</v>
      </c>
      <c r="J218" t="n">
        <v>349.12</v>
      </c>
      <c r="K218" t="n">
        <v>60.56</v>
      </c>
      <c r="L218" t="n">
        <v>35.25</v>
      </c>
      <c r="M218" t="n">
        <v>3</v>
      </c>
      <c r="N218" t="n">
        <v>113.31</v>
      </c>
      <c r="O218" t="n">
        <v>43291.97</v>
      </c>
      <c r="P218" t="n">
        <v>178.96</v>
      </c>
      <c r="Q218" t="n">
        <v>460.69</v>
      </c>
      <c r="R218" t="n">
        <v>44.02</v>
      </c>
      <c r="S218" t="n">
        <v>32.19</v>
      </c>
      <c r="T218" t="n">
        <v>2027.61</v>
      </c>
      <c r="U218" t="n">
        <v>0.73</v>
      </c>
      <c r="V218" t="n">
        <v>0.77</v>
      </c>
      <c r="W218" t="n">
        <v>1.46</v>
      </c>
      <c r="X218" t="n">
        <v>0.11</v>
      </c>
      <c r="Y218" t="n">
        <v>1</v>
      </c>
      <c r="Z218" t="n">
        <v>10</v>
      </c>
    </row>
    <row r="219">
      <c r="A219" t="n">
        <v>138</v>
      </c>
      <c r="B219" t="n">
        <v>140</v>
      </c>
      <c r="C219" t="inlineStr">
        <is>
          <t xml:space="preserve">CONCLUIDO	</t>
        </is>
      </c>
      <c r="D219" t="n">
        <v>6.7603</v>
      </c>
      <c r="E219" t="n">
        <v>14.79</v>
      </c>
      <c r="F219" t="n">
        <v>11.63</v>
      </c>
      <c r="G219" t="n">
        <v>139.56</v>
      </c>
      <c r="H219" t="n">
        <v>1.81</v>
      </c>
      <c r="I219" t="n">
        <v>5</v>
      </c>
      <c r="J219" t="n">
        <v>349.75</v>
      </c>
      <c r="K219" t="n">
        <v>60.56</v>
      </c>
      <c r="L219" t="n">
        <v>35.5</v>
      </c>
      <c r="M219" t="n">
        <v>3</v>
      </c>
      <c r="N219" t="n">
        <v>113.69</v>
      </c>
      <c r="O219" t="n">
        <v>43370.05</v>
      </c>
      <c r="P219" t="n">
        <v>178.25</v>
      </c>
      <c r="Q219" t="n">
        <v>460.69</v>
      </c>
      <c r="R219" t="n">
        <v>43.54</v>
      </c>
      <c r="S219" t="n">
        <v>32.19</v>
      </c>
      <c r="T219" t="n">
        <v>1785.08</v>
      </c>
      <c r="U219" t="n">
        <v>0.74</v>
      </c>
      <c r="V219" t="n">
        <v>0.77</v>
      </c>
      <c r="W219" t="n">
        <v>1.46</v>
      </c>
      <c r="X219" t="n">
        <v>0.1</v>
      </c>
      <c r="Y219" t="n">
        <v>1</v>
      </c>
      <c r="Z219" t="n">
        <v>10</v>
      </c>
    </row>
    <row r="220">
      <c r="A220" t="n">
        <v>139</v>
      </c>
      <c r="B220" t="n">
        <v>140</v>
      </c>
      <c r="C220" t="inlineStr">
        <is>
          <t xml:space="preserve">CONCLUIDO	</t>
        </is>
      </c>
      <c r="D220" t="n">
        <v>6.7593</v>
      </c>
      <c r="E220" t="n">
        <v>14.79</v>
      </c>
      <c r="F220" t="n">
        <v>11.63</v>
      </c>
      <c r="G220" t="n">
        <v>139.59</v>
      </c>
      <c r="H220" t="n">
        <v>1.82</v>
      </c>
      <c r="I220" t="n">
        <v>5</v>
      </c>
      <c r="J220" t="n">
        <v>350.38</v>
      </c>
      <c r="K220" t="n">
        <v>60.56</v>
      </c>
      <c r="L220" t="n">
        <v>35.75</v>
      </c>
      <c r="M220" t="n">
        <v>3</v>
      </c>
      <c r="N220" t="n">
        <v>114.08</v>
      </c>
      <c r="O220" t="n">
        <v>43448.34</v>
      </c>
      <c r="P220" t="n">
        <v>178.04</v>
      </c>
      <c r="Q220" t="n">
        <v>460.69</v>
      </c>
      <c r="R220" t="n">
        <v>43.74</v>
      </c>
      <c r="S220" t="n">
        <v>32.19</v>
      </c>
      <c r="T220" t="n">
        <v>1885.75</v>
      </c>
      <c r="U220" t="n">
        <v>0.74</v>
      </c>
      <c r="V220" t="n">
        <v>0.77</v>
      </c>
      <c r="W220" t="n">
        <v>1.45</v>
      </c>
      <c r="X220" t="n">
        <v>0.1</v>
      </c>
      <c r="Y220" t="n">
        <v>1</v>
      </c>
      <c r="Z220" t="n">
        <v>10</v>
      </c>
    </row>
    <row r="221">
      <c r="A221" t="n">
        <v>140</v>
      </c>
      <c r="B221" t="n">
        <v>140</v>
      </c>
      <c r="C221" t="inlineStr">
        <is>
          <t xml:space="preserve">CONCLUIDO	</t>
        </is>
      </c>
      <c r="D221" t="n">
        <v>6.757</v>
      </c>
      <c r="E221" t="n">
        <v>14.8</v>
      </c>
      <c r="F221" t="n">
        <v>11.64</v>
      </c>
      <c r="G221" t="n">
        <v>139.65</v>
      </c>
      <c r="H221" t="n">
        <v>1.83</v>
      </c>
      <c r="I221" t="n">
        <v>5</v>
      </c>
      <c r="J221" t="n">
        <v>351.02</v>
      </c>
      <c r="K221" t="n">
        <v>60.56</v>
      </c>
      <c r="L221" t="n">
        <v>36</v>
      </c>
      <c r="M221" t="n">
        <v>2</v>
      </c>
      <c r="N221" t="n">
        <v>114.47</v>
      </c>
      <c r="O221" t="n">
        <v>43526.84</v>
      </c>
      <c r="P221" t="n">
        <v>178.08</v>
      </c>
      <c r="Q221" t="n">
        <v>460.7</v>
      </c>
      <c r="R221" t="n">
        <v>43.84</v>
      </c>
      <c r="S221" t="n">
        <v>32.19</v>
      </c>
      <c r="T221" t="n">
        <v>1936.63</v>
      </c>
      <c r="U221" t="n">
        <v>0.73</v>
      </c>
      <c r="V221" t="n">
        <v>0.77</v>
      </c>
      <c r="W221" t="n">
        <v>1.45</v>
      </c>
      <c r="X221" t="n">
        <v>0.1</v>
      </c>
      <c r="Y221" t="n">
        <v>1</v>
      </c>
      <c r="Z221" t="n">
        <v>10</v>
      </c>
    </row>
    <row r="222">
      <c r="A222" t="n">
        <v>141</v>
      </c>
      <c r="B222" t="n">
        <v>140</v>
      </c>
      <c r="C222" t="inlineStr">
        <is>
          <t xml:space="preserve">CONCLUIDO	</t>
        </is>
      </c>
      <c r="D222" t="n">
        <v>6.7561</v>
      </c>
      <c r="E222" t="n">
        <v>14.8</v>
      </c>
      <c r="F222" t="n">
        <v>11.64</v>
      </c>
      <c r="G222" t="n">
        <v>139.67</v>
      </c>
      <c r="H222" t="n">
        <v>1.84</v>
      </c>
      <c r="I222" t="n">
        <v>5</v>
      </c>
      <c r="J222" t="n">
        <v>351.66</v>
      </c>
      <c r="K222" t="n">
        <v>60.56</v>
      </c>
      <c r="L222" t="n">
        <v>36.25</v>
      </c>
      <c r="M222" t="n">
        <v>1</v>
      </c>
      <c r="N222" t="n">
        <v>114.85</v>
      </c>
      <c r="O222" t="n">
        <v>43605.54</v>
      </c>
      <c r="P222" t="n">
        <v>178.28</v>
      </c>
      <c r="Q222" t="n">
        <v>460.74</v>
      </c>
      <c r="R222" t="n">
        <v>43.8</v>
      </c>
      <c r="S222" t="n">
        <v>32.19</v>
      </c>
      <c r="T222" t="n">
        <v>1916.43</v>
      </c>
      <c r="U222" t="n">
        <v>0.73</v>
      </c>
      <c r="V222" t="n">
        <v>0.77</v>
      </c>
      <c r="W222" t="n">
        <v>1.46</v>
      </c>
      <c r="X222" t="n">
        <v>0.1</v>
      </c>
      <c r="Y222" t="n">
        <v>1</v>
      </c>
      <c r="Z222" t="n">
        <v>10</v>
      </c>
    </row>
    <row r="223">
      <c r="A223" t="n">
        <v>142</v>
      </c>
      <c r="B223" t="n">
        <v>140</v>
      </c>
      <c r="C223" t="inlineStr">
        <is>
          <t xml:space="preserve">CONCLUIDO	</t>
        </is>
      </c>
      <c r="D223" t="n">
        <v>6.7556</v>
      </c>
      <c r="E223" t="n">
        <v>14.8</v>
      </c>
      <c r="F223" t="n">
        <v>11.64</v>
      </c>
      <c r="G223" t="n">
        <v>139.68</v>
      </c>
      <c r="H223" t="n">
        <v>1.85</v>
      </c>
      <c r="I223" t="n">
        <v>5</v>
      </c>
      <c r="J223" t="n">
        <v>352.3</v>
      </c>
      <c r="K223" t="n">
        <v>60.56</v>
      </c>
      <c r="L223" t="n">
        <v>36.5</v>
      </c>
      <c r="M223" t="n">
        <v>1</v>
      </c>
      <c r="N223" t="n">
        <v>115.24</v>
      </c>
      <c r="O223" t="n">
        <v>43684.46</v>
      </c>
      <c r="P223" t="n">
        <v>178.41</v>
      </c>
      <c r="Q223" t="n">
        <v>460.74</v>
      </c>
      <c r="R223" t="n">
        <v>43.77</v>
      </c>
      <c r="S223" t="n">
        <v>32.19</v>
      </c>
      <c r="T223" t="n">
        <v>1902.56</v>
      </c>
      <c r="U223" t="n">
        <v>0.74</v>
      </c>
      <c r="V223" t="n">
        <v>0.77</v>
      </c>
      <c r="W223" t="n">
        <v>1.46</v>
      </c>
      <c r="X223" t="n">
        <v>0.11</v>
      </c>
      <c r="Y223" t="n">
        <v>1</v>
      </c>
      <c r="Z223" t="n">
        <v>10</v>
      </c>
    </row>
    <row r="224">
      <c r="A224" t="n">
        <v>143</v>
      </c>
      <c r="B224" t="n">
        <v>140</v>
      </c>
      <c r="C224" t="inlineStr">
        <is>
          <t xml:space="preserve">CONCLUIDO	</t>
        </is>
      </c>
      <c r="D224" t="n">
        <v>6.7573</v>
      </c>
      <c r="E224" t="n">
        <v>14.8</v>
      </c>
      <c r="F224" t="n">
        <v>11.64</v>
      </c>
      <c r="G224" t="n">
        <v>139.64</v>
      </c>
      <c r="H224" t="n">
        <v>1.86</v>
      </c>
      <c r="I224" t="n">
        <v>5</v>
      </c>
      <c r="J224" t="n">
        <v>352.94</v>
      </c>
      <c r="K224" t="n">
        <v>60.56</v>
      </c>
      <c r="L224" t="n">
        <v>36.75</v>
      </c>
      <c r="M224" t="n">
        <v>1</v>
      </c>
      <c r="N224" t="n">
        <v>115.64</v>
      </c>
      <c r="O224" t="n">
        <v>43763.7</v>
      </c>
      <c r="P224" t="n">
        <v>178.42</v>
      </c>
      <c r="Q224" t="n">
        <v>460.74</v>
      </c>
      <c r="R224" t="n">
        <v>43.7</v>
      </c>
      <c r="S224" t="n">
        <v>32.19</v>
      </c>
      <c r="T224" t="n">
        <v>1866.55</v>
      </c>
      <c r="U224" t="n">
        <v>0.74</v>
      </c>
      <c r="V224" t="n">
        <v>0.77</v>
      </c>
      <c r="W224" t="n">
        <v>1.46</v>
      </c>
      <c r="X224" t="n">
        <v>0.1</v>
      </c>
      <c r="Y224" t="n">
        <v>1</v>
      </c>
      <c r="Z224" t="n">
        <v>10</v>
      </c>
    </row>
    <row r="225">
      <c r="A225" t="n">
        <v>144</v>
      </c>
      <c r="B225" t="n">
        <v>140</v>
      </c>
      <c r="C225" t="inlineStr">
        <is>
          <t xml:space="preserve">CONCLUIDO	</t>
        </is>
      </c>
      <c r="D225" t="n">
        <v>6.759</v>
      </c>
      <c r="E225" t="n">
        <v>14.8</v>
      </c>
      <c r="F225" t="n">
        <v>11.63</v>
      </c>
      <c r="G225" t="n">
        <v>139.59</v>
      </c>
      <c r="H225" t="n">
        <v>1.87</v>
      </c>
      <c r="I225" t="n">
        <v>5</v>
      </c>
      <c r="J225" t="n">
        <v>353.58</v>
      </c>
      <c r="K225" t="n">
        <v>60.56</v>
      </c>
      <c r="L225" t="n">
        <v>37</v>
      </c>
      <c r="M225" t="n">
        <v>1</v>
      </c>
      <c r="N225" t="n">
        <v>116.03</v>
      </c>
      <c r="O225" t="n">
        <v>43843.04</v>
      </c>
      <c r="P225" t="n">
        <v>178.45</v>
      </c>
      <c r="Q225" t="n">
        <v>460.74</v>
      </c>
      <c r="R225" t="n">
        <v>43.55</v>
      </c>
      <c r="S225" t="n">
        <v>32.19</v>
      </c>
      <c r="T225" t="n">
        <v>1794.81</v>
      </c>
      <c r="U225" t="n">
        <v>0.74</v>
      </c>
      <c r="V225" t="n">
        <v>0.77</v>
      </c>
      <c r="W225" t="n">
        <v>1.46</v>
      </c>
      <c r="X225" t="n">
        <v>0.1</v>
      </c>
      <c r="Y225" t="n">
        <v>1</v>
      </c>
      <c r="Z225" t="n">
        <v>10</v>
      </c>
    </row>
    <row r="226">
      <c r="A226" t="n">
        <v>145</v>
      </c>
      <c r="B226" t="n">
        <v>140</v>
      </c>
      <c r="C226" t="inlineStr">
        <is>
          <t xml:space="preserve">CONCLUIDO	</t>
        </is>
      </c>
      <c r="D226" t="n">
        <v>6.7588</v>
      </c>
      <c r="E226" t="n">
        <v>14.8</v>
      </c>
      <c r="F226" t="n">
        <v>11.63</v>
      </c>
      <c r="G226" t="n">
        <v>139.6</v>
      </c>
      <c r="H226" t="n">
        <v>1.87</v>
      </c>
      <c r="I226" t="n">
        <v>5</v>
      </c>
      <c r="J226" t="n">
        <v>354.23</v>
      </c>
      <c r="K226" t="n">
        <v>60.56</v>
      </c>
      <c r="L226" t="n">
        <v>37.25</v>
      </c>
      <c r="M226" t="n">
        <v>1</v>
      </c>
      <c r="N226" t="n">
        <v>116.42</v>
      </c>
      <c r="O226" t="n">
        <v>43922.6</v>
      </c>
      <c r="P226" t="n">
        <v>178.56</v>
      </c>
      <c r="Q226" t="n">
        <v>460.74</v>
      </c>
      <c r="R226" t="n">
        <v>43.53</v>
      </c>
      <c r="S226" t="n">
        <v>32.19</v>
      </c>
      <c r="T226" t="n">
        <v>1782.9</v>
      </c>
      <c r="U226" t="n">
        <v>0.74</v>
      </c>
      <c r="V226" t="n">
        <v>0.77</v>
      </c>
      <c r="W226" t="n">
        <v>1.46</v>
      </c>
      <c r="X226" t="n">
        <v>0.1</v>
      </c>
      <c r="Y226" t="n">
        <v>1</v>
      </c>
      <c r="Z226" t="n">
        <v>10</v>
      </c>
    </row>
    <row r="227">
      <c r="A227" t="n">
        <v>146</v>
      </c>
      <c r="B227" t="n">
        <v>140</v>
      </c>
      <c r="C227" t="inlineStr">
        <is>
          <t xml:space="preserve">CONCLUIDO	</t>
        </is>
      </c>
      <c r="D227" t="n">
        <v>6.7583</v>
      </c>
      <c r="E227" t="n">
        <v>14.8</v>
      </c>
      <c r="F227" t="n">
        <v>11.63</v>
      </c>
      <c r="G227" t="n">
        <v>139.61</v>
      </c>
      <c r="H227" t="n">
        <v>1.88</v>
      </c>
      <c r="I227" t="n">
        <v>5</v>
      </c>
      <c r="J227" t="n">
        <v>354.88</v>
      </c>
      <c r="K227" t="n">
        <v>60.56</v>
      </c>
      <c r="L227" t="n">
        <v>37.5</v>
      </c>
      <c r="M227" t="n">
        <v>1</v>
      </c>
      <c r="N227" t="n">
        <v>116.82</v>
      </c>
      <c r="O227" t="n">
        <v>44002.37</v>
      </c>
      <c r="P227" t="n">
        <v>178.68</v>
      </c>
      <c r="Q227" t="n">
        <v>460.74</v>
      </c>
      <c r="R227" t="n">
        <v>43.58</v>
      </c>
      <c r="S227" t="n">
        <v>32.19</v>
      </c>
      <c r="T227" t="n">
        <v>1808.51</v>
      </c>
      <c r="U227" t="n">
        <v>0.74</v>
      </c>
      <c r="V227" t="n">
        <v>0.77</v>
      </c>
      <c r="W227" t="n">
        <v>1.46</v>
      </c>
      <c r="X227" t="n">
        <v>0.1</v>
      </c>
      <c r="Y227" t="n">
        <v>1</v>
      </c>
      <c r="Z227" t="n">
        <v>10</v>
      </c>
    </row>
    <row r="228">
      <c r="A228" t="n">
        <v>147</v>
      </c>
      <c r="B228" t="n">
        <v>140</v>
      </c>
      <c r="C228" t="inlineStr">
        <is>
          <t xml:space="preserve">CONCLUIDO	</t>
        </is>
      </c>
      <c r="D228" t="n">
        <v>6.7583</v>
      </c>
      <c r="E228" t="n">
        <v>14.8</v>
      </c>
      <c r="F228" t="n">
        <v>11.63</v>
      </c>
      <c r="G228" t="n">
        <v>139.61</v>
      </c>
      <c r="H228" t="n">
        <v>1.89</v>
      </c>
      <c r="I228" t="n">
        <v>5</v>
      </c>
      <c r="J228" t="n">
        <v>355.52</v>
      </c>
      <c r="K228" t="n">
        <v>60.56</v>
      </c>
      <c r="L228" t="n">
        <v>37.75</v>
      </c>
      <c r="M228" t="n">
        <v>1</v>
      </c>
      <c r="N228" t="n">
        <v>117.22</v>
      </c>
      <c r="O228" t="n">
        <v>44082.36</v>
      </c>
      <c r="P228" t="n">
        <v>178.81</v>
      </c>
      <c r="Q228" t="n">
        <v>460.74</v>
      </c>
      <c r="R228" t="n">
        <v>43.54</v>
      </c>
      <c r="S228" t="n">
        <v>32.19</v>
      </c>
      <c r="T228" t="n">
        <v>1788.69</v>
      </c>
      <c r="U228" t="n">
        <v>0.74</v>
      </c>
      <c r="V228" t="n">
        <v>0.77</v>
      </c>
      <c r="W228" t="n">
        <v>1.46</v>
      </c>
      <c r="X228" t="n">
        <v>0.1</v>
      </c>
      <c r="Y228" t="n">
        <v>1</v>
      </c>
      <c r="Z228" t="n">
        <v>10</v>
      </c>
    </row>
    <row r="229">
      <c r="A229" t="n">
        <v>148</v>
      </c>
      <c r="B229" t="n">
        <v>140</v>
      </c>
      <c r="C229" t="inlineStr">
        <is>
          <t xml:space="preserve">CONCLUIDO	</t>
        </is>
      </c>
      <c r="D229" t="n">
        <v>6.7584</v>
      </c>
      <c r="E229" t="n">
        <v>14.8</v>
      </c>
      <c r="F229" t="n">
        <v>11.63</v>
      </c>
      <c r="G229" t="n">
        <v>139.61</v>
      </c>
      <c r="H229" t="n">
        <v>1.9</v>
      </c>
      <c r="I229" t="n">
        <v>5</v>
      </c>
      <c r="J229" t="n">
        <v>356.17</v>
      </c>
      <c r="K229" t="n">
        <v>60.56</v>
      </c>
      <c r="L229" t="n">
        <v>38</v>
      </c>
      <c r="M229" t="n">
        <v>1</v>
      </c>
      <c r="N229" t="n">
        <v>117.62</v>
      </c>
      <c r="O229" t="n">
        <v>44162.57</v>
      </c>
      <c r="P229" t="n">
        <v>178.96</v>
      </c>
      <c r="Q229" t="n">
        <v>460.74</v>
      </c>
      <c r="R229" t="n">
        <v>43.58</v>
      </c>
      <c r="S229" t="n">
        <v>32.19</v>
      </c>
      <c r="T229" t="n">
        <v>1806.77</v>
      </c>
      <c r="U229" t="n">
        <v>0.74</v>
      </c>
      <c r="V229" t="n">
        <v>0.77</v>
      </c>
      <c r="W229" t="n">
        <v>1.46</v>
      </c>
      <c r="X229" t="n">
        <v>0.1</v>
      </c>
      <c r="Y229" t="n">
        <v>1</v>
      </c>
      <c r="Z229" t="n">
        <v>10</v>
      </c>
    </row>
    <row r="230">
      <c r="A230" t="n">
        <v>149</v>
      </c>
      <c r="B230" t="n">
        <v>140</v>
      </c>
      <c r="C230" t="inlineStr">
        <is>
          <t xml:space="preserve">CONCLUIDO	</t>
        </is>
      </c>
      <c r="D230" t="n">
        <v>6.758</v>
      </c>
      <c r="E230" t="n">
        <v>14.8</v>
      </c>
      <c r="F230" t="n">
        <v>11.63</v>
      </c>
      <c r="G230" t="n">
        <v>139.62</v>
      </c>
      <c r="H230" t="n">
        <v>1.91</v>
      </c>
      <c r="I230" t="n">
        <v>5</v>
      </c>
      <c r="J230" t="n">
        <v>356.83</v>
      </c>
      <c r="K230" t="n">
        <v>60.56</v>
      </c>
      <c r="L230" t="n">
        <v>38.25</v>
      </c>
      <c r="M230" t="n">
        <v>1</v>
      </c>
      <c r="N230" t="n">
        <v>118.02</v>
      </c>
      <c r="O230" t="n">
        <v>44243</v>
      </c>
      <c r="P230" t="n">
        <v>179.1</v>
      </c>
      <c r="Q230" t="n">
        <v>460.74</v>
      </c>
      <c r="R230" t="n">
        <v>43.61</v>
      </c>
      <c r="S230" t="n">
        <v>32.19</v>
      </c>
      <c r="T230" t="n">
        <v>1823.37</v>
      </c>
      <c r="U230" t="n">
        <v>0.74</v>
      </c>
      <c r="V230" t="n">
        <v>0.77</v>
      </c>
      <c r="W230" t="n">
        <v>1.46</v>
      </c>
      <c r="X230" t="n">
        <v>0.1</v>
      </c>
      <c r="Y230" t="n">
        <v>1</v>
      </c>
      <c r="Z230" t="n">
        <v>10</v>
      </c>
    </row>
    <row r="231">
      <c r="A231" t="n">
        <v>150</v>
      </c>
      <c r="B231" t="n">
        <v>140</v>
      </c>
      <c r="C231" t="inlineStr">
        <is>
          <t xml:space="preserve">CONCLUIDO	</t>
        </is>
      </c>
      <c r="D231" t="n">
        <v>6.7584</v>
      </c>
      <c r="E231" t="n">
        <v>14.8</v>
      </c>
      <c r="F231" t="n">
        <v>11.63</v>
      </c>
      <c r="G231" t="n">
        <v>139.61</v>
      </c>
      <c r="H231" t="n">
        <v>1.92</v>
      </c>
      <c r="I231" t="n">
        <v>5</v>
      </c>
      <c r="J231" t="n">
        <v>357.48</v>
      </c>
      <c r="K231" t="n">
        <v>60.56</v>
      </c>
      <c r="L231" t="n">
        <v>38.5</v>
      </c>
      <c r="M231" t="n">
        <v>1</v>
      </c>
      <c r="N231" t="n">
        <v>118.43</v>
      </c>
      <c r="O231" t="n">
        <v>44323.66</v>
      </c>
      <c r="P231" t="n">
        <v>179.2</v>
      </c>
      <c r="Q231" t="n">
        <v>460.74</v>
      </c>
      <c r="R231" t="n">
        <v>43.62</v>
      </c>
      <c r="S231" t="n">
        <v>32.19</v>
      </c>
      <c r="T231" t="n">
        <v>1825.27</v>
      </c>
      <c r="U231" t="n">
        <v>0.74</v>
      </c>
      <c r="V231" t="n">
        <v>0.77</v>
      </c>
      <c r="W231" t="n">
        <v>1.46</v>
      </c>
      <c r="X231" t="n">
        <v>0.1</v>
      </c>
      <c r="Y231" t="n">
        <v>1</v>
      </c>
      <c r="Z231" t="n">
        <v>10</v>
      </c>
    </row>
    <row r="232">
      <c r="A232" t="n">
        <v>151</v>
      </c>
      <c r="B232" t="n">
        <v>140</v>
      </c>
      <c r="C232" t="inlineStr">
        <is>
          <t xml:space="preserve">CONCLUIDO	</t>
        </is>
      </c>
      <c r="D232" t="n">
        <v>6.7574</v>
      </c>
      <c r="E232" t="n">
        <v>14.8</v>
      </c>
      <c r="F232" t="n">
        <v>11.64</v>
      </c>
      <c r="G232" t="n">
        <v>139.64</v>
      </c>
      <c r="H232" t="n">
        <v>1.93</v>
      </c>
      <c r="I232" t="n">
        <v>5</v>
      </c>
      <c r="J232" t="n">
        <v>358.14</v>
      </c>
      <c r="K232" t="n">
        <v>60.56</v>
      </c>
      <c r="L232" t="n">
        <v>38.75</v>
      </c>
      <c r="M232" t="n">
        <v>1</v>
      </c>
      <c r="N232" t="n">
        <v>118.83</v>
      </c>
      <c r="O232" t="n">
        <v>44404.54</v>
      </c>
      <c r="P232" t="n">
        <v>179.35</v>
      </c>
      <c r="Q232" t="n">
        <v>460.74</v>
      </c>
      <c r="R232" t="n">
        <v>43.68</v>
      </c>
      <c r="S232" t="n">
        <v>32.19</v>
      </c>
      <c r="T232" t="n">
        <v>1855.72</v>
      </c>
      <c r="U232" t="n">
        <v>0.74</v>
      </c>
      <c r="V232" t="n">
        <v>0.77</v>
      </c>
      <c r="W232" t="n">
        <v>1.46</v>
      </c>
      <c r="X232" t="n">
        <v>0.1</v>
      </c>
      <c r="Y232" t="n">
        <v>1</v>
      </c>
      <c r="Z232" t="n">
        <v>10</v>
      </c>
    </row>
    <row r="233">
      <c r="A233" t="n">
        <v>152</v>
      </c>
      <c r="B233" t="n">
        <v>140</v>
      </c>
      <c r="C233" t="inlineStr">
        <is>
          <t xml:space="preserve">CONCLUIDO	</t>
        </is>
      </c>
      <c r="D233" t="n">
        <v>6.7562</v>
      </c>
      <c r="E233" t="n">
        <v>14.8</v>
      </c>
      <c r="F233" t="n">
        <v>11.64</v>
      </c>
      <c r="G233" t="n">
        <v>139.67</v>
      </c>
      <c r="H233" t="n">
        <v>1.94</v>
      </c>
      <c r="I233" t="n">
        <v>5</v>
      </c>
      <c r="J233" t="n">
        <v>358.79</v>
      </c>
      <c r="K233" t="n">
        <v>60.56</v>
      </c>
      <c r="L233" t="n">
        <v>39</v>
      </c>
      <c r="M233" t="n">
        <v>0</v>
      </c>
      <c r="N233" t="n">
        <v>119.24</v>
      </c>
      <c r="O233" t="n">
        <v>44485.65</v>
      </c>
      <c r="P233" t="n">
        <v>179.57</v>
      </c>
      <c r="Q233" t="n">
        <v>460.74</v>
      </c>
      <c r="R233" t="n">
        <v>43.71</v>
      </c>
      <c r="S233" t="n">
        <v>32.19</v>
      </c>
      <c r="T233" t="n">
        <v>1871.11</v>
      </c>
      <c r="U233" t="n">
        <v>0.74</v>
      </c>
      <c r="V233" t="n">
        <v>0.77</v>
      </c>
      <c r="W233" t="n">
        <v>1.46</v>
      </c>
      <c r="X233" t="n">
        <v>0.1</v>
      </c>
      <c r="Y233" t="n">
        <v>1</v>
      </c>
      <c r="Z233" t="n">
        <v>10</v>
      </c>
    </row>
    <row r="234">
      <c r="A234" t="n">
        <v>0</v>
      </c>
      <c r="B234" t="n">
        <v>40</v>
      </c>
      <c r="C234" t="inlineStr">
        <is>
          <t xml:space="preserve">CONCLUIDO	</t>
        </is>
      </c>
      <c r="D234" t="n">
        <v>5.7196</v>
      </c>
      <c r="E234" t="n">
        <v>17.48</v>
      </c>
      <c r="F234" t="n">
        <v>13.96</v>
      </c>
      <c r="G234" t="n">
        <v>9.970000000000001</v>
      </c>
      <c r="H234" t="n">
        <v>0.2</v>
      </c>
      <c r="I234" t="n">
        <v>84</v>
      </c>
      <c r="J234" t="n">
        <v>89.87</v>
      </c>
      <c r="K234" t="n">
        <v>37.55</v>
      </c>
      <c r="L234" t="n">
        <v>1</v>
      </c>
      <c r="M234" t="n">
        <v>82</v>
      </c>
      <c r="N234" t="n">
        <v>11.32</v>
      </c>
      <c r="O234" t="n">
        <v>11317.98</v>
      </c>
      <c r="P234" t="n">
        <v>114.61</v>
      </c>
      <c r="Q234" t="n">
        <v>460.72</v>
      </c>
      <c r="R234" t="n">
        <v>119.4</v>
      </c>
      <c r="S234" t="n">
        <v>32.19</v>
      </c>
      <c r="T234" t="n">
        <v>39322.8</v>
      </c>
      <c r="U234" t="n">
        <v>0.27</v>
      </c>
      <c r="V234" t="n">
        <v>0.64</v>
      </c>
      <c r="W234" t="n">
        <v>1.59</v>
      </c>
      <c r="X234" t="n">
        <v>2.42</v>
      </c>
      <c r="Y234" t="n">
        <v>1</v>
      </c>
      <c r="Z234" t="n">
        <v>10</v>
      </c>
    </row>
    <row r="235">
      <c r="A235" t="n">
        <v>1</v>
      </c>
      <c r="B235" t="n">
        <v>40</v>
      </c>
      <c r="C235" t="inlineStr">
        <is>
          <t xml:space="preserve">CONCLUIDO	</t>
        </is>
      </c>
      <c r="D235" t="n">
        <v>6.053</v>
      </c>
      <c r="E235" t="n">
        <v>16.52</v>
      </c>
      <c r="F235" t="n">
        <v>13.37</v>
      </c>
      <c r="G235" t="n">
        <v>12.54</v>
      </c>
      <c r="H235" t="n">
        <v>0.24</v>
      </c>
      <c r="I235" t="n">
        <v>64</v>
      </c>
      <c r="J235" t="n">
        <v>90.18000000000001</v>
      </c>
      <c r="K235" t="n">
        <v>37.55</v>
      </c>
      <c r="L235" t="n">
        <v>1.25</v>
      </c>
      <c r="M235" t="n">
        <v>62</v>
      </c>
      <c r="N235" t="n">
        <v>11.37</v>
      </c>
      <c r="O235" t="n">
        <v>11355.7</v>
      </c>
      <c r="P235" t="n">
        <v>108.72</v>
      </c>
      <c r="Q235" t="n">
        <v>460.77</v>
      </c>
      <c r="R235" t="n">
        <v>100.44</v>
      </c>
      <c r="S235" t="n">
        <v>32.19</v>
      </c>
      <c r="T235" t="n">
        <v>29943.18</v>
      </c>
      <c r="U235" t="n">
        <v>0.32</v>
      </c>
      <c r="V235" t="n">
        <v>0.67</v>
      </c>
      <c r="W235" t="n">
        <v>1.55</v>
      </c>
      <c r="X235" t="n">
        <v>1.83</v>
      </c>
      <c r="Y235" t="n">
        <v>1</v>
      </c>
      <c r="Z235" t="n">
        <v>10</v>
      </c>
    </row>
    <row r="236">
      <c r="A236" t="n">
        <v>2</v>
      </c>
      <c r="B236" t="n">
        <v>40</v>
      </c>
      <c r="C236" t="inlineStr">
        <is>
          <t xml:space="preserve">CONCLUIDO	</t>
        </is>
      </c>
      <c r="D236" t="n">
        <v>6.2937</v>
      </c>
      <c r="E236" t="n">
        <v>15.89</v>
      </c>
      <c r="F236" t="n">
        <v>12.99</v>
      </c>
      <c r="G236" t="n">
        <v>15.28</v>
      </c>
      <c r="H236" t="n">
        <v>0.29</v>
      </c>
      <c r="I236" t="n">
        <v>51</v>
      </c>
      <c r="J236" t="n">
        <v>90.48</v>
      </c>
      <c r="K236" t="n">
        <v>37.55</v>
      </c>
      <c r="L236" t="n">
        <v>1.5</v>
      </c>
      <c r="M236" t="n">
        <v>49</v>
      </c>
      <c r="N236" t="n">
        <v>11.43</v>
      </c>
      <c r="O236" t="n">
        <v>11393.43</v>
      </c>
      <c r="P236" t="n">
        <v>104.45</v>
      </c>
      <c r="Q236" t="n">
        <v>460.73</v>
      </c>
      <c r="R236" t="n">
        <v>87.69</v>
      </c>
      <c r="S236" t="n">
        <v>32.19</v>
      </c>
      <c r="T236" t="n">
        <v>23633.17</v>
      </c>
      <c r="U236" t="n">
        <v>0.37</v>
      </c>
      <c r="V236" t="n">
        <v>0.6899999999999999</v>
      </c>
      <c r="W236" t="n">
        <v>1.53</v>
      </c>
      <c r="X236" t="n">
        <v>1.45</v>
      </c>
      <c r="Y236" t="n">
        <v>1</v>
      </c>
      <c r="Z236" t="n">
        <v>10</v>
      </c>
    </row>
    <row r="237">
      <c r="A237" t="n">
        <v>3</v>
      </c>
      <c r="B237" t="n">
        <v>40</v>
      </c>
      <c r="C237" t="inlineStr">
        <is>
          <t xml:space="preserve">CONCLUIDO	</t>
        </is>
      </c>
      <c r="D237" t="n">
        <v>6.4483</v>
      </c>
      <c r="E237" t="n">
        <v>15.51</v>
      </c>
      <c r="F237" t="n">
        <v>12.76</v>
      </c>
      <c r="G237" t="n">
        <v>17.8</v>
      </c>
      <c r="H237" t="n">
        <v>0.34</v>
      </c>
      <c r="I237" t="n">
        <v>43</v>
      </c>
      <c r="J237" t="n">
        <v>90.79000000000001</v>
      </c>
      <c r="K237" t="n">
        <v>37.55</v>
      </c>
      <c r="L237" t="n">
        <v>1.75</v>
      </c>
      <c r="M237" t="n">
        <v>41</v>
      </c>
      <c r="N237" t="n">
        <v>11.49</v>
      </c>
      <c r="O237" t="n">
        <v>11431.19</v>
      </c>
      <c r="P237" t="n">
        <v>101.75</v>
      </c>
      <c r="Q237" t="n">
        <v>460.72</v>
      </c>
      <c r="R237" t="n">
        <v>80.26000000000001</v>
      </c>
      <c r="S237" t="n">
        <v>32.19</v>
      </c>
      <c r="T237" t="n">
        <v>19959.01</v>
      </c>
      <c r="U237" t="n">
        <v>0.4</v>
      </c>
      <c r="V237" t="n">
        <v>0.7</v>
      </c>
      <c r="W237" t="n">
        <v>1.52</v>
      </c>
      <c r="X237" t="n">
        <v>1.22</v>
      </c>
      <c r="Y237" t="n">
        <v>1</v>
      </c>
      <c r="Z237" t="n">
        <v>10</v>
      </c>
    </row>
    <row r="238">
      <c r="A238" t="n">
        <v>4</v>
      </c>
      <c r="B238" t="n">
        <v>40</v>
      </c>
      <c r="C238" t="inlineStr">
        <is>
          <t xml:space="preserve">CONCLUIDO	</t>
        </is>
      </c>
      <c r="D238" t="n">
        <v>6.5799</v>
      </c>
      <c r="E238" t="n">
        <v>15.2</v>
      </c>
      <c r="F238" t="n">
        <v>12.56</v>
      </c>
      <c r="G238" t="n">
        <v>20.37</v>
      </c>
      <c r="H238" t="n">
        <v>0.39</v>
      </c>
      <c r="I238" t="n">
        <v>37</v>
      </c>
      <c r="J238" t="n">
        <v>91.09999999999999</v>
      </c>
      <c r="K238" t="n">
        <v>37.55</v>
      </c>
      <c r="L238" t="n">
        <v>2</v>
      </c>
      <c r="M238" t="n">
        <v>35</v>
      </c>
      <c r="N238" t="n">
        <v>11.54</v>
      </c>
      <c r="O238" t="n">
        <v>11468.97</v>
      </c>
      <c r="P238" t="n">
        <v>98.7</v>
      </c>
      <c r="Q238" t="n">
        <v>460.74</v>
      </c>
      <c r="R238" t="n">
        <v>74.13</v>
      </c>
      <c r="S238" t="n">
        <v>32.19</v>
      </c>
      <c r="T238" t="n">
        <v>16922.25</v>
      </c>
      <c r="U238" t="n">
        <v>0.43</v>
      </c>
      <c r="V238" t="n">
        <v>0.71</v>
      </c>
      <c r="W238" t="n">
        <v>1.5</v>
      </c>
      <c r="X238" t="n">
        <v>1.02</v>
      </c>
      <c r="Y238" t="n">
        <v>1</v>
      </c>
      <c r="Z238" t="n">
        <v>10</v>
      </c>
    </row>
    <row r="239">
      <c r="A239" t="n">
        <v>5</v>
      </c>
      <c r="B239" t="n">
        <v>40</v>
      </c>
      <c r="C239" t="inlineStr">
        <is>
          <t xml:space="preserve">CONCLUIDO	</t>
        </is>
      </c>
      <c r="D239" t="n">
        <v>6.6803</v>
      </c>
      <c r="E239" t="n">
        <v>14.97</v>
      </c>
      <c r="F239" t="n">
        <v>12.43</v>
      </c>
      <c r="G239" t="n">
        <v>23.3</v>
      </c>
      <c r="H239" t="n">
        <v>0.43</v>
      </c>
      <c r="I239" t="n">
        <v>32</v>
      </c>
      <c r="J239" t="n">
        <v>91.40000000000001</v>
      </c>
      <c r="K239" t="n">
        <v>37.55</v>
      </c>
      <c r="L239" t="n">
        <v>2.25</v>
      </c>
      <c r="M239" t="n">
        <v>30</v>
      </c>
      <c r="N239" t="n">
        <v>11.6</v>
      </c>
      <c r="O239" t="n">
        <v>11506.78</v>
      </c>
      <c r="P239" t="n">
        <v>96.73999999999999</v>
      </c>
      <c r="Q239" t="n">
        <v>460.8</v>
      </c>
      <c r="R239" t="n">
        <v>69.34</v>
      </c>
      <c r="S239" t="n">
        <v>32.19</v>
      </c>
      <c r="T239" t="n">
        <v>14552.72</v>
      </c>
      <c r="U239" t="n">
        <v>0.46</v>
      </c>
      <c r="V239" t="n">
        <v>0.72</v>
      </c>
      <c r="W239" t="n">
        <v>1.5</v>
      </c>
      <c r="X239" t="n">
        <v>0.89</v>
      </c>
      <c r="Y239" t="n">
        <v>1</v>
      </c>
      <c r="Z239" t="n">
        <v>10</v>
      </c>
    </row>
    <row r="240">
      <c r="A240" t="n">
        <v>6</v>
      </c>
      <c r="B240" t="n">
        <v>40</v>
      </c>
      <c r="C240" t="inlineStr">
        <is>
          <t xml:space="preserve">CONCLUIDO	</t>
        </is>
      </c>
      <c r="D240" t="n">
        <v>6.7536</v>
      </c>
      <c r="E240" t="n">
        <v>14.81</v>
      </c>
      <c r="F240" t="n">
        <v>12.32</v>
      </c>
      <c r="G240" t="n">
        <v>25.49</v>
      </c>
      <c r="H240" t="n">
        <v>0.48</v>
      </c>
      <c r="I240" t="n">
        <v>29</v>
      </c>
      <c r="J240" t="n">
        <v>91.70999999999999</v>
      </c>
      <c r="K240" t="n">
        <v>37.55</v>
      </c>
      <c r="L240" t="n">
        <v>2.5</v>
      </c>
      <c r="M240" t="n">
        <v>27</v>
      </c>
      <c r="N240" t="n">
        <v>11.66</v>
      </c>
      <c r="O240" t="n">
        <v>11544.61</v>
      </c>
      <c r="P240" t="n">
        <v>95.04000000000001</v>
      </c>
      <c r="Q240" t="n">
        <v>460.72</v>
      </c>
      <c r="R240" t="n">
        <v>66.08</v>
      </c>
      <c r="S240" t="n">
        <v>32.19</v>
      </c>
      <c r="T240" t="n">
        <v>12938.87</v>
      </c>
      <c r="U240" t="n">
        <v>0.49</v>
      </c>
      <c r="V240" t="n">
        <v>0.73</v>
      </c>
      <c r="W240" t="n">
        <v>1.49</v>
      </c>
      <c r="X240" t="n">
        <v>0.78</v>
      </c>
      <c r="Y240" t="n">
        <v>1</v>
      </c>
      <c r="Z240" t="n">
        <v>10</v>
      </c>
    </row>
    <row r="241">
      <c r="A241" t="n">
        <v>7</v>
      </c>
      <c r="B241" t="n">
        <v>40</v>
      </c>
      <c r="C241" t="inlineStr">
        <is>
          <t xml:space="preserve">CONCLUIDO	</t>
        </is>
      </c>
      <c r="D241" t="n">
        <v>6.8093</v>
      </c>
      <c r="E241" t="n">
        <v>14.69</v>
      </c>
      <c r="F241" t="n">
        <v>12.25</v>
      </c>
      <c r="G241" t="n">
        <v>28.28</v>
      </c>
      <c r="H241" t="n">
        <v>0.52</v>
      </c>
      <c r="I241" t="n">
        <v>26</v>
      </c>
      <c r="J241" t="n">
        <v>92.02</v>
      </c>
      <c r="K241" t="n">
        <v>37.55</v>
      </c>
      <c r="L241" t="n">
        <v>2.75</v>
      </c>
      <c r="M241" t="n">
        <v>24</v>
      </c>
      <c r="N241" t="n">
        <v>11.71</v>
      </c>
      <c r="O241" t="n">
        <v>11582.46</v>
      </c>
      <c r="P241" t="n">
        <v>93.23999999999999</v>
      </c>
      <c r="Q241" t="n">
        <v>460.71</v>
      </c>
      <c r="R241" t="n">
        <v>64.23</v>
      </c>
      <c r="S241" t="n">
        <v>32.19</v>
      </c>
      <c r="T241" t="n">
        <v>12028.92</v>
      </c>
      <c r="U241" t="n">
        <v>0.5</v>
      </c>
      <c r="V241" t="n">
        <v>0.73</v>
      </c>
      <c r="W241" t="n">
        <v>1.48</v>
      </c>
      <c r="X241" t="n">
        <v>0.72</v>
      </c>
      <c r="Y241" t="n">
        <v>1</v>
      </c>
      <c r="Z241" t="n">
        <v>10</v>
      </c>
    </row>
    <row r="242">
      <c r="A242" t="n">
        <v>8</v>
      </c>
      <c r="B242" t="n">
        <v>40</v>
      </c>
      <c r="C242" t="inlineStr">
        <is>
          <t xml:space="preserve">CONCLUIDO	</t>
        </is>
      </c>
      <c r="D242" t="n">
        <v>6.8789</v>
      </c>
      <c r="E242" t="n">
        <v>14.54</v>
      </c>
      <c r="F242" t="n">
        <v>12.16</v>
      </c>
      <c r="G242" t="n">
        <v>31.73</v>
      </c>
      <c r="H242" t="n">
        <v>0.57</v>
      </c>
      <c r="I242" t="n">
        <v>23</v>
      </c>
      <c r="J242" t="n">
        <v>92.31999999999999</v>
      </c>
      <c r="K242" t="n">
        <v>37.55</v>
      </c>
      <c r="L242" t="n">
        <v>3</v>
      </c>
      <c r="M242" t="n">
        <v>21</v>
      </c>
      <c r="N242" t="n">
        <v>11.77</v>
      </c>
      <c r="O242" t="n">
        <v>11620.34</v>
      </c>
      <c r="P242" t="n">
        <v>91.08</v>
      </c>
      <c r="Q242" t="n">
        <v>460.69</v>
      </c>
      <c r="R242" t="n">
        <v>61.09</v>
      </c>
      <c r="S242" t="n">
        <v>32.19</v>
      </c>
      <c r="T242" t="n">
        <v>10473.45</v>
      </c>
      <c r="U242" t="n">
        <v>0.53</v>
      </c>
      <c r="V242" t="n">
        <v>0.73</v>
      </c>
      <c r="W242" t="n">
        <v>1.48</v>
      </c>
      <c r="X242" t="n">
        <v>0.63</v>
      </c>
      <c r="Y242" t="n">
        <v>1</v>
      </c>
      <c r="Z242" t="n">
        <v>10</v>
      </c>
    </row>
    <row r="243">
      <c r="A243" t="n">
        <v>9</v>
      </c>
      <c r="B243" t="n">
        <v>40</v>
      </c>
      <c r="C243" t="inlineStr">
        <is>
          <t xml:space="preserve">CONCLUIDO	</t>
        </is>
      </c>
      <c r="D243" t="n">
        <v>6.9199</v>
      </c>
      <c r="E243" t="n">
        <v>14.45</v>
      </c>
      <c r="F243" t="n">
        <v>12.11</v>
      </c>
      <c r="G243" t="n">
        <v>34.61</v>
      </c>
      <c r="H243" t="n">
        <v>0.62</v>
      </c>
      <c r="I243" t="n">
        <v>21</v>
      </c>
      <c r="J243" t="n">
        <v>92.63</v>
      </c>
      <c r="K243" t="n">
        <v>37.55</v>
      </c>
      <c r="L243" t="n">
        <v>3.25</v>
      </c>
      <c r="M243" t="n">
        <v>19</v>
      </c>
      <c r="N243" t="n">
        <v>11.83</v>
      </c>
      <c r="O243" t="n">
        <v>11658.24</v>
      </c>
      <c r="P243" t="n">
        <v>89.42</v>
      </c>
      <c r="Q243" t="n">
        <v>460.7</v>
      </c>
      <c r="R243" t="n">
        <v>59.33</v>
      </c>
      <c r="S243" t="n">
        <v>32.19</v>
      </c>
      <c r="T243" t="n">
        <v>9602.219999999999</v>
      </c>
      <c r="U243" t="n">
        <v>0.54</v>
      </c>
      <c r="V243" t="n">
        <v>0.74</v>
      </c>
      <c r="W243" t="n">
        <v>1.48</v>
      </c>
      <c r="X243" t="n">
        <v>0.58</v>
      </c>
      <c r="Y243" t="n">
        <v>1</v>
      </c>
      <c r="Z243" t="n">
        <v>10</v>
      </c>
    </row>
    <row r="244">
      <c r="A244" t="n">
        <v>10</v>
      </c>
      <c r="B244" t="n">
        <v>40</v>
      </c>
      <c r="C244" t="inlineStr">
        <is>
          <t xml:space="preserve">CONCLUIDO	</t>
        </is>
      </c>
      <c r="D244" t="n">
        <v>6.9643</v>
      </c>
      <c r="E244" t="n">
        <v>14.36</v>
      </c>
      <c r="F244" t="n">
        <v>12.06</v>
      </c>
      <c r="G244" t="n">
        <v>38.08</v>
      </c>
      <c r="H244" t="n">
        <v>0.66</v>
      </c>
      <c r="I244" t="n">
        <v>19</v>
      </c>
      <c r="J244" t="n">
        <v>92.94</v>
      </c>
      <c r="K244" t="n">
        <v>37.55</v>
      </c>
      <c r="L244" t="n">
        <v>3.5</v>
      </c>
      <c r="M244" t="n">
        <v>17</v>
      </c>
      <c r="N244" t="n">
        <v>11.88</v>
      </c>
      <c r="O244" t="n">
        <v>11696.16</v>
      </c>
      <c r="P244" t="n">
        <v>88</v>
      </c>
      <c r="Q244" t="n">
        <v>460.69</v>
      </c>
      <c r="R244" t="n">
        <v>57.59</v>
      </c>
      <c r="S244" t="n">
        <v>32.19</v>
      </c>
      <c r="T244" t="n">
        <v>8741.559999999999</v>
      </c>
      <c r="U244" t="n">
        <v>0.5600000000000001</v>
      </c>
      <c r="V244" t="n">
        <v>0.74</v>
      </c>
      <c r="W244" t="n">
        <v>1.48</v>
      </c>
      <c r="X244" t="n">
        <v>0.53</v>
      </c>
      <c r="Y244" t="n">
        <v>1</v>
      </c>
      <c r="Z244" t="n">
        <v>10</v>
      </c>
    </row>
    <row r="245">
      <c r="A245" t="n">
        <v>11</v>
      </c>
      <c r="B245" t="n">
        <v>40</v>
      </c>
      <c r="C245" t="inlineStr">
        <is>
          <t xml:space="preserve">CONCLUIDO	</t>
        </is>
      </c>
      <c r="D245" t="n">
        <v>6.9942</v>
      </c>
      <c r="E245" t="n">
        <v>14.3</v>
      </c>
      <c r="F245" t="n">
        <v>12.02</v>
      </c>
      <c r="G245" t="n">
        <v>40.06</v>
      </c>
      <c r="H245" t="n">
        <v>0.71</v>
      </c>
      <c r="I245" t="n">
        <v>18</v>
      </c>
      <c r="J245" t="n">
        <v>93.23999999999999</v>
      </c>
      <c r="K245" t="n">
        <v>37.55</v>
      </c>
      <c r="L245" t="n">
        <v>3.75</v>
      </c>
      <c r="M245" t="n">
        <v>16</v>
      </c>
      <c r="N245" t="n">
        <v>11.94</v>
      </c>
      <c r="O245" t="n">
        <v>11734.1</v>
      </c>
      <c r="P245" t="n">
        <v>86.52</v>
      </c>
      <c r="Q245" t="n">
        <v>460.69</v>
      </c>
      <c r="R245" t="n">
        <v>56.2</v>
      </c>
      <c r="S245" t="n">
        <v>32.19</v>
      </c>
      <c r="T245" t="n">
        <v>8054.15</v>
      </c>
      <c r="U245" t="n">
        <v>0.57</v>
      </c>
      <c r="V245" t="n">
        <v>0.74</v>
      </c>
      <c r="W245" t="n">
        <v>1.48</v>
      </c>
      <c r="X245" t="n">
        <v>0.48</v>
      </c>
      <c r="Y245" t="n">
        <v>1</v>
      </c>
      <c r="Z245" t="n">
        <v>10</v>
      </c>
    </row>
    <row r="246">
      <c r="A246" t="n">
        <v>12</v>
      </c>
      <c r="B246" t="n">
        <v>40</v>
      </c>
      <c r="C246" t="inlineStr">
        <is>
          <t xml:space="preserve">CONCLUIDO	</t>
        </is>
      </c>
      <c r="D246" t="n">
        <v>7.0092</v>
      </c>
      <c r="E246" t="n">
        <v>14.27</v>
      </c>
      <c r="F246" t="n">
        <v>12.01</v>
      </c>
      <c r="G246" t="n">
        <v>42.37</v>
      </c>
      <c r="H246" t="n">
        <v>0.75</v>
      </c>
      <c r="I246" t="n">
        <v>17</v>
      </c>
      <c r="J246" t="n">
        <v>93.55</v>
      </c>
      <c r="K246" t="n">
        <v>37.55</v>
      </c>
      <c r="L246" t="n">
        <v>4</v>
      </c>
      <c r="M246" t="n">
        <v>15</v>
      </c>
      <c r="N246" t="n">
        <v>12</v>
      </c>
      <c r="O246" t="n">
        <v>11772.07</v>
      </c>
      <c r="P246" t="n">
        <v>84.97</v>
      </c>
      <c r="Q246" t="n">
        <v>460.71</v>
      </c>
      <c r="R246" t="n">
        <v>55.92</v>
      </c>
      <c r="S246" t="n">
        <v>32.19</v>
      </c>
      <c r="T246" t="n">
        <v>7918.09</v>
      </c>
      <c r="U246" t="n">
        <v>0.58</v>
      </c>
      <c r="V246" t="n">
        <v>0.74</v>
      </c>
      <c r="W246" t="n">
        <v>1.47</v>
      </c>
      <c r="X246" t="n">
        <v>0.47</v>
      </c>
      <c r="Y246" t="n">
        <v>1</v>
      </c>
      <c r="Z246" t="n">
        <v>10</v>
      </c>
    </row>
    <row r="247">
      <c r="A247" t="n">
        <v>13</v>
      </c>
      <c r="B247" t="n">
        <v>40</v>
      </c>
      <c r="C247" t="inlineStr">
        <is>
          <t xml:space="preserve">CONCLUIDO	</t>
        </is>
      </c>
      <c r="D247" t="n">
        <v>7.0635</v>
      </c>
      <c r="E247" t="n">
        <v>14.16</v>
      </c>
      <c r="F247" t="n">
        <v>11.93</v>
      </c>
      <c r="G247" t="n">
        <v>47.74</v>
      </c>
      <c r="H247" t="n">
        <v>0.8</v>
      </c>
      <c r="I247" t="n">
        <v>15</v>
      </c>
      <c r="J247" t="n">
        <v>93.86</v>
      </c>
      <c r="K247" t="n">
        <v>37.55</v>
      </c>
      <c r="L247" t="n">
        <v>4.25</v>
      </c>
      <c r="M247" t="n">
        <v>13</v>
      </c>
      <c r="N247" t="n">
        <v>12.06</v>
      </c>
      <c r="O247" t="n">
        <v>11810.06</v>
      </c>
      <c r="P247" t="n">
        <v>82.81</v>
      </c>
      <c r="Q247" t="n">
        <v>460.7</v>
      </c>
      <c r="R247" t="n">
        <v>53.5</v>
      </c>
      <c r="S247" t="n">
        <v>32.19</v>
      </c>
      <c r="T247" t="n">
        <v>6715.5</v>
      </c>
      <c r="U247" t="n">
        <v>0.6</v>
      </c>
      <c r="V247" t="n">
        <v>0.75</v>
      </c>
      <c r="W247" t="n">
        <v>1.47</v>
      </c>
      <c r="X247" t="n">
        <v>0.4</v>
      </c>
      <c r="Y247" t="n">
        <v>1</v>
      </c>
      <c r="Z247" t="n">
        <v>10</v>
      </c>
    </row>
    <row r="248">
      <c r="A248" t="n">
        <v>14</v>
      </c>
      <c r="B248" t="n">
        <v>40</v>
      </c>
      <c r="C248" t="inlineStr">
        <is>
          <t xml:space="preserve">CONCLUIDO	</t>
        </is>
      </c>
      <c r="D248" t="n">
        <v>7.0664</v>
      </c>
      <c r="E248" t="n">
        <v>14.15</v>
      </c>
      <c r="F248" t="n">
        <v>11.93</v>
      </c>
      <c r="G248" t="n">
        <v>47.71</v>
      </c>
      <c r="H248" t="n">
        <v>0.84</v>
      </c>
      <c r="I248" t="n">
        <v>15</v>
      </c>
      <c r="J248" t="n">
        <v>94.17</v>
      </c>
      <c r="K248" t="n">
        <v>37.55</v>
      </c>
      <c r="L248" t="n">
        <v>4.5</v>
      </c>
      <c r="M248" t="n">
        <v>12</v>
      </c>
      <c r="N248" t="n">
        <v>12.12</v>
      </c>
      <c r="O248" t="n">
        <v>11848.08</v>
      </c>
      <c r="P248" t="n">
        <v>82.3</v>
      </c>
      <c r="Q248" t="n">
        <v>460.73</v>
      </c>
      <c r="R248" t="n">
        <v>53.21</v>
      </c>
      <c r="S248" t="n">
        <v>32.19</v>
      </c>
      <c r="T248" t="n">
        <v>6572.22</v>
      </c>
      <c r="U248" t="n">
        <v>0.6</v>
      </c>
      <c r="V248" t="n">
        <v>0.75</v>
      </c>
      <c r="W248" t="n">
        <v>1.47</v>
      </c>
      <c r="X248" t="n">
        <v>0.39</v>
      </c>
      <c r="Y248" t="n">
        <v>1</v>
      </c>
      <c r="Z248" t="n">
        <v>10</v>
      </c>
    </row>
    <row r="249">
      <c r="A249" t="n">
        <v>15</v>
      </c>
      <c r="B249" t="n">
        <v>40</v>
      </c>
      <c r="C249" t="inlineStr">
        <is>
          <t xml:space="preserve">CONCLUIDO	</t>
        </is>
      </c>
      <c r="D249" t="n">
        <v>7.0872</v>
      </c>
      <c r="E249" t="n">
        <v>14.11</v>
      </c>
      <c r="F249" t="n">
        <v>11.91</v>
      </c>
      <c r="G249" t="n">
        <v>51.02</v>
      </c>
      <c r="H249" t="n">
        <v>0.88</v>
      </c>
      <c r="I249" t="n">
        <v>14</v>
      </c>
      <c r="J249" t="n">
        <v>94.48</v>
      </c>
      <c r="K249" t="n">
        <v>37.55</v>
      </c>
      <c r="L249" t="n">
        <v>4.75</v>
      </c>
      <c r="M249" t="n">
        <v>7</v>
      </c>
      <c r="N249" t="n">
        <v>12.17</v>
      </c>
      <c r="O249" t="n">
        <v>11886.12</v>
      </c>
      <c r="P249" t="n">
        <v>81.12</v>
      </c>
      <c r="Q249" t="n">
        <v>460.72</v>
      </c>
      <c r="R249" t="n">
        <v>52.4</v>
      </c>
      <c r="S249" t="n">
        <v>32.19</v>
      </c>
      <c r="T249" t="n">
        <v>6170.17</v>
      </c>
      <c r="U249" t="n">
        <v>0.61</v>
      </c>
      <c r="V249" t="n">
        <v>0.75</v>
      </c>
      <c r="W249" t="n">
        <v>1.48</v>
      </c>
      <c r="X249" t="n">
        <v>0.37</v>
      </c>
      <c r="Y249" t="n">
        <v>1</v>
      </c>
      <c r="Z249" t="n">
        <v>10</v>
      </c>
    </row>
    <row r="250">
      <c r="A250" t="n">
        <v>16</v>
      </c>
      <c r="B250" t="n">
        <v>40</v>
      </c>
      <c r="C250" t="inlineStr">
        <is>
          <t xml:space="preserve">CONCLUIDO	</t>
        </is>
      </c>
      <c r="D250" t="n">
        <v>7.1068</v>
      </c>
      <c r="E250" t="n">
        <v>14.07</v>
      </c>
      <c r="F250" t="n">
        <v>11.89</v>
      </c>
      <c r="G250" t="n">
        <v>54.86</v>
      </c>
      <c r="H250" t="n">
        <v>0.93</v>
      </c>
      <c r="I250" t="n">
        <v>13</v>
      </c>
      <c r="J250" t="n">
        <v>94.79000000000001</v>
      </c>
      <c r="K250" t="n">
        <v>37.55</v>
      </c>
      <c r="L250" t="n">
        <v>5</v>
      </c>
      <c r="M250" t="n">
        <v>4</v>
      </c>
      <c r="N250" t="n">
        <v>12.23</v>
      </c>
      <c r="O250" t="n">
        <v>11924.18</v>
      </c>
      <c r="P250" t="n">
        <v>80.09999999999999</v>
      </c>
      <c r="Q250" t="n">
        <v>460.72</v>
      </c>
      <c r="R250" t="n">
        <v>51.76</v>
      </c>
      <c r="S250" t="n">
        <v>32.19</v>
      </c>
      <c r="T250" t="n">
        <v>5858.03</v>
      </c>
      <c r="U250" t="n">
        <v>0.62</v>
      </c>
      <c r="V250" t="n">
        <v>0.75</v>
      </c>
      <c r="W250" t="n">
        <v>1.47</v>
      </c>
      <c r="X250" t="n">
        <v>0.35</v>
      </c>
      <c r="Y250" t="n">
        <v>1</v>
      </c>
      <c r="Z250" t="n">
        <v>10</v>
      </c>
    </row>
    <row r="251">
      <c r="A251" t="n">
        <v>17</v>
      </c>
      <c r="B251" t="n">
        <v>40</v>
      </c>
      <c r="C251" t="inlineStr">
        <is>
          <t xml:space="preserve">CONCLUIDO	</t>
        </is>
      </c>
      <c r="D251" t="n">
        <v>7.1072</v>
      </c>
      <c r="E251" t="n">
        <v>14.07</v>
      </c>
      <c r="F251" t="n">
        <v>11.88</v>
      </c>
      <c r="G251" t="n">
        <v>54.85</v>
      </c>
      <c r="H251" t="n">
        <v>0.97</v>
      </c>
      <c r="I251" t="n">
        <v>13</v>
      </c>
      <c r="J251" t="n">
        <v>95.09</v>
      </c>
      <c r="K251" t="n">
        <v>37.55</v>
      </c>
      <c r="L251" t="n">
        <v>5.25</v>
      </c>
      <c r="M251" t="n">
        <v>2</v>
      </c>
      <c r="N251" t="n">
        <v>12.29</v>
      </c>
      <c r="O251" t="n">
        <v>11962.27</v>
      </c>
      <c r="P251" t="n">
        <v>80.61</v>
      </c>
      <c r="Q251" t="n">
        <v>460.71</v>
      </c>
      <c r="R251" t="n">
        <v>51.6</v>
      </c>
      <c r="S251" t="n">
        <v>32.19</v>
      </c>
      <c r="T251" t="n">
        <v>5777.96</v>
      </c>
      <c r="U251" t="n">
        <v>0.62</v>
      </c>
      <c r="V251" t="n">
        <v>0.75</v>
      </c>
      <c r="W251" t="n">
        <v>1.48</v>
      </c>
      <c r="X251" t="n">
        <v>0.35</v>
      </c>
      <c r="Y251" t="n">
        <v>1</v>
      </c>
      <c r="Z251" t="n">
        <v>10</v>
      </c>
    </row>
    <row r="252">
      <c r="A252" t="n">
        <v>18</v>
      </c>
      <c r="B252" t="n">
        <v>40</v>
      </c>
      <c r="C252" t="inlineStr">
        <is>
          <t xml:space="preserve">CONCLUIDO	</t>
        </is>
      </c>
      <c r="D252" t="n">
        <v>7.109</v>
      </c>
      <c r="E252" t="n">
        <v>14.07</v>
      </c>
      <c r="F252" t="n">
        <v>11.88</v>
      </c>
      <c r="G252" t="n">
        <v>54.84</v>
      </c>
      <c r="H252" t="n">
        <v>1.01</v>
      </c>
      <c r="I252" t="n">
        <v>13</v>
      </c>
      <c r="J252" t="n">
        <v>95.40000000000001</v>
      </c>
      <c r="K252" t="n">
        <v>37.55</v>
      </c>
      <c r="L252" t="n">
        <v>5.5</v>
      </c>
      <c r="M252" t="n">
        <v>2</v>
      </c>
      <c r="N252" t="n">
        <v>12.35</v>
      </c>
      <c r="O252" t="n">
        <v>12000.38</v>
      </c>
      <c r="P252" t="n">
        <v>80.69</v>
      </c>
      <c r="Q252" t="n">
        <v>460.71</v>
      </c>
      <c r="R252" t="n">
        <v>51.48</v>
      </c>
      <c r="S252" t="n">
        <v>32.19</v>
      </c>
      <c r="T252" t="n">
        <v>5718.92</v>
      </c>
      <c r="U252" t="n">
        <v>0.63</v>
      </c>
      <c r="V252" t="n">
        <v>0.75</v>
      </c>
      <c r="W252" t="n">
        <v>1.48</v>
      </c>
      <c r="X252" t="n">
        <v>0.35</v>
      </c>
      <c r="Y252" t="n">
        <v>1</v>
      </c>
      <c r="Z252" t="n">
        <v>10</v>
      </c>
    </row>
    <row r="253">
      <c r="A253" t="n">
        <v>19</v>
      </c>
      <c r="B253" t="n">
        <v>40</v>
      </c>
      <c r="C253" t="inlineStr">
        <is>
          <t xml:space="preserve">CONCLUIDO	</t>
        </is>
      </c>
      <c r="D253" t="n">
        <v>7.108</v>
      </c>
      <c r="E253" t="n">
        <v>14.07</v>
      </c>
      <c r="F253" t="n">
        <v>11.88</v>
      </c>
      <c r="G253" t="n">
        <v>54.84</v>
      </c>
      <c r="H253" t="n">
        <v>1.06</v>
      </c>
      <c r="I253" t="n">
        <v>13</v>
      </c>
      <c r="J253" t="n">
        <v>95.70999999999999</v>
      </c>
      <c r="K253" t="n">
        <v>37.55</v>
      </c>
      <c r="L253" t="n">
        <v>5.75</v>
      </c>
      <c r="M253" t="n">
        <v>0</v>
      </c>
      <c r="N253" t="n">
        <v>12.41</v>
      </c>
      <c r="O253" t="n">
        <v>12038.51</v>
      </c>
      <c r="P253" t="n">
        <v>80.86</v>
      </c>
      <c r="Q253" t="n">
        <v>460.71</v>
      </c>
      <c r="R253" t="n">
        <v>51.45</v>
      </c>
      <c r="S253" t="n">
        <v>32.19</v>
      </c>
      <c r="T253" t="n">
        <v>5700.93</v>
      </c>
      <c r="U253" t="n">
        <v>0.63</v>
      </c>
      <c r="V253" t="n">
        <v>0.75</v>
      </c>
      <c r="W253" t="n">
        <v>1.48</v>
      </c>
      <c r="X253" t="n">
        <v>0.35</v>
      </c>
      <c r="Y253" t="n">
        <v>1</v>
      </c>
      <c r="Z253" t="n">
        <v>10</v>
      </c>
    </row>
    <row r="254">
      <c r="A254" t="n">
        <v>0</v>
      </c>
      <c r="B254" t="n">
        <v>125</v>
      </c>
      <c r="C254" t="inlineStr">
        <is>
          <t xml:space="preserve">CONCLUIDO	</t>
        </is>
      </c>
      <c r="D254" t="n">
        <v>3.2918</v>
      </c>
      <c r="E254" t="n">
        <v>30.38</v>
      </c>
      <c r="F254" t="n">
        <v>17.8</v>
      </c>
      <c r="G254" t="n">
        <v>5.13</v>
      </c>
      <c r="H254" t="n">
        <v>0.07000000000000001</v>
      </c>
      <c r="I254" t="n">
        <v>208</v>
      </c>
      <c r="J254" t="n">
        <v>242.64</v>
      </c>
      <c r="K254" t="n">
        <v>58.47</v>
      </c>
      <c r="L254" t="n">
        <v>1</v>
      </c>
      <c r="M254" t="n">
        <v>206</v>
      </c>
      <c r="N254" t="n">
        <v>58.17</v>
      </c>
      <c r="O254" t="n">
        <v>30160.1</v>
      </c>
      <c r="P254" t="n">
        <v>285.4</v>
      </c>
      <c r="Q254" t="n">
        <v>460.92</v>
      </c>
      <c r="R254" t="n">
        <v>245.3</v>
      </c>
      <c r="S254" t="n">
        <v>32.19</v>
      </c>
      <c r="T254" t="n">
        <v>101651.15</v>
      </c>
      <c r="U254" t="n">
        <v>0.13</v>
      </c>
      <c r="V254" t="n">
        <v>0.5</v>
      </c>
      <c r="W254" t="n">
        <v>1.78</v>
      </c>
      <c r="X254" t="n">
        <v>6.26</v>
      </c>
      <c r="Y254" t="n">
        <v>1</v>
      </c>
      <c r="Z254" t="n">
        <v>10</v>
      </c>
    </row>
    <row r="255">
      <c r="A255" t="n">
        <v>1</v>
      </c>
      <c r="B255" t="n">
        <v>125</v>
      </c>
      <c r="C255" t="inlineStr">
        <is>
          <t xml:space="preserve">CONCLUIDO	</t>
        </is>
      </c>
      <c r="D255" t="n">
        <v>3.882</v>
      </c>
      <c r="E255" t="n">
        <v>25.76</v>
      </c>
      <c r="F255" t="n">
        <v>15.97</v>
      </c>
      <c r="G255" t="n">
        <v>6.43</v>
      </c>
      <c r="H255" t="n">
        <v>0.09</v>
      </c>
      <c r="I255" t="n">
        <v>149</v>
      </c>
      <c r="J255" t="n">
        <v>243.08</v>
      </c>
      <c r="K255" t="n">
        <v>58.47</v>
      </c>
      <c r="L255" t="n">
        <v>1.25</v>
      </c>
      <c r="M255" t="n">
        <v>147</v>
      </c>
      <c r="N255" t="n">
        <v>58.36</v>
      </c>
      <c r="O255" t="n">
        <v>30214.33</v>
      </c>
      <c r="P255" t="n">
        <v>255.64</v>
      </c>
      <c r="Q255" t="n">
        <v>460.96</v>
      </c>
      <c r="R255" t="n">
        <v>185.11</v>
      </c>
      <c r="S255" t="n">
        <v>32.19</v>
      </c>
      <c r="T255" t="n">
        <v>71850.14</v>
      </c>
      <c r="U255" t="n">
        <v>0.17</v>
      </c>
      <c r="V255" t="n">
        <v>0.5600000000000001</v>
      </c>
      <c r="W255" t="n">
        <v>1.69</v>
      </c>
      <c r="X255" t="n">
        <v>4.43</v>
      </c>
      <c r="Y255" t="n">
        <v>1</v>
      </c>
      <c r="Z255" t="n">
        <v>10</v>
      </c>
    </row>
    <row r="256">
      <c r="A256" t="n">
        <v>2</v>
      </c>
      <c r="B256" t="n">
        <v>125</v>
      </c>
      <c r="C256" t="inlineStr">
        <is>
          <t xml:space="preserve">CONCLUIDO	</t>
        </is>
      </c>
      <c r="D256" t="n">
        <v>4.3142</v>
      </c>
      <c r="E256" t="n">
        <v>23.18</v>
      </c>
      <c r="F256" t="n">
        <v>14.94</v>
      </c>
      <c r="G256" t="n">
        <v>7.73</v>
      </c>
      <c r="H256" t="n">
        <v>0.11</v>
      </c>
      <c r="I256" t="n">
        <v>116</v>
      </c>
      <c r="J256" t="n">
        <v>243.52</v>
      </c>
      <c r="K256" t="n">
        <v>58.47</v>
      </c>
      <c r="L256" t="n">
        <v>1.5</v>
      </c>
      <c r="M256" t="n">
        <v>114</v>
      </c>
      <c r="N256" t="n">
        <v>58.55</v>
      </c>
      <c r="O256" t="n">
        <v>30268.64</v>
      </c>
      <c r="P256" t="n">
        <v>238.92</v>
      </c>
      <c r="Q256" t="n">
        <v>460.82</v>
      </c>
      <c r="R256" t="n">
        <v>151.53</v>
      </c>
      <c r="S256" t="n">
        <v>32.19</v>
      </c>
      <c r="T256" t="n">
        <v>55229.05</v>
      </c>
      <c r="U256" t="n">
        <v>0.21</v>
      </c>
      <c r="V256" t="n">
        <v>0.6</v>
      </c>
      <c r="W256" t="n">
        <v>1.65</v>
      </c>
      <c r="X256" t="n">
        <v>3.41</v>
      </c>
      <c r="Y256" t="n">
        <v>1</v>
      </c>
      <c r="Z256" t="n">
        <v>10</v>
      </c>
    </row>
    <row r="257">
      <c r="A257" t="n">
        <v>3</v>
      </c>
      <c r="B257" t="n">
        <v>125</v>
      </c>
      <c r="C257" t="inlineStr">
        <is>
          <t xml:space="preserve">CONCLUIDO	</t>
        </is>
      </c>
      <c r="D257" t="n">
        <v>4.6218</v>
      </c>
      <c r="E257" t="n">
        <v>21.64</v>
      </c>
      <c r="F257" t="n">
        <v>14.35</v>
      </c>
      <c r="G257" t="n">
        <v>8.970000000000001</v>
      </c>
      <c r="H257" t="n">
        <v>0.13</v>
      </c>
      <c r="I257" t="n">
        <v>96</v>
      </c>
      <c r="J257" t="n">
        <v>243.96</v>
      </c>
      <c r="K257" t="n">
        <v>58.47</v>
      </c>
      <c r="L257" t="n">
        <v>1.75</v>
      </c>
      <c r="M257" t="n">
        <v>94</v>
      </c>
      <c r="N257" t="n">
        <v>58.74</v>
      </c>
      <c r="O257" t="n">
        <v>30323.01</v>
      </c>
      <c r="P257" t="n">
        <v>229.06</v>
      </c>
      <c r="Q257" t="n">
        <v>460.8</v>
      </c>
      <c r="R257" t="n">
        <v>132.06</v>
      </c>
      <c r="S257" t="n">
        <v>32.19</v>
      </c>
      <c r="T257" t="n">
        <v>45591.35</v>
      </c>
      <c r="U257" t="n">
        <v>0.24</v>
      </c>
      <c r="V257" t="n">
        <v>0.62</v>
      </c>
      <c r="W257" t="n">
        <v>1.61</v>
      </c>
      <c r="X257" t="n">
        <v>2.81</v>
      </c>
      <c r="Y257" t="n">
        <v>1</v>
      </c>
      <c r="Z257" t="n">
        <v>10</v>
      </c>
    </row>
    <row r="258">
      <c r="A258" t="n">
        <v>4</v>
      </c>
      <c r="B258" t="n">
        <v>125</v>
      </c>
      <c r="C258" t="inlineStr">
        <is>
          <t xml:space="preserve">CONCLUIDO	</t>
        </is>
      </c>
      <c r="D258" t="n">
        <v>4.8865</v>
      </c>
      <c r="E258" t="n">
        <v>20.46</v>
      </c>
      <c r="F258" t="n">
        <v>13.88</v>
      </c>
      <c r="G258" t="n">
        <v>10.28</v>
      </c>
      <c r="H258" t="n">
        <v>0.15</v>
      </c>
      <c r="I258" t="n">
        <v>81</v>
      </c>
      <c r="J258" t="n">
        <v>244.41</v>
      </c>
      <c r="K258" t="n">
        <v>58.47</v>
      </c>
      <c r="L258" t="n">
        <v>2</v>
      </c>
      <c r="M258" t="n">
        <v>79</v>
      </c>
      <c r="N258" t="n">
        <v>58.93</v>
      </c>
      <c r="O258" t="n">
        <v>30377.45</v>
      </c>
      <c r="P258" t="n">
        <v>221.35</v>
      </c>
      <c r="Q258" t="n">
        <v>460.73</v>
      </c>
      <c r="R258" t="n">
        <v>116.75</v>
      </c>
      <c r="S258" t="n">
        <v>32.19</v>
      </c>
      <c r="T258" t="n">
        <v>38010.57</v>
      </c>
      <c r="U258" t="n">
        <v>0.28</v>
      </c>
      <c r="V258" t="n">
        <v>0.64</v>
      </c>
      <c r="W258" t="n">
        <v>1.59</v>
      </c>
      <c r="X258" t="n">
        <v>2.35</v>
      </c>
      <c r="Y258" t="n">
        <v>1</v>
      </c>
      <c r="Z258" t="n">
        <v>10</v>
      </c>
    </row>
    <row r="259">
      <c r="A259" t="n">
        <v>5</v>
      </c>
      <c r="B259" t="n">
        <v>125</v>
      </c>
      <c r="C259" t="inlineStr">
        <is>
          <t xml:space="preserve">CONCLUIDO	</t>
        </is>
      </c>
      <c r="D259" t="n">
        <v>5.0975</v>
      </c>
      <c r="E259" t="n">
        <v>19.62</v>
      </c>
      <c r="F259" t="n">
        <v>13.55</v>
      </c>
      <c r="G259" t="n">
        <v>11.62</v>
      </c>
      <c r="H259" t="n">
        <v>0.16</v>
      </c>
      <c r="I259" t="n">
        <v>70</v>
      </c>
      <c r="J259" t="n">
        <v>244.85</v>
      </c>
      <c r="K259" t="n">
        <v>58.47</v>
      </c>
      <c r="L259" t="n">
        <v>2.25</v>
      </c>
      <c r="M259" t="n">
        <v>68</v>
      </c>
      <c r="N259" t="n">
        <v>59.12</v>
      </c>
      <c r="O259" t="n">
        <v>30431.96</v>
      </c>
      <c r="P259" t="n">
        <v>215.77</v>
      </c>
      <c r="Q259" t="n">
        <v>460.7</v>
      </c>
      <c r="R259" t="n">
        <v>106.02</v>
      </c>
      <c r="S259" t="n">
        <v>32.19</v>
      </c>
      <c r="T259" t="n">
        <v>32704.32</v>
      </c>
      <c r="U259" t="n">
        <v>0.3</v>
      </c>
      <c r="V259" t="n">
        <v>0.66</v>
      </c>
      <c r="W259" t="n">
        <v>1.57</v>
      </c>
      <c r="X259" t="n">
        <v>2.02</v>
      </c>
      <c r="Y259" t="n">
        <v>1</v>
      </c>
      <c r="Z259" t="n">
        <v>10</v>
      </c>
    </row>
    <row r="260">
      <c r="A260" t="n">
        <v>6</v>
      </c>
      <c r="B260" t="n">
        <v>125</v>
      </c>
      <c r="C260" t="inlineStr">
        <is>
          <t xml:space="preserve">CONCLUIDO	</t>
        </is>
      </c>
      <c r="D260" t="n">
        <v>5.2615</v>
      </c>
      <c r="E260" t="n">
        <v>19.01</v>
      </c>
      <c r="F260" t="n">
        <v>13.32</v>
      </c>
      <c r="G260" t="n">
        <v>12.89</v>
      </c>
      <c r="H260" t="n">
        <v>0.18</v>
      </c>
      <c r="I260" t="n">
        <v>62</v>
      </c>
      <c r="J260" t="n">
        <v>245.29</v>
      </c>
      <c r="K260" t="n">
        <v>58.47</v>
      </c>
      <c r="L260" t="n">
        <v>2.5</v>
      </c>
      <c r="M260" t="n">
        <v>60</v>
      </c>
      <c r="N260" t="n">
        <v>59.32</v>
      </c>
      <c r="O260" t="n">
        <v>30486.54</v>
      </c>
      <c r="P260" t="n">
        <v>211.79</v>
      </c>
      <c r="Q260" t="n">
        <v>460.71</v>
      </c>
      <c r="R260" t="n">
        <v>98.33</v>
      </c>
      <c r="S260" t="n">
        <v>32.19</v>
      </c>
      <c r="T260" t="n">
        <v>28895.89</v>
      </c>
      <c r="U260" t="n">
        <v>0.33</v>
      </c>
      <c r="V260" t="n">
        <v>0.67</v>
      </c>
      <c r="W260" t="n">
        <v>1.56</v>
      </c>
      <c r="X260" t="n">
        <v>1.79</v>
      </c>
      <c r="Y260" t="n">
        <v>1</v>
      </c>
      <c r="Z260" t="n">
        <v>10</v>
      </c>
    </row>
    <row r="261">
      <c r="A261" t="n">
        <v>7</v>
      </c>
      <c r="B261" t="n">
        <v>125</v>
      </c>
      <c r="C261" t="inlineStr">
        <is>
          <t xml:space="preserve">CONCLUIDO	</t>
        </is>
      </c>
      <c r="D261" t="n">
        <v>5.3932</v>
      </c>
      <c r="E261" t="n">
        <v>18.54</v>
      </c>
      <c r="F261" t="n">
        <v>13.14</v>
      </c>
      <c r="G261" t="n">
        <v>14.08</v>
      </c>
      <c r="H261" t="n">
        <v>0.2</v>
      </c>
      <c r="I261" t="n">
        <v>56</v>
      </c>
      <c r="J261" t="n">
        <v>245.73</v>
      </c>
      <c r="K261" t="n">
        <v>58.47</v>
      </c>
      <c r="L261" t="n">
        <v>2.75</v>
      </c>
      <c r="M261" t="n">
        <v>54</v>
      </c>
      <c r="N261" t="n">
        <v>59.51</v>
      </c>
      <c r="O261" t="n">
        <v>30541.19</v>
      </c>
      <c r="P261" t="n">
        <v>208.64</v>
      </c>
      <c r="Q261" t="n">
        <v>460.7</v>
      </c>
      <c r="R261" t="n">
        <v>92.62</v>
      </c>
      <c r="S261" t="n">
        <v>32.19</v>
      </c>
      <c r="T261" t="n">
        <v>26071.2</v>
      </c>
      <c r="U261" t="n">
        <v>0.35</v>
      </c>
      <c r="V261" t="n">
        <v>0.68</v>
      </c>
      <c r="W261" t="n">
        <v>1.55</v>
      </c>
      <c r="X261" t="n">
        <v>1.61</v>
      </c>
      <c r="Y261" t="n">
        <v>1</v>
      </c>
      <c r="Z261" t="n">
        <v>10</v>
      </c>
    </row>
    <row r="262">
      <c r="A262" t="n">
        <v>8</v>
      </c>
      <c r="B262" t="n">
        <v>125</v>
      </c>
      <c r="C262" t="inlineStr">
        <is>
          <t xml:space="preserve">CONCLUIDO	</t>
        </is>
      </c>
      <c r="D262" t="n">
        <v>5.5064</v>
      </c>
      <c r="E262" t="n">
        <v>18.16</v>
      </c>
      <c r="F262" t="n">
        <v>13</v>
      </c>
      <c r="G262" t="n">
        <v>15.29</v>
      </c>
      <c r="H262" t="n">
        <v>0.22</v>
      </c>
      <c r="I262" t="n">
        <v>51</v>
      </c>
      <c r="J262" t="n">
        <v>246.18</v>
      </c>
      <c r="K262" t="n">
        <v>58.47</v>
      </c>
      <c r="L262" t="n">
        <v>3</v>
      </c>
      <c r="M262" t="n">
        <v>49</v>
      </c>
      <c r="N262" t="n">
        <v>59.7</v>
      </c>
      <c r="O262" t="n">
        <v>30595.91</v>
      </c>
      <c r="P262" t="n">
        <v>206.01</v>
      </c>
      <c r="Q262" t="n">
        <v>460.82</v>
      </c>
      <c r="R262" t="n">
        <v>87.98999999999999</v>
      </c>
      <c r="S262" t="n">
        <v>32.19</v>
      </c>
      <c r="T262" t="n">
        <v>23782.45</v>
      </c>
      <c r="U262" t="n">
        <v>0.37</v>
      </c>
      <c r="V262" t="n">
        <v>0.6899999999999999</v>
      </c>
      <c r="W262" t="n">
        <v>1.53</v>
      </c>
      <c r="X262" t="n">
        <v>1.46</v>
      </c>
      <c r="Y262" t="n">
        <v>1</v>
      </c>
      <c r="Z262" t="n">
        <v>10</v>
      </c>
    </row>
    <row r="263">
      <c r="A263" t="n">
        <v>9</v>
      </c>
      <c r="B263" t="n">
        <v>125</v>
      </c>
      <c r="C263" t="inlineStr">
        <is>
          <t xml:space="preserve">CONCLUIDO	</t>
        </is>
      </c>
      <c r="D263" t="n">
        <v>5.6316</v>
      </c>
      <c r="E263" t="n">
        <v>17.76</v>
      </c>
      <c r="F263" t="n">
        <v>12.83</v>
      </c>
      <c r="G263" t="n">
        <v>16.73</v>
      </c>
      <c r="H263" t="n">
        <v>0.23</v>
      </c>
      <c r="I263" t="n">
        <v>46</v>
      </c>
      <c r="J263" t="n">
        <v>246.62</v>
      </c>
      <c r="K263" t="n">
        <v>58.47</v>
      </c>
      <c r="L263" t="n">
        <v>3.25</v>
      </c>
      <c r="M263" t="n">
        <v>44</v>
      </c>
      <c r="N263" t="n">
        <v>59.9</v>
      </c>
      <c r="O263" t="n">
        <v>30650.7</v>
      </c>
      <c r="P263" t="n">
        <v>203.16</v>
      </c>
      <c r="Q263" t="n">
        <v>460.69</v>
      </c>
      <c r="R263" t="n">
        <v>82.81</v>
      </c>
      <c r="S263" t="n">
        <v>32.19</v>
      </c>
      <c r="T263" t="n">
        <v>21216.53</v>
      </c>
      <c r="U263" t="n">
        <v>0.39</v>
      </c>
      <c r="V263" t="n">
        <v>0.7</v>
      </c>
      <c r="W263" t="n">
        <v>1.52</v>
      </c>
      <c r="X263" t="n">
        <v>1.29</v>
      </c>
      <c r="Y263" t="n">
        <v>1</v>
      </c>
      <c r="Z263" t="n">
        <v>10</v>
      </c>
    </row>
    <row r="264">
      <c r="A264" t="n">
        <v>10</v>
      </c>
      <c r="B264" t="n">
        <v>125</v>
      </c>
      <c r="C264" t="inlineStr">
        <is>
          <t xml:space="preserve">CONCLUIDO	</t>
        </is>
      </c>
      <c r="D264" t="n">
        <v>5.7045</v>
      </c>
      <c r="E264" t="n">
        <v>17.53</v>
      </c>
      <c r="F264" t="n">
        <v>12.74</v>
      </c>
      <c r="G264" t="n">
        <v>17.78</v>
      </c>
      <c r="H264" t="n">
        <v>0.25</v>
      </c>
      <c r="I264" t="n">
        <v>43</v>
      </c>
      <c r="J264" t="n">
        <v>247.07</v>
      </c>
      <c r="K264" t="n">
        <v>58.47</v>
      </c>
      <c r="L264" t="n">
        <v>3.5</v>
      </c>
      <c r="M264" t="n">
        <v>41</v>
      </c>
      <c r="N264" t="n">
        <v>60.09</v>
      </c>
      <c r="O264" t="n">
        <v>30705.56</v>
      </c>
      <c r="P264" t="n">
        <v>201.49</v>
      </c>
      <c r="Q264" t="n">
        <v>460.7</v>
      </c>
      <c r="R264" t="n">
        <v>79.48</v>
      </c>
      <c r="S264" t="n">
        <v>32.19</v>
      </c>
      <c r="T264" t="n">
        <v>19566.09</v>
      </c>
      <c r="U264" t="n">
        <v>0.4</v>
      </c>
      <c r="V264" t="n">
        <v>0.7</v>
      </c>
      <c r="W264" t="n">
        <v>1.53</v>
      </c>
      <c r="X264" t="n">
        <v>1.21</v>
      </c>
      <c r="Y264" t="n">
        <v>1</v>
      </c>
      <c r="Z264" t="n">
        <v>10</v>
      </c>
    </row>
    <row r="265">
      <c r="A265" t="n">
        <v>11</v>
      </c>
      <c r="B265" t="n">
        <v>125</v>
      </c>
      <c r="C265" t="inlineStr">
        <is>
          <t xml:space="preserve">CONCLUIDO	</t>
        </is>
      </c>
      <c r="D265" t="n">
        <v>5.7796</v>
      </c>
      <c r="E265" t="n">
        <v>17.3</v>
      </c>
      <c r="F265" t="n">
        <v>12.66</v>
      </c>
      <c r="G265" t="n">
        <v>18.98</v>
      </c>
      <c r="H265" t="n">
        <v>0.27</v>
      </c>
      <c r="I265" t="n">
        <v>40</v>
      </c>
      <c r="J265" t="n">
        <v>247.51</v>
      </c>
      <c r="K265" t="n">
        <v>58.47</v>
      </c>
      <c r="L265" t="n">
        <v>3.75</v>
      </c>
      <c r="M265" t="n">
        <v>38</v>
      </c>
      <c r="N265" t="n">
        <v>60.29</v>
      </c>
      <c r="O265" t="n">
        <v>30760.49</v>
      </c>
      <c r="P265" t="n">
        <v>199.75</v>
      </c>
      <c r="Q265" t="n">
        <v>460.78</v>
      </c>
      <c r="R265" t="n">
        <v>76.92</v>
      </c>
      <c r="S265" t="n">
        <v>32.19</v>
      </c>
      <c r="T265" t="n">
        <v>18303.46</v>
      </c>
      <c r="U265" t="n">
        <v>0.42</v>
      </c>
      <c r="V265" t="n">
        <v>0.71</v>
      </c>
      <c r="W265" t="n">
        <v>1.51</v>
      </c>
      <c r="X265" t="n">
        <v>1.12</v>
      </c>
      <c r="Y265" t="n">
        <v>1</v>
      </c>
      <c r="Z265" t="n">
        <v>10</v>
      </c>
    </row>
    <row r="266">
      <c r="A266" t="n">
        <v>12</v>
      </c>
      <c r="B266" t="n">
        <v>125</v>
      </c>
      <c r="C266" t="inlineStr">
        <is>
          <t xml:space="preserve">CONCLUIDO	</t>
        </is>
      </c>
      <c r="D266" t="n">
        <v>5.8553</v>
      </c>
      <c r="E266" t="n">
        <v>17.08</v>
      </c>
      <c r="F266" t="n">
        <v>12.57</v>
      </c>
      <c r="G266" t="n">
        <v>20.39</v>
      </c>
      <c r="H266" t="n">
        <v>0.29</v>
      </c>
      <c r="I266" t="n">
        <v>37</v>
      </c>
      <c r="J266" t="n">
        <v>247.96</v>
      </c>
      <c r="K266" t="n">
        <v>58.47</v>
      </c>
      <c r="L266" t="n">
        <v>4</v>
      </c>
      <c r="M266" t="n">
        <v>35</v>
      </c>
      <c r="N266" t="n">
        <v>60.48</v>
      </c>
      <c r="O266" t="n">
        <v>30815.5</v>
      </c>
      <c r="P266" t="n">
        <v>198.21</v>
      </c>
      <c r="Q266" t="n">
        <v>460.78</v>
      </c>
      <c r="R266" t="n">
        <v>74.37</v>
      </c>
      <c r="S266" t="n">
        <v>32.19</v>
      </c>
      <c r="T266" t="n">
        <v>17041.82</v>
      </c>
      <c r="U266" t="n">
        <v>0.43</v>
      </c>
      <c r="V266" t="n">
        <v>0.71</v>
      </c>
      <c r="W266" t="n">
        <v>1.51</v>
      </c>
      <c r="X266" t="n">
        <v>1.04</v>
      </c>
      <c r="Y266" t="n">
        <v>1</v>
      </c>
      <c r="Z266" t="n">
        <v>10</v>
      </c>
    </row>
    <row r="267">
      <c r="A267" t="n">
        <v>13</v>
      </c>
      <c r="B267" t="n">
        <v>125</v>
      </c>
      <c r="C267" t="inlineStr">
        <is>
          <t xml:space="preserve">CONCLUIDO	</t>
        </is>
      </c>
      <c r="D267" t="n">
        <v>5.9036</v>
      </c>
      <c r="E267" t="n">
        <v>16.94</v>
      </c>
      <c r="F267" t="n">
        <v>12.53</v>
      </c>
      <c r="G267" t="n">
        <v>21.48</v>
      </c>
      <c r="H267" t="n">
        <v>0.3</v>
      </c>
      <c r="I267" t="n">
        <v>35</v>
      </c>
      <c r="J267" t="n">
        <v>248.4</v>
      </c>
      <c r="K267" t="n">
        <v>58.47</v>
      </c>
      <c r="L267" t="n">
        <v>4.25</v>
      </c>
      <c r="M267" t="n">
        <v>33</v>
      </c>
      <c r="N267" t="n">
        <v>60.68</v>
      </c>
      <c r="O267" t="n">
        <v>30870.57</v>
      </c>
      <c r="P267" t="n">
        <v>197.21</v>
      </c>
      <c r="Q267" t="n">
        <v>460.7</v>
      </c>
      <c r="R267" t="n">
        <v>72.77</v>
      </c>
      <c r="S267" t="n">
        <v>32.19</v>
      </c>
      <c r="T267" t="n">
        <v>16254.19</v>
      </c>
      <c r="U267" t="n">
        <v>0.44</v>
      </c>
      <c r="V267" t="n">
        <v>0.71</v>
      </c>
      <c r="W267" t="n">
        <v>1.51</v>
      </c>
      <c r="X267" t="n">
        <v>0.99</v>
      </c>
      <c r="Y267" t="n">
        <v>1</v>
      </c>
      <c r="Z267" t="n">
        <v>10</v>
      </c>
    </row>
    <row r="268">
      <c r="A268" t="n">
        <v>14</v>
      </c>
      <c r="B268" t="n">
        <v>125</v>
      </c>
      <c r="C268" t="inlineStr">
        <is>
          <t xml:space="preserve">CONCLUIDO	</t>
        </is>
      </c>
      <c r="D268" t="n">
        <v>5.9676</v>
      </c>
      <c r="E268" t="n">
        <v>16.76</v>
      </c>
      <c r="F268" t="n">
        <v>12.44</v>
      </c>
      <c r="G268" t="n">
        <v>22.62</v>
      </c>
      <c r="H268" t="n">
        <v>0.32</v>
      </c>
      <c r="I268" t="n">
        <v>33</v>
      </c>
      <c r="J268" t="n">
        <v>248.85</v>
      </c>
      <c r="K268" t="n">
        <v>58.47</v>
      </c>
      <c r="L268" t="n">
        <v>4.5</v>
      </c>
      <c r="M268" t="n">
        <v>31</v>
      </c>
      <c r="N268" t="n">
        <v>60.88</v>
      </c>
      <c r="O268" t="n">
        <v>30925.72</v>
      </c>
      <c r="P268" t="n">
        <v>195.64</v>
      </c>
      <c r="Q268" t="n">
        <v>460.77</v>
      </c>
      <c r="R268" t="n">
        <v>69.90000000000001</v>
      </c>
      <c r="S268" t="n">
        <v>32.19</v>
      </c>
      <c r="T268" t="n">
        <v>14828.74</v>
      </c>
      <c r="U268" t="n">
        <v>0.46</v>
      </c>
      <c r="V268" t="n">
        <v>0.72</v>
      </c>
      <c r="W268" t="n">
        <v>1.5</v>
      </c>
      <c r="X268" t="n">
        <v>0.91</v>
      </c>
      <c r="Y268" t="n">
        <v>1</v>
      </c>
      <c r="Z268" t="n">
        <v>10</v>
      </c>
    </row>
    <row r="269">
      <c r="A269" t="n">
        <v>15</v>
      </c>
      <c r="B269" t="n">
        <v>125</v>
      </c>
      <c r="C269" t="inlineStr">
        <is>
          <t xml:space="preserve">CONCLUIDO	</t>
        </is>
      </c>
      <c r="D269" t="n">
        <v>6.0153</v>
      </c>
      <c r="E269" t="n">
        <v>16.62</v>
      </c>
      <c r="F269" t="n">
        <v>12.4</v>
      </c>
      <c r="G269" t="n">
        <v>24.01</v>
      </c>
      <c r="H269" t="n">
        <v>0.34</v>
      </c>
      <c r="I269" t="n">
        <v>31</v>
      </c>
      <c r="J269" t="n">
        <v>249.3</v>
      </c>
      <c r="K269" t="n">
        <v>58.47</v>
      </c>
      <c r="L269" t="n">
        <v>4.75</v>
      </c>
      <c r="M269" t="n">
        <v>29</v>
      </c>
      <c r="N269" t="n">
        <v>61.07</v>
      </c>
      <c r="O269" t="n">
        <v>30980.93</v>
      </c>
      <c r="P269" t="n">
        <v>194.52</v>
      </c>
      <c r="Q269" t="n">
        <v>460.83</v>
      </c>
      <c r="R269" t="n">
        <v>68.70999999999999</v>
      </c>
      <c r="S269" t="n">
        <v>32.19</v>
      </c>
      <c r="T269" t="n">
        <v>14242.49</v>
      </c>
      <c r="U269" t="n">
        <v>0.47</v>
      </c>
      <c r="V269" t="n">
        <v>0.72</v>
      </c>
      <c r="W269" t="n">
        <v>1.5</v>
      </c>
      <c r="X269" t="n">
        <v>0.87</v>
      </c>
      <c r="Y269" t="n">
        <v>1</v>
      </c>
      <c r="Z269" t="n">
        <v>10</v>
      </c>
    </row>
    <row r="270">
      <c r="A270" t="n">
        <v>16</v>
      </c>
      <c r="B270" t="n">
        <v>125</v>
      </c>
      <c r="C270" t="inlineStr">
        <is>
          <t xml:space="preserve">CONCLUIDO	</t>
        </is>
      </c>
      <c r="D270" t="n">
        <v>6.0695</v>
      </c>
      <c r="E270" t="n">
        <v>16.48</v>
      </c>
      <c r="F270" t="n">
        <v>12.35</v>
      </c>
      <c r="G270" t="n">
        <v>25.55</v>
      </c>
      <c r="H270" t="n">
        <v>0.36</v>
      </c>
      <c r="I270" t="n">
        <v>29</v>
      </c>
      <c r="J270" t="n">
        <v>249.75</v>
      </c>
      <c r="K270" t="n">
        <v>58.47</v>
      </c>
      <c r="L270" t="n">
        <v>5</v>
      </c>
      <c r="M270" t="n">
        <v>27</v>
      </c>
      <c r="N270" t="n">
        <v>61.27</v>
      </c>
      <c r="O270" t="n">
        <v>31036.22</v>
      </c>
      <c r="P270" t="n">
        <v>193.44</v>
      </c>
      <c r="Q270" t="n">
        <v>460.7</v>
      </c>
      <c r="R270" t="n">
        <v>67.22</v>
      </c>
      <c r="S270" t="n">
        <v>32.19</v>
      </c>
      <c r="T270" t="n">
        <v>13505.67</v>
      </c>
      <c r="U270" t="n">
        <v>0.48</v>
      </c>
      <c r="V270" t="n">
        <v>0.72</v>
      </c>
      <c r="W270" t="n">
        <v>1.49</v>
      </c>
      <c r="X270" t="n">
        <v>0.8100000000000001</v>
      </c>
      <c r="Y270" t="n">
        <v>1</v>
      </c>
      <c r="Z270" t="n">
        <v>10</v>
      </c>
    </row>
    <row r="271">
      <c r="A271" t="n">
        <v>17</v>
      </c>
      <c r="B271" t="n">
        <v>125</v>
      </c>
      <c r="C271" t="inlineStr">
        <is>
          <t xml:space="preserve">CONCLUIDO	</t>
        </is>
      </c>
      <c r="D271" t="n">
        <v>6.0989</v>
      </c>
      <c r="E271" t="n">
        <v>16.4</v>
      </c>
      <c r="F271" t="n">
        <v>12.32</v>
      </c>
      <c r="G271" t="n">
        <v>26.39</v>
      </c>
      <c r="H271" t="n">
        <v>0.37</v>
      </c>
      <c r="I271" t="n">
        <v>28</v>
      </c>
      <c r="J271" t="n">
        <v>250.2</v>
      </c>
      <c r="K271" t="n">
        <v>58.47</v>
      </c>
      <c r="L271" t="n">
        <v>5.25</v>
      </c>
      <c r="M271" t="n">
        <v>26</v>
      </c>
      <c r="N271" t="n">
        <v>61.47</v>
      </c>
      <c r="O271" t="n">
        <v>31091.59</v>
      </c>
      <c r="P271" t="n">
        <v>192.78</v>
      </c>
      <c r="Q271" t="n">
        <v>460.71</v>
      </c>
      <c r="R271" t="n">
        <v>65.98999999999999</v>
      </c>
      <c r="S271" t="n">
        <v>32.19</v>
      </c>
      <c r="T271" t="n">
        <v>12899.16</v>
      </c>
      <c r="U271" t="n">
        <v>0.49</v>
      </c>
      <c r="V271" t="n">
        <v>0.73</v>
      </c>
      <c r="W271" t="n">
        <v>1.5</v>
      </c>
      <c r="X271" t="n">
        <v>0.78</v>
      </c>
      <c r="Y271" t="n">
        <v>1</v>
      </c>
      <c r="Z271" t="n">
        <v>10</v>
      </c>
    </row>
    <row r="272">
      <c r="A272" t="n">
        <v>18</v>
      </c>
      <c r="B272" t="n">
        <v>125</v>
      </c>
      <c r="C272" t="inlineStr">
        <is>
          <t xml:space="preserve">CONCLUIDO	</t>
        </is>
      </c>
      <c r="D272" t="n">
        <v>6.1627</v>
      </c>
      <c r="E272" t="n">
        <v>16.23</v>
      </c>
      <c r="F272" t="n">
        <v>12.24</v>
      </c>
      <c r="G272" t="n">
        <v>28.25</v>
      </c>
      <c r="H272" t="n">
        <v>0.39</v>
      </c>
      <c r="I272" t="n">
        <v>26</v>
      </c>
      <c r="J272" t="n">
        <v>250.64</v>
      </c>
      <c r="K272" t="n">
        <v>58.47</v>
      </c>
      <c r="L272" t="n">
        <v>5.5</v>
      </c>
      <c r="M272" t="n">
        <v>24</v>
      </c>
      <c r="N272" t="n">
        <v>61.67</v>
      </c>
      <c r="O272" t="n">
        <v>31147.02</v>
      </c>
      <c r="P272" t="n">
        <v>191.42</v>
      </c>
      <c r="Q272" t="n">
        <v>460.69</v>
      </c>
      <c r="R272" t="n">
        <v>63.28</v>
      </c>
      <c r="S272" t="n">
        <v>32.19</v>
      </c>
      <c r="T272" t="n">
        <v>11551.99</v>
      </c>
      <c r="U272" t="n">
        <v>0.51</v>
      </c>
      <c r="V272" t="n">
        <v>0.73</v>
      </c>
      <c r="W272" t="n">
        <v>1.49</v>
      </c>
      <c r="X272" t="n">
        <v>0.71</v>
      </c>
      <c r="Y272" t="n">
        <v>1</v>
      </c>
      <c r="Z272" t="n">
        <v>10</v>
      </c>
    </row>
    <row r="273">
      <c r="A273" t="n">
        <v>19</v>
      </c>
      <c r="B273" t="n">
        <v>125</v>
      </c>
      <c r="C273" t="inlineStr">
        <is>
          <t xml:space="preserve">CONCLUIDO	</t>
        </is>
      </c>
      <c r="D273" t="n">
        <v>6.1858</v>
      </c>
      <c r="E273" t="n">
        <v>16.17</v>
      </c>
      <c r="F273" t="n">
        <v>12.23</v>
      </c>
      <c r="G273" t="n">
        <v>29.35</v>
      </c>
      <c r="H273" t="n">
        <v>0.41</v>
      </c>
      <c r="I273" t="n">
        <v>25</v>
      </c>
      <c r="J273" t="n">
        <v>251.09</v>
      </c>
      <c r="K273" t="n">
        <v>58.47</v>
      </c>
      <c r="L273" t="n">
        <v>5.75</v>
      </c>
      <c r="M273" t="n">
        <v>23</v>
      </c>
      <c r="N273" t="n">
        <v>61.87</v>
      </c>
      <c r="O273" t="n">
        <v>31202.53</v>
      </c>
      <c r="P273" t="n">
        <v>190.9</v>
      </c>
      <c r="Q273" t="n">
        <v>460.69</v>
      </c>
      <c r="R273" t="n">
        <v>63.11</v>
      </c>
      <c r="S273" t="n">
        <v>32.19</v>
      </c>
      <c r="T273" t="n">
        <v>11469.95</v>
      </c>
      <c r="U273" t="n">
        <v>0.51</v>
      </c>
      <c r="V273" t="n">
        <v>0.73</v>
      </c>
      <c r="W273" t="n">
        <v>1.49</v>
      </c>
      <c r="X273" t="n">
        <v>0.6899999999999999</v>
      </c>
      <c r="Y273" t="n">
        <v>1</v>
      </c>
      <c r="Z273" t="n">
        <v>10</v>
      </c>
    </row>
    <row r="274">
      <c r="A274" t="n">
        <v>20</v>
      </c>
      <c r="B274" t="n">
        <v>125</v>
      </c>
      <c r="C274" t="inlineStr">
        <is>
          <t xml:space="preserve">CONCLUIDO	</t>
        </is>
      </c>
      <c r="D274" t="n">
        <v>6.2211</v>
      </c>
      <c r="E274" t="n">
        <v>16.07</v>
      </c>
      <c r="F274" t="n">
        <v>12.18</v>
      </c>
      <c r="G274" t="n">
        <v>30.46</v>
      </c>
      <c r="H274" t="n">
        <v>0.42</v>
      </c>
      <c r="I274" t="n">
        <v>24</v>
      </c>
      <c r="J274" t="n">
        <v>251.55</v>
      </c>
      <c r="K274" t="n">
        <v>58.47</v>
      </c>
      <c r="L274" t="n">
        <v>6</v>
      </c>
      <c r="M274" t="n">
        <v>22</v>
      </c>
      <c r="N274" t="n">
        <v>62.07</v>
      </c>
      <c r="O274" t="n">
        <v>31258.11</v>
      </c>
      <c r="P274" t="n">
        <v>189.97</v>
      </c>
      <c r="Q274" t="n">
        <v>460.72</v>
      </c>
      <c r="R274" t="n">
        <v>61.74</v>
      </c>
      <c r="S274" t="n">
        <v>32.19</v>
      </c>
      <c r="T274" t="n">
        <v>10791.54</v>
      </c>
      <c r="U274" t="n">
        <v>0.52</v>
      </c>
      <c r="V274" t="n">
        <v>0.73</v>
      </c>
      <c r="W274" t="n">
        <v>1.48</v>
      </c>
      <c r="X274" t="n">
        <v>0.65</v>
      </c>
      <c r="Y274" t="n">
        <v>1</v>
      </c>
      <c r="Z274" t="n">
        <v>10</v>
      </c>
    </row>
    <row r="275">
      <c r="A275" t="n">
        <v>21</v>
      </c>
      <c r="B275" t="n">
        <v>125</v>
      </c>
      <c r="C275" t="inlineStr">
        <is>
          <t xml:space="preserve">CONCLUIDO	</t>
        </is>
      </c>
      <c r="D275" t="n">
        <v>6.2495</v>
      </c>
      <c r="E275" t="n">
        <v>16</v>
      </c>
      <c r="F275" t="n">
        <v>12.16</v>
      </c>
      <c r="G275" t="n">
        <v>31.72</v>
      </c>
      <c r="H275" t="n">
        <v>0.44</v>
      </c>
      <c r="I275" t="n">
        <v>23</v>
      </c>
      <c r="J275" t="n">
        <v>252</v>
      </c>
      <c r="K275" t="n">
        <v>58.47</v>
      </c>
      <c r="L275" t="n">
        <v>6.25</v>
      </c>
      <c r="M275" t="n">
        <v>21</v>
      </c>
      <c r="N275" t="n">
        <v>62.27</v>
      </c>
      <c r="O275" t="n">
        <v>31313.77</v>
      </c>
      <c r="P275" t="n">
        <v>189.09</v>
      </c>
      <c r="Q275" t="n">
        <v>460.69</v>
      </c>
      <c r="R275" t="n">
        <v>61.07</v>
      </c>
      <c r="S275" t="n">
        <v>32.19</v>
      </c>
      <c r="T275" t="n">
        <v>10462.43</v>
      </c>
      <c r="U275" t="n">
        <v>0.53</v>
      </c>
      <c r="V275" t="n">
        <v>0.73</v>
      </c>
      <c r="W275" t="n">
        <v>1.48</v>
      </c>
      <c r="X275" t="n">
        <v>0.62</v>
      </c>
      <c r="Y275" t="n">
        <v>1</v>
      </c>
      <c r="Z275" t="n">
        <v>10</v>
      </c>
    </row>
    <row r="276">
      <c r="A276" t="n">
        <v>22</v>
      </c>
      <c r="B276" t="n">
        <v>125</v>
      </c>
      <c r="C276" t="inlineStr">
        <is>
          <t xml:space="preserve">CONCLUIDO	</t>
        </is>
      </c>
      <c r="D276" t="n">
        <v>6.2764</v>
      </c>
      <c r="E276" t="n">
        <v>15.93</v>
      </c>
      <c r="F276" t="n">
        <v>12.14</v>
      </c>
      <c r="G276" t="n">
        <v>33.1</v>
      </c>
      <c r="H276" t="n">
        <v>0.46</v>
      </c>
      <c r="I276" t="n">
        <v>22</v>
      </c>
      <c r="J276" t="n">
        <v>252.45</v>
      </c>
      <c r="K276" t="n">
        <v>58.47</v>
      </c>
      <c r="L276" t="n">
        <v>6.5</v>
      </c>
      <c r="M276" t="n">
        <v>20</v>
      </c>
      <c r="N276" t="n">
        <v>62.47</v>
      </c>
      <c r="O276" t="n">
        <v>31369.49</v>
      </c>
      <c r="P276" t="n">
        <v>188.65</v>
      </c>
      <c r="Q276" t="n">
        <v>460.69</v>
      </c>
      <c r="R276" t="n">
        <v>60.25</v>
      </c>
      <c r="S276" t="n">
        <v>32.19</v>
      </c>
      <c r="T276" t="n">
        <v>10056.55</v>
      </c>
      <c r="U276" t="n">
        <v>0.53</v>
      </c>
      <c r="V276" t="n">
        <v>0.74</v>
      </c>
      <c r="W276" t="n">
        <v>1.48</v>
      </c>
      <c r="X276" t="n">
        <v>0.6</v>
      </c>
      <c r="Y276" t="n">
        <v>1</v>
      </c>
      <c r="Z276" t="n">
        <v>10</v>
      </c>
    </row>
    <row r="277">
      <c r="A277" t="n">
        <v>23</v>
      </c>
      <c r="B277" t="n">
        <v>125</v>
      </c>
      <c r="C277" t="inlineStr">
        <is>
          <t xml:space="preserve">CONCLUIDO	</t>
        </is>
      </c>
      <c r="D277" t="n">
        <v>6.3143</v>
      </c>
      <c r="E277" t="n">
        <v>15.84</v>
      </c>
      <c r="F277" t="n">
        <v>12.09</v>
      </c>
      <c r="G277" t="n">
        <v>34.54</v>
      </c>
      <c r="H277" t="n">
        <v>0.47</v>
      </c>
      <c r="I277" t="n">
        <v>21</v>
      </c>
      <c r="J277" t="n">
        <v>252.9</v>
      </c>
      <c r="K277" t="n">
        <v>58.47</v>
      </c>
      <c r="L277" t="n">
        <v>6.75</v>
      </c>
      <c r="M277" t="n">
        <v>19</v>
      </c>
      <c r="N277" t="n">
        <v>62.68</v>
      </c>
      <c r="O277" t="n">
        <v>31425.3</v>
      </c>
      <c r="P277" t="n">
        <v>187.5</v>
      </c>
      <c r="Q277" t="n">
        <v>460.69</v>
      </c>
      <c r="R277" t="n">
        <v>58.46</v>
      </c>
      <c r="S277" t="n">
        <v>32.19</v>
      </c>
      <c r="T277" t="n">
        <v>9167.780000000001</v>
      </c>
      <c r="U277" t="n">
        <v>0.55</v>
      </c>
      <c r="V277" t="n">
        <v>0.74</v>
      </c>
      <c r="W277" t="n">
        <v>1.48</v>
      </c>
      <c r="X277" t="n">
        <v>0.55</v>
      </c>
      <c r="Y277" t="n">
        <v>1</v>
      </c>
      <c r="Z277" t="n">
        <v>10</v>
      </c>
    </row>
    <row r="278">
      <c r="A278" t="n">
        <v>24</v>
      </c>
      <c r="B278" t="n">
        <v>125</v>
      </c>
      <c r="C278" t="inlineStr">
        <is>
          <t xml:space="preserve">CONCLUIDO	</t>
        </is>
      </c>
      <c r="D278" t="n">
        <v>6.3129</v>
      </c>
      <c r="E278" t="n">
        <v>15.84</v>
      </c>
      <c r="F278" t="n">
        <v>12.09</v>
      </c>
      <c r="G278" t="n">
        <v>34.55</v>
      </c>
      <c r="H278" t="n">
        <v>0.49</v>
      </c>
      <c r="I278" t="n">
        <v>21</v>
      </c>
      <c r="J278" t="n">
        <v>253.35</v>
      </c>
      <c r="K278" t="n">
        <v>58.47</v>
      </c>
      <c r="L278" t="n">
        <v>7</v>
      </c>
      <c r="M278" t="n">
        <v>19</v>
      </c>
      <c r="N278" t="n">
        <v>62.88</v>
      </c>
      <c r="O278" t="n">
        <v>31481.17</v>
      </c>
      <c r="P278" t="n">
        <v>187.32</v>
      </c>
      <c r="Q278" t="n">
        <v>460.77</v>
      </c>
      <c r="R278" t="n">
        <v>58.62</v>
      </c>
      <c r="S278" t="n">
        <v>32.19</v>
      </c>
      <c r="T278" t="n">
        <v>9247.42</v>
      </c>
      <c r="U278" t="n">
        <v>0.55</v>
      </c>
      <c r="V278" t="n">
        <v>0.74</v>
      </c>
      <c r="W278" t="n">
        <v>1.48</v>
      </c>
      <c r="X278" t="n">
        <v>0.5600000000000001</v>
      </c>
      <c r="Y278" t="n">
        <v>1</v>
      </c>
      <c r="Z278" t="n">
        <v>10</v>
      </c>
    </row>
    <row r="279">
      <c r="A279" t="n">
        <v>25</v>
      </c>
      <c r="B279" t="n">
        <v>125</v>
      </c>
      <c r="C279" t="inlineStr">
        <is>
          <t xml:space="preserve">CONCLUIDO	</t>
        </is>
      </c>
      <c r="D279" t="n">
        <v>6.3377</v>
      </c>
      <c r="E279" t="n">
        <v>15.78</v>
      </c>
      <c r="F279" t="n">
        <v>12.08</v>
      </c>
      <c r="G279" t="n">
        <v>36.23</v>
      </c>
      <c r="H279" t="n">
        <v>0.51</v>
      </c>
      <c r="I279" t="n">
        <v>20</v>
      </c>
      <c r="J279" t="n">
        <v>253.81</v>
      </c>
      <c r="K279" t="n">
        <v>58.47</v>
      </c>
      <c r="L279" t="n">
        <v>7.25</v>
      </c>
      <c r="M279" t="n">
        <v>18</v>
      </c>
      <c r="N279" t="n">
        <v>63.08</v>
      </c>
      <c r="O279" t="n">
        <v>31537.13</v>
      </c>
      <c r="P279" t="n">
        <v>187.04</v>
      </c>
      <c r="Q279" t="n">
        <v>460.72</v>
      </c>
      <c r="R279" t="n">
        <v>58.1</v>
      </c>
      <c r="S279" t="n">
        <v>32.19</v>
      </c>
      <c r="T279" t="n">
        <v>8990.469999999999</v>
      </c>
      <c r="U279" t="n">
        <v>0.55</v>
      </c>
      <c r="V279" t="n">
        <v>0.74</v>
      </c>
      <c r="W279" t="n">
        <v>1.48</v>
      </c>
      <c r="X279" t="n">
        <v>0.54</v>
      </c>
      <c r="Y279" t="n">
        <v>1</v>
      </c>
      <c r="Z279" t="n">
        <v>10</v>
      </c>
    </row>
    <row r="280">
      <c r="A280" t="n">
        <v>26</v>
      </c>
      <c r="B280" t="n">
        <v>125</v>
      </c>
      <c r="C280" t="inlineStr">
        <is>
          <t xml:space="preserve">CONCLUIDO	</t>
        </is>
      </c>
      <c r="D280" t="n">
        <v>6.3611</v>
      </c>
      <c r="E280" t="n">
        <v>15.72</v>
      </c>
      <c r="F280" t="n">
        <v>12.07</v>
      </c>
      <c r="G280" t="n">
        <v>38.1</v>
      </c>
      <c r="H280" t="n">
        <v>0.52</v>
      </c>
      <c r="I280" t="n">
        <v>19</v>
      </c>
      <c r="J280" t="n">
        <v>254.26</v>
      </c>
      <c r="K280" t="n">
        <v>58.47</v>
      </c>
      <c r="L280" t="n">
        <v>7.5</v>
      </c>
      <c r="M280" t="n">
        <v>17</v>
      </c>
      <c r="N280" t="n">
        <v>63.29</v>
      </c>
      <c r="O280" t="n">
        <v>31593.16</v>
      </c>
      <c r="P280" t="n">
        <v>186.6</v>
      </c>
      <c r="Q280" t="n">
        <v>460.75</v>
      </c>
      <c r="R280" t="n">
        <v>57.72</v>
      </c>
      <c r="S280" t="n">
        <v>32.19</v>
      </c>
      <c r="T280" t="n">
        <v>8805.110000000001</v>
      </c>
      <c r="U280" t="n">
        <v>0.5600000000000001</v>
      </c>
      <c r="V280" t="n">
        <v>0.74</v>
      </c>
      <c r="W280" t="n">
        <v>1.48</v>
      </c>
      <c r="X280" t="n">
        <v>0.53</v>
      </c>
      <c r="Y280" t="n">
        <v>1</v>
      </c>
      <c r="Z280" t="n">
        <v>10</v>
      </c>
    </row>
    <row r="281">
      <c r="A281" t="n">
        <v>27</v>
      </c>
      <c r="B281" t="n">
        <v>125</v>
      </c>
      <c r="C281" t="inlineStr">
        <is>
          <t xml:space="preserve">CONCLUIDO	</t>
        </is>
      </c>
      <c r="D281" t="n">
        <v>6.3682</v>
      </c>
      <c r="E281" t="n">
        <v>15.7</v>
      </c>
      <c r="F281" t="n">
        <v>12.05</v>
      </c>
      <c r="G281" t="n">
        <v>38.05</v>
      </c>
      <c r="H281" t="n">
        <v>0.54</v>
      </c>
      <c r="I281" t="n">
        <v>19</v>
      </c>
      <c r="J281" t="n">
        <v>254.72</v>
      </c>
      <c r="K281" t="n">
        <v>58.47</v>
      </c>
      <c r="L281" t="n">
        <v>7.75</v>
      </c>
      <c r="M281" t="n">
        <v>17</v>
      </c>
      <c r="N281" t="n">
        <v>63.49</v>
      </c>
      <c r="O281" t="n">
        <v>31649.26</v>
      </c>
      <c r="P281" t="n">
        <v>185.89</v>
      </c>
      <c r="Q281" t="n">
        <v>460.7</v>
      </c>
      <c r="R281" t="n">
        <v>57.4</v>
      </c>
      <c r="S281" t="n">
        <v>32.19</v>
      </c>
      <c r="T281" t="n">
        <v>8647.469999999999</v>
      </c>
      <c r="U281" t="n">
        <v>0.5600000000000001</v>
      </c>
      <c r="V281" t="n">
        <v>0.74</v>
      </c>
      <c r="W281" t="n">
        <v>1.47</v>
      </c>
      <c r="X281" t="n">
        <v>0.51</v>
      </c>
      <c r="Y281" t="n">
        <v>1</v>
      </c>
      <c r="Z281" t="n">
        <v>10</v>
      </c>
    </row>
    <row r="282">
      <c r="A282" t="n">
        <v>28</v>
      </c>
      <c r="B282" t="n">
        <v>125</v>
      </c>
      <c r="C282" t="inlineStr">
        <is>
          <t xml:space="preserve">CONCLUIDO	</t>
        </is>
      </c>
      <c r="D282" t="n">
        <v>6.3965</v>
      </c>
      <c r="E282" t="n">
        <v>15.63</v>
      </c>
      <c r="F282" t="n">
        <v>12.03</v>
      </c>
      <c r="G282" t="n">
        <v>40.09</v>
      </c>
      <c r="H282" t="n">
        <v>0.5600000000000001</v>
      </c>
      <c r="I282" t="n">
        <v>18</v>
      </c>
      <c r="J282" t="n">
        <v>255.17</v>
      </c>
      <c r="K282" t="n">
        <v>58.47</v>
      </c>
      <c r="L282" t="n">
        <v>8</v>
      </c>
      <c r="M282" t="n">
        <v>16</v>
      </c>
      <c r="N282" t="n">
        <v>63.7</v>
      </c>
      <c r="O282" t="n">
        <v>31705.44</v>
      </c>
      <c r="P282" t="n">
        <v>185.48</v>
      </c>
      <c r="Q282" t="n">
        <v>460.69</v>
      </c>
      <c r="R282" t="n">
        <v>56.53</v>
      </c>
      <c r="S282" t="n">
        <v>32.19</v>
      </c>
      <c r="T282" t="n">
        <v>8219.52</v>
      </c>
      <c r="U282" t="n">
        <v>0.57</v>
      </c>
      <c r="V282" t="n">
        <v>0.74</v>
      </c>
      <c r="W282" t="n">
        <v>1.48</v>
      </c>
      <c r="X282" t="n">
        <v>0.49</v>
      </c>
      <c r="Y282" t="n">
        <v>1</v>
      </c>
      <c r="Z282" t="n">
        <v>10</v>
      </c>
    </row>
    <row r="283">
      <c r="A283" t="n">
        <v>29</v>
      </c>
      <c r="B283" t="n">
        <v>125</v>
      </c>
      <c r="C283" t="inlineStr">
        <is>
          <t xml:space="preserve">CONCLUIDO	</t>
        </is>
      </c>
      <c r="D283" t="n">
        <v>6.4321</v>
      </c>
      <c r="E283" t="n">
        <v>15.55</v>
      </c>
      <c r="F283" t="n">
        <v>11.99</v>
      </c>
      <c r="G283" t="n">
        <v>42.31</v>
      </c>
      <c r="H283" t="n">
        <v>0.57</v>
      </c>
      <c r="I283" t="n">
        <v>17</v>
      </c>
      <c r="J283" t="n">
        <v>255.63</v>
      </c>
      <c r="K283" t="n">
        <v>58.47</v>
      </c>
      <c r="L283" t="n">
        <v>8.25</v>
      </c>
      <c r="M283" t="n">
        <v>15</v>
      </c>
      <c r="N283" t="n">
        <v>63.91</v>
      </c>
      <c r="O283" t="n">
        <v>31761.69</v>
      </c>
      <c r="P283" t="n">
        <v>183.92</v>
      </c>
      <c r="Q283" t="n">
        <v>460.7</v>
      </c>
      <c r="R283" t="n">
        <v>55.3</v>
      </c>
      <c r="S283" t="n">
        <v>32.19</v>
      </c>
      <c r="T283" t="n">
        <v>7608.96</v>
      </c>
      <c r="U283" t="n">
        <v>0.58</v>
      </c>
      <c r="V283" t="n">
        <v>0.75</v>
      </c>
      <c r="W283" t="n">
        <v>1.47</v>
      </c>
      <c r="X283" t="n">
        <v>0.45</v>
      </c>
      <c r="Y283" t="n">
        <v>1</v>
      </c>
      <c r="Z283" t="n">
        <v>10</v>
      </c>
    </row>
    <row r="284">
      <c r="A284" t="n">
        <v>30</v>
      </c>
      <c r="B284" t="n">
        <v>125</v>
      </c>
      <c r="C284" t="inlineStr">
        <is>
          <t xml:space="preserve">CONCLUIDO	</t>
        </is>
      </c>
      <c r="D284" t="n">
        <v>6.4365</v>
      </c>
      <c r="E284" t="n">
        <v>15.54</v>
      </c>
      <c r="F284" t="n">
        <v>11.98</v>
      </c>
      <c r="G284" t="n">
        <v>42.27</v>
      </c>
      <c r="H284" t="n">
        <v>0.59</v>
      </c>
      <c r="I284" t="n">
        <v>17</v>
      </c>
      <c r="J284" t="n">
        <v>256.09</v>
      </c>
      <c r="K284" t="n">
        <v>58.47</v>
      </c>
      <c r="L284" t="n">
        <v>8.5</v>
      </c>
      <c r="M284" t="n">
        <v>15</v>
      </c>
      <c r="N284" t="n">
        <v>64.11</v>
      </c>
      <c r="O284" t="n">
        <v>31818.02</v>
      </c>
      <c r="P284" t="n">
        <v>184.03</v>
      </c>
      <c r="Q284" t="n">
        <v>460.69</v>
      </c>
      <c r="R284" t="n">
        <v>54.89</v>
      </c>
      <c r="S284" t="n">
        <v>32.19</v>
      </c>
      <c r="T284" t="n">
        <v>7402.78</v>
      </c>
      <c r="U284" t="n">
        <v>0.59</v>
      </c>
      <c r="V284" t="n">
        <v>0.75</v>
      </c>
      <c r="W284" t="n">
        <v>1.47</v>
      </c>
      <c r="X284" t="n">
        <v>0.44</v>
      </c>
      <c r="Y284" t="n">
        <v>1</v>
      </c>
      <c r="Z284" t="n">
        <v>10</v>
      </c>
    </row>
    <row r="285">
      <c r="A285" t="n">
        <v>31</v>
      </c>
      <c r="B285" t="n">
        <v>125</v>
      </c>
      <c r="C285" t="inlineStr">
        <is>
          <t xml:space="preserve">CONCLUIDO	</t>
        </is>
      </c>
      <c r="D285" t="n">
        <v>6.458</v>
      </c>
      <c r="E285" t="n">
        <v>15.48</v>
      </c>
      <c r="F285" t="n">
        <v>11.97</v>
      </c>
      <c r="G285" t="n">
        <v>44.9</v>
      </c>
      <c r="H285" t="n">
        <v>0.61</v>
      </c>
      <c r="I285" t="n">
        <v>16</v>
      </c>
      <c r="J285" t="n">
        <v>256.54</v>
      </c>
      <c r="K285" t="n">
        <v>58.47</v>
      </c>
      <c r="L285" t="n">
        <v>8.75</v>
      </c>
      <c r="M285" t="n">
        <v>14</v>
      </c>
      <c r="N285" t="n">
        <v>64.31999999999999</v>
      </c>
      <c r="O285" t="n">
        <v>31874.43</v>
      </c>
      <c r="P285" t="n">
        <v>183.36</v>
      </c>
      <c r="Q285" t="n">
        <v>460.7</v>
      </c>
      <c r="R285" t="n">
        <v>54.8</v>
      </c>
      <c r="S285" t="n">
        <v>32.19</v>
      </c>
      <c r="T285" t="n">
        <v>7362.88</v>
      </c>
      <c r="U285" t="n">
        <v>0.59</v>
      </c>
      <c r="V285" t="n">
        <v>0.75</v>
      </c>
      <c r="W285" t="n">
        <v>1.47</v>
      </c>
      <c r="X285" t="n">
        <v>0.44</v>
      </c>
      <c r="Y285" t="n">
        <v>1</v>
      </c>
      <c r="Z285" t="n">
        <v>10</v>
      </c>
    </row>
    <row r="286">
      <c r="A286" t="n">
        <v>32</v>
      </c>
      <c r="B286" t="n">
        <v>125</v>
      </c>
      <c r="C286" t="inlineStr">
        <is>
          <t xml:space="preserve">CONCLUIDO	</t>
        </is>
      </c>
      <c r="D286" t="n">
        <v>6.4604</v>
      </c>
      <c r="E286" t="n">
        <v>15.48</v>
      </c>
      <c r="F286" t="n">
        <v>11.97</v>
      </c>
      <c r="G286" t="n">
        <v>44.87</v>
      </c>
      <c r="H286" t="n">
        <v>0.62</v>
      </c>
      <c r="I286" t="n">
        <v>16</v>
      </c>
      <c r="J286" t="n">
        <v>257</v>
      </c>
      <c r="K286" t="n">
        <v>58.47</v>
      </c>
      <c r="L286" t="n">
        <v>9</v>
      </c>
      <c r="M286" t="n">
        <v>14</v>
      </c>
      <c r="N286" t="n">
        <v>64.53</v>
      </c>
      <c r="O286" t="n">
        <v>31931.04</v>
      </c>
      <c r="P286" t="n">
        <v>183.06</v>
      </c>
      <c r="Q286" t="n">
        <v>460.7</v>
      </c>
      <c r="R286" t="n">
        <v>54.52</v>
      </c>
      <c r="S286" t="n">
        <v>32.19</v>
      </c>
      <c r="T286" t="n">
        <v>7222.01</v>
      </c>
      <c r="U286" t="n">
        <v>0.59</v>
      </c>
      <c r="V286" t="n">
        <v>0.75</v>
      </c>
      <c r="W286" t="n">
        <v>1.48</v>
      </c>
      <c r="X286" t="n">
        <v>0.43</v>
      </c>
      <c r="Y286" t="n">
        <v>1</v>
      </c>
      <c r="Z286" t="n">
        <v>10</v>
      </c>
    </row>
    <row r="287">
      <c r="A287" t="n">
        <v>33</v>
      </c>
      <c r="B287" t="n">
        <v>125</v>
      </c>
      <c r="C287" t="inlineStr">
        <is>
          <t xml:space="preserve">CONCLUIDO	</t>
        </is>
      </c>
      <c r="D287" t="n">
        <v>6.4642</v>
      </c>
      <c r="E287" t="n">
        <v>15.47</v>
      </c>
      <c r="F287" t="n">
        <v>11.96</v>
      </c>
      <c r="G287" t="n">
        <v>44.84</v>
      </c>
      <c r="H287" t="n">
        <v>0.64</v>
      </c>
      <c r="I287" t="n">
        <v>16</v>
      </c>
      <c r="J287" t="n">
        <v>257.46</v>
      </c>
      <c r="K287" t="n">
        <v>58.47</v>
      </c>
      <c r="L287" t="n">
        <v>9.25</v>
      </c>
      <c r="M287" t="n">
        <v>14</v>
      </c>
      <c r="N287" t="n">
        <v>64.73999999999999</v>
      </c>
      <c r="O287" t="n">
        <v>31987.61</v>
      </c>
      <c r="P287" t="n">
        <v>182.8</v>
      </c>
      <c r="Q287" t="n">
        <v>460.7</v>
      </c>
      <c r="R287" t="n">
        <v>54.3</v>
      </c>
      <c r="S287" t="n">
        <v>32.19</v>
      </c>
      <c r="T287" t="n">
        <v>7110.05</v>
      </c>
      <c r="U287" t="n">
        <v>0.59</v>
      </c>
      <c r="V287" t="n">
        <v>0.75</v>
      </c>
      <c r="W287" t="n">
        <v>1.47</v>
      </c>
      <c r="X287" t="n">
        <v>0.42</v>
      </c>
      <c r="Y287" t="n">
        <v>1</v>
      </c>
      <c r="Z287" t="n">
        <v>10</v>
      </c>
    </row>
    <row r="288">
      <c r="A288" t="n">
        <v>34</v>
      </c>
      <c r="B288" t="n">
        <v>125</v>
      </c>
      <c r="C288" t="inlineStr">
        <is>
          <t xml:space="preserve">CONCLUIDO	</t>
        </is>
      </c>
      <c r="D288" t="n">
        <v>6.4875</v>
      </c>
      <c r="E288" t="n">
        <v>15.41</v>
      </c>
      <c r="F288" t="n">
        <v>11.95</v>
      </c>
      <c r="G288" t="n">
        <v>47.8</v>
      </c>
      <c r="H288" t="n">
        <v>0.66</v>
      </c>
      <c r="I288" t="n">
        <v>15</v>
      </c>
      <c r="J288" t="n">
        <v>257.92</v>
      </c>
      <c r="K288" t="n">
        <v>58.47</v>
      </c>
      <c r="L288" t="n">
        <v>9.5</v>
      </c>
      <c r="M288" t="n">
        <v>13</v>
      </c>
      <c r="N288" t="n">
        <v>64.95</v>
      </c>
      <c r="O288" t="n">
        <v>32044.25</v>
      </c>
      <c r="P288" t="n">
        <v>182.45</v>
      </c>
      <c r="Q288" t="n">
        <v>460.69</v>
      </c>
      <c r="R288" t="n">
        <v>54.12</v>
      </c>
      <c r="S288" t="n">
        <v>32.19</v>
      </c>
      <c r="T288" t="n">
        <v>7025.75</v>
      </c>
      <c r="U288" t="n">
        <v>0.59</v>
      </c>
      <c r="V288" t="n">
        <v>0.75</v>
      </c>
      <c r="W288" t="n">
        <v>1.47</v>
      </c>
      <c r="X288" t="n">
        <v>0.42</v>
      </c>
      <c r="Y288" t="n">
        <v>1</v>
      </c>
      <c r="Z288" t="n">
        <v>10</v>
      </c>
    </row>
    <row r="289">
      <c r="A289" t="n">
        <v>35</v>
      </c>
      <c r="B289" t="n">
        <v>125</v>
      </c>
      <c r="C289" t="inlineStr">
        <is>
          <t xml:space="preserve">CONCLUIDO	</t>
        </is>
      </c>
      <c r="D289" t="n">
        <v>6.4969</v>
      </c>
      <c r="E289" t="n">
        <v>15.39</v>
      </c>
      <c r="F289" t="n">
        <v>11.93</v>
      </c>
      <c r="G289" t="n">
        <v>47.71</v>
      </c>
      <c r="H289" t="n">
        <v>0.67</v>
      </c>
      <c r="I289" t="n">
        <v>15</v>
      </c>
      <c r="J289" t="n">
        <v>258.38</v>
      </c>
      <c r="K289" t="n">
        <v>58.47</v>
      </c>
      <c r="L289" t="n">
        <v>9.75</v>
      </c>
      <c r="M289" t="n">
        <v>13</v>
      </c>
      <c r="N289" t="n">
        <v>65.16</v>
      </c>
      <c r="O289" t="n">
        <v>32100.97</v>
      </c>
      <c r="P289" t="n">
        <v>182.12</v>
      </c>
      <c r="Q289" t="n">
        <v>460.69</v>
      </c>
      <c r="R289" t="n">
        <v>53.35</v>
      </c>
      <c r="S289" t="n">
        <v>32.19</v>
      </c>
      <c r="T289" t="n">
        <v>6641.8</v>
      </c>
      <c r="U289" t="n">
        <v>0.6</v>
      </c>
      <c r="V289" t="n">
        <v>0.75</v>
      </c>
      <c r="W289" t="n">
        <v>1.47</v>
      </c>
      <c r="X289" t="n">
        <v>0.39</v>
      </c>
      <c r="Y289" t="n">
        <v>1</v>
      </c>
      <c r="Z289" t="n">
        <v>10</v>
      </c>
    </row>
    <row r="290">
      <c r="A290" t="n">
        <v>36</v>
      </c>
      <c r="B290" t="n">
        <v>125</v>
      </c>
      <c r="C290" t="inlineStr">
        <is>
          <t xml:space="preserve">CONCLUIDO	</t>
        </is>
      </c>
      <c r="D290" t="n">
        <v>6.5281</v>
      </c>
      <c r="E290" t="n">
        <v>15.32</v>
      </c>
      <c r="F290" t="n">
        <v>11.9</v>
      </c>
      <c r="G290" t="n">
        <v>51</v>
      </c>
      <c r="H290" t="n">
        <v>0.6899999999999999</v>
      </c>
      <c r="I290" t="n">
        <v>14</v>
      </c>
      <c r="J290" t="n">
        <v>258.84</v>
      </c>
      <c r="K290" t="n">
        <v>58.47</v>
      </c>
      <c r="L290" t="n">
        <v>10</v>
      </c>
      <c r="M290" t="n">
        <v>12</v>
      </c>
      <c r="N290" t="n">
        <v>65.37</v>
      </c>
      <c r="O290" t="n">
        <v>32157.77</v>
      </c>
      <c r="P290" t="n">
        <v>181.24</v>
      </c>
      <c r="Q290" t="n">
        <v>460.69</v>
      </c>
      <c r="R290" t="n">
        <v>52.43</v>
      </c>
      <c r="S290" t="n">
        <v>32.19</v>
      </c>
      <c r="T290" t="n">
        <v>6187.45</v>
      </c>
      <c r="U290" t="n">
        <v>0.61</v>
      </c>
      <c r="V290" t="n">
        <v>0.75</v>
      </c>
      <c r="W290" t="n">
        <v>1.47</v>
      </c>
      <c r="X290" t="n">
        <v>0.37</v>
      </c>
      <c r="Y290" t="n">
        <v>1</v>
      </c>
      <c r="Z290" t="n">
        <v>10</v>
      </c>
    </row>
    <row r="291">
      <c r="A291" t="n">
        <v>37</v>
      </c>
      <c r="B291" t="n">
        <v>125</v>
      </c>
      <c r="C291" t="inlineStr">
        <is>
          <t xml:space="preserve">CONCLUIDO	</t>
        </is>
      </c>
      <c r="D291" t="n">
        <v>6.5293</v>
      </c>
      <c r="E291" t="n">
        <v>15.32</v>
      </c>
      <c r="F291" t="n">
        <v>11.9</v>
      </c>
      <c r="G291" t="n">
        <v>50.99</v>
      </c>
      <c r="H291" t="n">
        <v>0.7</v>
      </c>
      <c r="I291" t="n">
        <v>14</v>
      </c>
      <c r="J291" t="n">
        <v>259.3</v>
      </c>
      <c r="K291" t="n">
        <v>58.47</v>
      </c>
      <c r="L291" t="n">
        <v>10.25</v>
      </c>
      <c r="M291" t="n">
        <v>12</v>
      </c>
      <c r="N291" t="n">
        <v>65.58</v>
      </c>
      <c r="O291" t="n">
        <v>32214.64</v>
      </c>
      <c r="P291" t="n">
        <v>181.18</v>
      </c>
      <c r="Q291" t="n">
        <v>460.72</v>
      </c>
      <c r="R291" t="n">
        <v>52.41</v>
      </c>
      <c r="S291" t="n">
        <v>32.19</v>
      </c>
      <c r="T291" t="n">
        <v>6177.76</v>
      </c>
      <c r="U291" t="n">
        <v>0.61</v>
      </c>
      <c r="V291" t="n">
        <v>0.75</v>
      </c>
      <c r="W291" t="n">
        <v>1.47</v>
      </c>
      <c r="X291" t="n">
        <v>0.36</v>
      </c>
      <c r="Y291" t="n">
        <v>1</v>
      </c>
      <c r="Z291" t="n">
        <v>10</v>
      </c>
    </row>
    <row r="292">
      <c r="A292" t="n">
        <v>38</v>
      </c>
      <c r="B292" t="n">
        <v>125</v>
      </c>
      <c r="C292" t="inlineStr">
        <is>
          <t xml:space="preserve">CONCLUIDO	</t>
        </is>
      </c>
      <c r="D292" t="n">
        <v>6.5228</v>
      </c>
      <c r="E292" t="n">
        <v>15.33</v>
      </c>
      <c r="F292" t="n">
        <v>11.91</v>
      </c>
      <c r="G292" t="n">
        <v>51.05</v>
      </c>
      <c r="H292" t="n">
        <v>0.72</v>
      </c>
      <c r="I292" t="n">
        <v>14</v>
      </c>
      <c r="J292" t="n">
        <v>259.76</v>
      </c>
      <c r="K292" t="n">
        <v>58.47</v>
      </c>
      <c r="L292" t="n">
        <v>10.5</v>
      </c>
      <c r="M292" t="n">
        <v>12</v>
      </c>
      <c r="N292" t="n">
        <v>65.79000000000001</v>
      </c>
      <c r="O292" t="n">
        <v>32271.6</v>
      </c>
      <c r="P292" t="n">
        <v>180.92</v>
      </c>
      <c r="Q292" t="n">
        <v>460.69</v>
      </c>
      <c r="R292" t="n">
        <v>52.84</v>
      </c>
      <c r="S292" t="n">
        <v>32.19</v>
      </c>
      <c r="T292" t="n">
        <v>6393.73</v>
      </c>
      <c r="U292" t="n">
        <v>0.61</v>
      </c>
      <c r="V292" t="n">
        <v>0.75</v>
      </c>
      <c r="W292" t="n">
        <v>1.47</v>
      </c>
      <c r="X292" t="n">
        <v>0.38</v>
      </c>
      <c r="Y292" t="n">
        <v>1</v>
      </c>
      <c r="Z292" t="n">
        <v>10</v>
      </c>
    </row>
    <row r="293">
      <c r="A293" t="n">
        <v>39</v>
      </c>
      <c r="B293" t="n">
        <v>125</v>
      </c>
      <c r="C293" t="inlineStr">
        <is>
          <t xml:space="preserve">CONCLUIDO	</t>
        </is>
      </c>
      <c r="D293" t="n">
        <v>6.5564</v>
      </c>
      <c r="E293" t="n">
        <v>15.25</v>
      </c>
      <c r="F293" t="n">
        <v>11.88</v>
      </c>
      <c r="G293" t="n">
        <v>54.84</v>
      </c>
      <c r="H293" t="n">
        <v>0.74</v>
      </c>
      <c r="I293" t="n">
        <v>13</v>
      </c>
      <c r="J293" t="n">
        <v>260.23</v>
      </c>
      <c r="K293" t="n">
        <v>58.47</v>
      </c>
      <c r="L293" t="n">
        <v>10.75</v>
      </c>
      <c r="M293" t="n">
        <v>11</v>
      </c>
      <c r="N293" t="n">
        <v>66</v>
      </c>
      <c r="O293" t="n">
        <v>32328.64</v>
      </c>
      <c r="P293" t="n">
        <v>179.94</v>
      </c>
      <c r="Q293" t="n">
        <v>460.69</v>
      </c>
      <c r="R293" t="n">
        <v>52.02</v>
      </c>
      <c r="S293" t="n">
        <v>32.19</v>
      </c>
      <c r="T293" t="n">
        <v>5988.55</v>
      </c>
      <c r="U293" t="n">
        <v>0.62</v>
      </c>
      <c r="V293" t="n">
        <v>0.75</v>
      </c>
      <c r="W293" t="n">
        <v>1.46</v>
      </c>
      <c r="X293" t="n">
        <v>0.35</v>
      </c>
      <c r="Y293" t="n">
        <v>1</v>
      </c>
      <c r="Z293" t="n">
        <v>10</v>
      </c>
    </row>
    <row r="294">
      <c r="A294" t="n">
        <v>40</v>
      </c>
      <c r="B294" t="n">
        <v>125</v>
      </c>
      <c r="C294" t="inlineStr">
        <is>
          <t xml:space="preserve">CONCLUIDO	</t>
        </is>
      </c>
      <c r="D294" t="n">
        <v>6.5528</v>
      </c>
      <c r="E294" t="n">
        <v>15.26</v>
      </c>
      <c r="F294" t="n">
        <v>11.89</v>
      </c>
      <c r="G294" t="n">
        <v>54.88</v>
      </c>
      <c r="H294" t="n">
        <v>0.75</v>
      </c>
      <c r="I294" t="n">
        <v>13</v>
      </c>
      <c r="J294" t="n">
        <v>260.69</v>
      </c>
      <c r="K294" t="n">
        <v>58.47</v>
      </c>
      <c r="L294" t="n">
        <v>11</v>
      </c>
      <c r="M294" t="n">
        <v>11</v>
      </c>
      <c r="N294" t="n">
        <v>66.20999999999999</v>
      </c>
      <c r="O294" t="n">
        <v>32385.75</v>
      </c>
      <c r="P294" t="n">
        <v>180.36</v>
      </c>
      <c r="Q294" t="n">
        <v>460.69</v>
      </c>
      <c r="R294" t="n">
        <v>52.09</v>
      </c>
      <c r="S294" t="n">
        <v>32.19</v>
      </c>
      <c r="T294" t="n">
        <v>6020.07</v>
      </c>
      <c r="U294" t="n">
        <v>0.62</v>
      </c>
      <c r="V294" t="n">
        <v>0.75</v>
      </c>
      <c r="W294" t="n">
        <v>1.47</v>
      </c>
      <c r="X294" t="n">
        <v>0.36</v>
      </c>
      <c r="Y294" t="n">
        <v>1</v>
      </c>
      <c r="Z294" t="n">
        <v>10</v>
      </c>
    </row>
    <row r="295">
      <c r="A295" t="n">
        <v>41</v>
      </c>
      <c r="B295" t="n">
        <v>125</v>
      </c>
      <c r="C295" t="inlineStr">
        <is>
          <t xml:space="preserve">CONCLUIDO	</t>
        </is>
      </c>
      <c r="D295" t="n">
        <v>6.5579</v>
      </c>
      <c r="E295" t="n">
        <v>15.25</v>
      </c>
      <c r="F295" t="n">
        <v>11.88</v>
      </c>
      <c r="G295" t="n">
        <v>54.82</v>
      </c>
      <c r="H295" t="n">
        <v>0.77</v>
      </c>
      <c r="I295" t="n">
        <v>13</v>
      </c>
      <c r="J295" t="n">
        <v>261.15</v>
      </c>
      <c r="K295" t="n">
        <v>58.47</v>
      </c>
      <c r="L295" t="n">
        <v>11.25</v>
      </c>
      <c r="M295" t="n">
        <v>11</v>
      </c>
      <c r="N295" t="n">
        <v>66.43000000000001</v>
      </c>
      <c r="O295" t="n">
        <v>32442.95</v>
      </c>
      <c r="P295" t="n">
        <v>180</v>
      </c>
      <c r="Q295" t="n">
        <v>460.72</v>
      </c>
      <c r="R295" t="n">
        <v>51.73</v>
      </c>
      <c r="S295" t="n">
        <v>32.19</v>
      </c>
      <c r="T295" t="n">
        <v>5842.01</v>
      </c>
      <c r="U295" t="n">
        <v>0.62</v>
      </c>
      <c r="V295" t="n">
        <v>0.75</v>
      </c>
      <c r="W295" t="n">
        <v>1.47</v>
      </c>
      <c r="X295" t="n">
        <v>0.34</v>
      </c>
      <c r="Y295" t="n">
        <v>1</v>
      </c>
      <c r="Z295" t="n">
        <v>10</v>
      </c>
    </row>
    <row r="296">
      <c r="A296" t="n">
        <v>42</v>
      </c>
      <c r="B296" t="n">
        <v>125</v>
      </c>
      <c r="C296" t="inlineStr">
        <is>
          <t xml:space="preserve">CONCLUIDO	</t>
        </is>
      </c>
      <c r="D296" t="n">
        <v>6.5552</v>
      </c>
      <c r="E296" t="n">
        <v>15.26</v>
      </c>
      <c r="F296" t="n">
        <v>11.88</v>
      </c>
      <c r="G296" t="n">
        <v>54.85</v>
      </c>
      <c r="H296" t="n">
        <v>0.78</v>
      </c>
      <c r="I296" t="n">
        <v>13</v>
      </c>
      <c r="J296" t="n">
        <v>261.62</v>
      </c>
      <c r="K296" t="n">
        <v>58.47</v>
      </c>
      <c r="L296" t="n">
        <v>11.5</v>
      </c>
      <c r="M296" t="n">
        <v>11</v>
      </c>
      <c r="N296" t="n">
        <v>66.64</v>
      </c>
      <c r="O296" t="n">
        <v>32500.22</v>
      </c>
      <c r="P296" t="n">
        <v>179.67</v>
      </c>
      <c r="Q296" t="n">
        <v>460.71</v>
      </c>
      <c r="R296" t="n">
        <v>51.89</v>
      </c>
      <c r="S296" t="n">
        <v>32.19</v>
      </c>
      <c r="T296" t="n">
        <v>5920.78</v>
      </c>
      <c r="U296" t="n">
        <v>0.62</v>
      </c>
      <c r="V296" t="n">
        <v>0.75</v>
      </c>
      <c r="W296" t="n">
        <v>1.47</v>
      </c>
      <c r="X296" t="n">
        <v>0.35</v>
      </c>
      <c r="Y296" t="n">
        <v>1</v>
      </c>
      <c r="Z296" t="n">
        <v>10</v>
      </c>
    </row>
    <row r="297">
      <c r="A297" t="n">
        <v>43</v>
      </c>
      <c r="B297" t="n">
        <v>125</v>
      </c>
      <c r="C297" t="inlineStr">
        <is>
          <t xml:space="preserve">CONCLUIDO	</t>
        </is>
      </c>
      <c r="D297" t="n">
        <v>6.5912</v>
      </c>
      <c r="E297" t="n">
        <v>15.17</v>
      </c>
      <c r="F297" t="n">
        <v>11.85</v>
      </c>
      <c r="G297" t="n">
        <v>59.24</v>
      </c>
      <c r="H297" t="n">
        <v>0.8</v>
      </c>
      <c r="I297" t="n">
        <v>12</v>
      </c>
      <c r="J297" t="n">
        <v>262.08</v>
      </c>
      <c r="K297" t="n">
        <v>58.47</v>
      </c>
      <c r="L297" t="n">
        <v>11.75</v>
      </c>
      <c r="M297" t="n">
        <v>10</v>
      </c>
      <c r="N297" t="n">
        <v>66.86</v>
      </c>
      <c r="O297" t="n">
        <v>32557.58</v>
      </c>
      <c r="P297" t="n">
        <v>178.36</v>
      </c>
      <c r="Q297" t="n">
        <v>460.69</v>
      </c>
      <c r="R297" t="n">
        <v>50.62</v>
      </c>
      <c r="S297" t="n">
        <v>32.19</v>
      </c>
      <c r="T297" t="n">
        <v>5291.43</v>
      </c>
      <c r="U297" t="n">
        <v>0.64</v>
      </c>
      <c r="V297" t="n">
        <v>0.75</v>
      </c>
      <c r="W297" t="n">
        <v>1.47</v>
      </c>
      <c r="X297" t="n">
        <v>0.31</v>
      </c>
      <c r="Y297" t="n">
        <v>1</v>
      </c>
      <c r="Z297" t="n">
        <v>10</v>
      </c>
    </row>
    <row r="298">
      <c r="A298" t="n">
        <v>44</v>
      </c>
      <c r="B298" t="n">
        <v>125</v>
      </c>
      <c r="C298" t="inlineStr">
        <is>
          <t xml:space="preserve">CONCLUIDO	</t>
        </is>
      </c>
      <c r="D298" t="n">
        <v>6.594</v>
      </c>
      <c r="E298" t="n">
        <v>15.17</v>
      </c>
      <c r="F298" t="n">
        <v>11.84</v>
      </c>
      <c r="G298" t="n">
        <v>59.21</v>
      </c>
      <c r="H298" t="n">
        <v>0.8100000000000001</v>
      </c>
      <c r="I298" t="n">
        <v>12</v>
      </c>
      <c r="J298" t="n">
        <v>262.55</v>
      </c>
      <c r="K298" t="n">
        <v>58.47</v>
      </c>
      <c r="L298" t="n">
        <v>12</v>
      </c>
      <c r="M298" t="n">
        <v>10</v>
      </c>
      <c r="N298" t="n">
        <v>67.06999999999999</v>
      </c>
      <c r="O298" t="n">
        <v>32615.02</v>
      </c>
      <c r="P298" t="n">
        <v>178.52</v>
      </c>
      <c r="Q298" t="n">
        <v>460.69</v>
      </c>
      <c r="R298" t="n">
        <v>50.58</v>
      </c>
      <c r="S298" t="n">
        <v>32.19</v>
      </c>
      <c r="T298" t="n">
        <v>5273.2</v>
      </c>
      <c r="U298" t="n">
        <v>0.64</v>
      </c>
      <c r="V298" t="n">
        <v>0.75</v>
      </c>
      <c r="W298" t="n">
        <v>1.46</v>
      </c>
      <c r="X298" t="n">
        <v>0.31</v>
      </c>
      <c r="Y298" t="n">
        <v>1</v>
      </c>
      <c r="Z298" t="n">
        <v>10</v>
      </c>
    </row>
    <row r="299">
      <c r="A299" t="n">
        <v>45</v>
      </c>
      <c r="B299" t="n">
        <v>125</v>
      </c>
      <c r="C299" t="inlineStr">
        <is>
          <t xml:space="preserve">CONCLUIDO	</t>
        </is>
      </c>
      <c r="D299" t="n">
        <v>6.5921</v>
      </c>
      <c r="E299" t="n">
        <v>15.17</v>
      </c>
      <c r="F299" t="n">
        <v>11.85</v>
      </c>
      <c r="G299" t="n">
        <v>59.23</v>
      </c>
      <c r="H299" t="n">
        <v>0.83</v>
      </c>
      <c r="I299" t="n">
        <v>12</v>
      </c>
      <c r="J299" t="n">
        <v>263.01</v>
      </c>
      <c r="K299" t="n">
        <v>58.47</v>
      </c>
      <c r="L299" t="n">
        <v>12.25</v>
      </c>
      <c r="M299" t="n">
        <v>10</v>
      </c>
      <c r="N299" t="n">
        <v>67.29000000000001</v>
      </c>
      <c r="O299" t="n">
        <v>32672.53</v>
      </c>
      <c r="P299" t="n">
        <v>178.25</v>
      </c>
      <c r="Q299" t="n">
        <v>460.7</v>
      </c>
      <c r="R299" t="n">
        <v>50.59</v>
      </c>
      <c r="S299" t="n">
        <v>32.19</v>
      </c>
      <c r="T299" t="n">
        <v>5276.54</v>
      </c>
      <c r="U299" t="n">
        <v>0.64</v>
      </c>
      <c r="V299" t="n">
        <v>0.75</v>
      </c>
      <c r="W299" t="n">
        <v>1.47</v>
      </c>
      <c r="X299" t="n">
        <v>0.31</v>
      </c>
      <c r="Y299" t="n">
        <v>1</v>
      </c>
      <c r="Z299" t="n">
        <v>10</v>
      </c>
    </row>
    <row r="300">
      <c r="A300" t="n">
        <v>46</v>
      </c>
      <c r="B300" t="n">
        <v>125</v>
      </c>
      <c r="C300" t="inlineStr">
        <is>
          <t xml:space="preserve">CONCLUIDO	</t>
        </is>
      </c>
      <c r="D300" t="n">
        <v>6.5917</v>
      </c>
      <c r="E300" t="n">
        <v>15.17</v>
      </c>
      <c r="F300" t="n">
        <v>11.85</v>
      </c>
      <c r="G300" t="n">
        <v>59.23</v>
      </c>
      <c r="H300" t="n">
        <v>0.84</v>
      </c>
      <c r="I300" t="n">
        <v>12</v>
      </c>
      <c r="J300" t="n">
        <v>263.48</v>
      </c>
      <c r="K300" t="n">
        <v>58.47</v>
      </c>
      <c r="L300" t="n">
        <v>12.5</v>
      </c>
      <c r="M300" t="n">
        <v>10</v>
      </c>
      <c r="N300" t="n">
        <v>67.51000000000001</v>
      </c>
      <c r="O300" t="n">
        <v>32730.13</v>
      </c>
      <c r="P300" t="n">
        <v>177.4</v>
      </c>
      <c r="Q300" t="n">
        <v>460.69</v>
      </c>
      <c r="R300" t="n">
        <v>50.79</v>
      </c>
      <c r="S300" t="n">
        <v>32.19</v>
      </c>
      <c r="T300" t="n">
        <v>5376.93</v>
      </c>
      <c r="U300" t="n">
        <v>0.63</v>
      </c>
      <c r="V300" t="n">
        <v>0.75</v>
      </c>
      <c r="W300" t="n">
        <v>1.46</v>
      </c>
      <c r="X300" t="n">
        <v>0.31</v>
      </c>
      <c r="Y300" t="n">
        <v>1</v>
      </c>
      <c r="Z300" t="n">
        <v>10</v>
      </c>
    </row>
    <row r="301">
      <c r="A301" t="n">
        <v>47</v>
      </c>
      <c r="B301" t="n">
        <v>125</v>
      </c>
      <c r="C301" t="inlineStr">
        <is>
          <t xml:space="preserve">CONCLUIDO	</t>
        </is>
      </c>
      <c r="D301" t="n">
        <v>6.6282</v>
      </c>
      <c r="E301" t="n">
        <v>15.09</v>
      </c>
      <c r="F301" t="n">
        <v>11.81</v>
      </c>
      <c r="G301" t="n">
        <v>64.42</v>
      </c>
      <c r="H301" t="n">
        <v>0.86</v>
      </c>
      <c r="I301" t="n">
        <v>11</v>
      </c>
      <c r="J301" t="n">
        <v>263.95</v>
      </c>
      <c r="K301" t="n">
        <v>58.47</v>
      </c>
      <c r="L301" t="n">
        <v>12.75</v>
      </c>
      <c r="M301" t="n">
        <v>9</v>
      </c>
      <c r="N301" t="n">
        <v>67.72</v>
      </c>
      <c r="O301" t="n">
        <v>32787.82</v>
      </c>
      <c r="P301" t="n">
        <v>176.51</v>
      </c>
      <c r="Q301" t="n">
        <v>460.72</v>
      </c>
      <c r="R301" t="n">
        <v>49.41</v>
      </c>
      <c r="S301" t="n">
        <v>32.19</v>
      </c>
      <c r="T301" t="n">
        <v>4694.2</v>
      </c>
      <c r="U301" t="n">
        <v>0.65</v>
      </c>
      <c r="V301" t="n">
        <v>0.76</v>
      </c>
      <c r="W301" t="n">
        <v>1.47</v>
      </c>
      <c r="X301" t="n">
        <v>0.28</v>
      </c>
      <c r="Y301" t="n">
        <v>1</v>
      </c>
      <c r="Z301" t="n">
        <v>10</v>
      </c>
    </row>
    <row r="302">
      <c r="A302" t="n">
        <v>48</v>
      </c>
      <c r="B302" t="n">
        <v>125</v>
      </c>
      <c r="C302" t="inlineStr">
        <is>
          <t xml:space="preserve">CONCLUIDO	</t>
        </is>
      </c>
      <c r="D302" t="n">
        <v>6.6269</v>
      </c>
      <c r="E302" t="n">
        <v>15.09</v>
      </c>
      <c r="F302" t="n">
        <v>11.81</v>
      </c>
      <c r="G302" t="n">
        <v>64.44</v>
      </c>
      <c r="H302" t="n">
        <v>0.87</v>
      </c>
      <c r="I302" t="n">
        <v>11</v>
      </c>
      <c r="J302" t="n">
        <v>264.42</v>
      </c>
      <c r="K302" t="n">
        <v>58.47</v>
      </c>
      <c r="L302" t="n">
        <v>13</v>
      </c>
      <c r="M302" t="n">
        <v>9</v>
      </c>
      <c r="N302" t="n">
        <v>67.94</v>
      </c>
      <c r="O302" t="n">
        <v>32845.58</v>
      </c>
      <c r="P302" t="n">
        <v>176.43</v>
      </c>
      <c r="Q302" t="n">
        <v>460.71</v>
      </c>
      <c r="R302" t="n">
        <v>49.48</v>
      </c>
      <c r="S302" t="n">
        <v>32.19</v>
      </c>
      <c r="T302" t="n">
        <v>4725.77</v>
      </c>
      <c r="U302" t="n">
        <v>0.65</v>
      </c>
      <c r="V302" t="n">
        <v>0.76</v>
      </c>
      <c r="W302" t="n">
        <v>1.47</v>
      </c>
      <c r="X302" t="n">
        <v>0.28</v>
      </c>
      <c r="Y302" t="n">
        <v>1</v>
      </c>
      <c r="Z302" t="n">
        <v>10</v>
      </c>
    </row>
    <row r="303">
      <c r="A303" t="n">
        <v>49</v>
      </c>
      <c r="B303" t="n">
        <v>125</v>
      </c>
      <c r="C303" t="inlineStr">
        <is>
          <t xml:space="preserve">CONCLUIDO	</t>
        </is>
      </c>
      <c r="D303" t="n">
        <v>6.6254</v>
      </c>
      <c r="E303" t="n">
        <v>15.09</v>
      </c>
      <c r="F303" t="n">
        <v>11.82</v>
      </c>
      <c r="G303" t="n">
        <v>64.45999999999999</v>
      </c>
      <c r="H303" t="n">
        <v>0.89</v>
      </c>
      <c r="I303" t="n">
        <v>11</v>
      </c>
      <c r="J303" t="n">
        <v>264.89</v>
      </c>
      <c r="K303" t="n">
        <v>58.47</v>
      </c>
      <c r="L303" t="n">
        <v>13.25</v>
      </c>
      <c r="M303" t="n">
        <v>9</v>
      </c>
      <c r="N303" t="n">
        <v>68.16</v>
      </c>
      <c r="O303" t="n">
        <v>32903.43</v>
      </c>
      <c r="P303" t="n">
        <v>176.94</v>
      </c>
      <c r="Q303" t="n">
        <v>460.69</v>
      </c>
      <c r="R303" t="n">
        <v>49.68</v>
      </c>
      <c r="S303" t="n">
        <v>32.19</v>
      </c>
      <c r="T303" t="n">
        <v>4828.96</v>
      </c>
      <c r="U303" t="n">
        <v>0.65</v>
      </c>
      <c r="V303" t="n">
        <v>0.76</v>
      </c>
      <c r="W303" t="n">
        <v>1.47</v>
      </c>
      <c r="X303" t="n">
        <v>0.28</v>
      </c>
      <c r="Y303" t="n">
        <v>1</v>
      </c>
      <c r="Z303" t="n">
        <v>10</v>
      </c>
    </row>
    <row r="304">
      <c r="A304" t="n">
        <v>50</v>
      </c>
      <c r="B304" t="n">
        <v>125</v>
      </c>
      <c r="C304" t="inlineStr">
        <is>
          <t xml:space="preserve">CONCLUIDO	</t>
        </is>
      </c>
      <c r="D304" t="n">
        <v>6.6273</v>
      </c>
      <c r="E304" t="n">
        <v>15.09</v>
      </c>
      <c r="F304" t="n">
        <v>11.81</v>
      </c>
      <c r="G304" t="n">
        <v>64.43000000000001</v>
      </c>
      <c r="H304" t="n">
        <v>0.91</v>
      </c>
      <c r="I304" t="n">
        <v>11</v>
      </c>
      <c r="J304" t="n">
        <v>265.36</v>
      </c>
      <c r="K304" t="n">
        <v>58.47</v>
      </c>
      <c r="L304" t="n">
        <v>13.5</v>
      </c>
      <c r="M304" t="n">
        <v>9</v>
      </c>
      <c r="N304" t="n">
        <v>68.38</v>
      </c>
      <c r="O304" t="n">
        <v>32961.36</v>
      </c>
      <c r="P304" t="n">
        <v>176.68</v>
      </c>
      <c r="Q304" t="n">
        <v>460.69</v>
      </c>
      <c r="R304" t="n">
        <v>49.47</v>
      </c>
      <c r="S304" t="n">
        <v>32.19</v>
      </c>
      <c r="T304" t="n">
        <v>4720.13</v>
      </c>
      <c r="U304" t="n">
        <v>0.65</v>
      </c>
      <c r="V304" t="n">
        <v>0.76</v>
      </c>
      <c r="W304" t="n">
        <v>1.47</v>
      </c>
      <c r="X304" t="n">
        <v>0.28</v>
      </c>
      <c r="Y304" t="n">
        <v>1</v>
      </c>
      <c r="Z304" t="n">
        <v>10</v>
      </c>
    </row>
    <row r="305">
      <c r="A305" t="n">
        <v>51</v>
      </c>
      <c r="B305" t="n">
        <v>125</v>
      </c>
      <c r="C305" t="inlineStr">
        <is>
          <t xml:space="preserve">CONCLUIDO	</t>
        </is>
      </c>
      <c r="D305" t="n">
        <v>6.6242</v>
      </c>
      <c r="E305" t="n">
        <v>15.1</v>
      </c>
      <c r="F305" t="n">
        <v>11.82</v>
      </c>
      <c r="G305" t="n">
        <v>64.47</v>
      </c>
      <c r="H305" t="n">
        <v>0.92</v>
      </c>
      <c r="I305" t="n">
        <v>11</v>
      </c>
      <c r="J305" t="n">
        <v>265.83</v>
      </c>
      <c r="K305" t="n">
        <v>58.47</v>
      </c>
      <c r="L305" t="n">
        <v>13.75</v>
      </c>
      <c r="M305" t="n">
        <v>9</v>
      </c>
      <c r="N305" t="n">
        <v>68.59999999999999</v>
      </c>
      <c r="O305" t="n">
        <v>33019.37</v>
      </c>
      <c r="P305" t="n">
        <v>176.22</v>
      </c>
      <c r="Q305" t="n">
        <v>460.69</v>
      </c>
      <c r="R305" t="n">
        <v>49.87</v>
      </c>
      <c r="S305" t="n">
        <v>32.19</v>
      </c>
      <c r="T305" t="n">
        <v>4921.8</v>
      </c>
      <c r="U305" t="n">
        <v>0.65</v>
      </c>
      <c r="V305" t="n">
        <v>0.76</v>
      </c>
      <c r="W305" t="n">
        <v>1.46</v>
      </c>
      <c r="X305" t="n">
        <v>0.29</v>
      </c>
      <c r="Y305" t="n">
        <v>1</v>
      </c>
      <c r="Z305" t="n">
        <v>10</v>
      </c>
    </row>
    <row r="306">
      <c r="A306" t="n">
        <v>52</v>
      </c>
      <c r="B306" t="n">
        <v>125</v>
      </c>
      <c r="C306" t="inlineStr">
        <is>
          <t xml:space="preserve">CONCLUIDO	</t>
        </is>
      </c>
      <c r="D306" t="n">
        <v>6.6589</v>
      </c>
      <c r="E306" t="n">
        <v>15.02</v>
      </c>
      <c r="F306" t="n">
        <v>11.79</v>
      </c>
      <c r="G306" t="n">
        <v>70.73</v>
      </c>
      <c r="H306" t="n">
        <v>0.9399999999999999</v>
      </c>
      <c r="I306" t="n">
        <v>10</v>
      </c>
      <c r="J306" t="n">
        <v>266.3</v>
      </c>
      <c r="K306" t="n">
        <v>58.47</v>
      </c>
      <c r="L306" t="n">
        <v>14</v>
      </c>
      <c r="M306" t="n">
        <v>8</v>
      </c>
      <c r="N306" t="n">
        <v>68.81999999999999</v>
      </c>
      <c r="O306" t="n">
        <v>33077.47</v>
      </c>
      <c r="P306" t="n">
        <v>175.34</v>
      </c>
      <c r="Q306" t="n">
        <v>460.69</v>
      </c>
      <c r="R306" t="n">
        <v>48.73</v>
      </c>
      <c r="S306" t="n">
        <v>32.19</v>
      </c>
      <c r="T306" t="n">
        <v>4359.1</v>
      </c>
      <c r="U306" t="n">
        <v>0.66</v>
      </c>
      <c r="V306" t="n">
        <v>0.76</v>
      </c>
      <c r="W306" t="n">
        <v>1.46</v>
      </c>
      <c r="X306" t="n">
        <v>0.25</v>
      </c>
      <c r="Y306" t="n">
        <v>1</v>
      </c>
      <c r="Z306" t="n">
        <v>10</v>
      </c>
    </row>
    <row r="307">
      <c r="A307" t="n">
        <v>53</v>
      </c>
      <c r="B307" t="n">
        <v>125</v>
      </c>
      <c r="C307" t="inlineStr">
        <is>
          <t xml:space="preserve">CONCLUIDO	</t>
        </is>
      </c>
      <c r="D307" t="n">
        <v>6.6623</v>
      </c>
      <c r="E307" t="n">
        <v>15.01</v>
      </c>
      <c r="F307" t="n">
        <v>11.78</v>
      </c>
      <c r="G307" t="n">
        <v>70.68000000000001</v>
      </c>
      <c r="H307" t="n">
        <v>0.95</v>
      </c>
      <c r="I307" t="n">
        <v>10</v>
      </c>
      <c r="J307" t="n">
        <v>266.77</v>
      </c>
      <c r="K307" t="n">
        <v>58.47</v>
      </c>
      <c r="L307" t="n">
        <v>14.25</v>
      </c>
      <c r="M307" t="n">
        <v>8</v>
      </c>
      <c r="N307" t="n">
        <v>69.04000000000001</v>
      </c>
      <c r="O307" t="n">
        <v>33135.65</v>
      </c>
      <c r="P307" t="n">
        <v>174.9</v>
      </c>
      <c r="Q307" t="n">
        <v>460.69</v>
      </c>
      <c r="R307" t="n">
        <v>48.49</v>
      </c>
      <c r="S307" t="n">
        <v>32.19</v>
      </c>
      <c r="T307" t="n">
        <v>4235.33</v>
      </c>
      <c r="U307" t="n">
        <v>0.66</v>
      </c>
      <c r="V307" t="n">
        <v>0.76</v>
      </c>
      <c r="W307" t="n">
        <v>1.46</v>
      </c>
      <c r="X307" t="n">
        <v>0.25</v>
      </c>
      <c r="Y307" t="n">
        <v>1</v>
      </c>
      <c r="Z307" t="n">
        <v>10</v>
      </c>
    </row>
    <row r="308">
      <c r="A308" t="n">
        <v>54</v>
      </c>
      <c r="B308" t="n">
        <v>125</v>
      </c>
      <c r="C308" t="inlineStr">
        <is>
          <t xml:space="preserve">CONCLUIDO	</t>
        </is>
      </c>
      <c r="D308" t="n">
        <v>6.6563</v>
      </c>
      <c r="E308" t="n">
        <v>15.02</v>
      </c>
      <c r="F308" t="n">
        <v>11.79</v>
      </c>
      <c r="G308" t="n">
        <v>70.77</v>
      </c>
      <c r="H308" t="n">
        <v>0.97</v>
      </c>
      <c r="I308" t="n">
        <v>10</v>
      </c>
      <c r="J308" t="n">
        <v>267.24</v>
      </c>
      <c r="K308" t="n">
        <v>58.47</v>
      </c>
      <c r="L308" t="n">
        <v>14.5</v>
      </c>
      <c r="M308" t="n">
        <v>8</v>
      </c>
      <c r="N308" t="n">
        <v>69.27</v>
      </c>
      <c r="O308" t="n">
        <v>33193.92</v>
      </c>
      <c r="P308" t="n">
        <v>174.84</v>
      </c>
      <c r="Q308" t="n">
        <v>460.69</v>
      </c>
      <c r="R308" t="n">
        <v>49.09</v>
      </c>
      <c r="S308" t="n">
        <v>32.19</v>
      </c>
      <c r="T308" t="n">
        <v>4536.39</v>
      </c>
      <c r="U308" t="n">
        <v>0.66</v>
      </c>
      <c r="V308" t="n">
        <v>0.76</v>
      </c>
      <c r="W308" t="n">
        <v>1.46</v>
      </c>
      <c r="X308" t="n">
        <v>0.26</v>
      </c>
      <c r="Y308" t="n">
        <v>1</v>
      </c>
      <c r="Z308" t="n">
        <v>10</v>
      </c>
    </row>
    <row r="309">
      <c r="A309" t="n">
        <v>55</v>
      </c>
      <c r="B309" t="n">
        <v>125</v>
      </c>
      <c r="C309" t="inlineStr">
        <is>
          <t xml:space="preserve">CONCLUIDO	</t>
        </is>
      </c>
      <c r="D309" t="n">
        <v>6.6559</v>
      </c>
      <c r="E309" t="n">
        <v>15.02</v>
      </c>
      <c r="F309" t="n">
        <v>11.79</v>
      </c>
      <c r="G309" t="n">
        <v>70.77</v>
      </c>
      <c r="H309" t="n">
        <v>0.98</v>
      </c>
      <c r="I309" t="n">
        <v>10</v>
      </c>
      <c r="J309" t="n">
        <v>267.71</v>
      </c>
      <c r="K309" t="n">
        <v>58.47</v>
      </c>
      <c r="L309" t="n">
        <v>14.75</v>
      </c>
      <c r="M309" t="n">
        <v>8</v>
      </c>
      <c r="N309" t="n">
        <v>69.48999999999999</v>
      </c>
      <c r="O309" t="n">
        <v>33252.27</v>
      </c>
      <c r="P309" t="n">
        <v>174.91</v>
      </c>
      <c r="Q309" t="n">
        <v>460.69</v>
      </c>
      <c r="R309" t="n">
        <v>49.02</v>
      </c>
      <c r="S309" t="n">
        <v>32.19</v>
      </c>
      <c r="T309" t="n">
        <v>4500.96</v>
      </c>
      <c r="U309" t="n">
        <v>0.66</v>
      </c>
      <c r="V309" t="n">
        <v>0.76</v>
      </c>
      <c r="W309" t="n">
        <v>1.46</v>
      </c>
      <c r="X309" t="n">
        <v>0.26</v>
      </c>
      <c r="Y309" t="n">
        <v>1</v>
      </c>
      <c r="Z309" t="n">
        <v>10</v>
      </c>
    </row>
    <row r="310">
      <c r="A310" t="n">
        <v>56</v>
      </c>
      <c r="B310" t="n">
        <v>125</v>
      </c>
      <c r="C310" t="inlineStr">
        <is>
          <t xml:space="preserve">CONCLUIDO	</t>
        </is>
      </c>
      <c r="D310" t="n">
        <v>6.6593</v>
      </c>
      <c r="E310" t="n">
        <v>15.02</v>
      </c>
      <c r="F310" t="n">
        <v>11.79</v>
      </c>
      <c r="G310" t="n">
        <v>70.72</v>
      </c>
      <c r="H310" t="n">
        <v>1</v>
      </c>
      <c r="I310" t="n">
        <v>10</v>
      </c>
      <c r="J310" t="n">
        <v>268.19</v>
      </c>
      <c r="K310" t="n">
        <v>58.47</v>
      </c>
      <c r="L310" t="n">
        <v>15</v>
      </c>
      <c r="M310" t="n">
        <v>8</v>
      </c>
      <c r="N310" t="n">
        <v>69.70999999999999</v>
      </c>
      <c r="O310" t="n">
        <v>33310.7</v>
      </c>
      <c r="P310" t="n">
        <v>174.17</v>
      </c>
      <c r="Q310" t="n">
        <v>460.69</v>
      </c>
      <c r="R310" t="n">
        <v>48.78</v>
      </c>
      <c r="S310" t="n">
        <v>32.19</v>
      </c>
      <c r="T310" t="n">
        <v>4384.41</v>
      </c>
      <c r="U310" t="n">
        <v>0.66</v>
      </c>
      <c r="V310" t="n">
        <v>0.76</v>
      </c>
      <c r="W310" t="n">
        <v>1.46</v>
      </c>
      <c r="X310" t="n">
        <v>0.25</v>
      </c>
      <c r="Y310" t="n">
        <v>1</v>
      </c>
      <c r="Z310" t="n">
        <v>10</v>
      </c>
    </row>
    <row r="311">
      <c r="A311" t="n">
        <v>57</v>
      </c>
      <c r="B311" t="n">
        <v>125</v>
      </c>
      <c r="C311" t="inlineStr">
        <is>
          <t xml:space="preserve">CONCLUIDO	</t>
        </is>
      </c>
      <c r="D311" t="n">
        <v>6.653</v>
      </c>
      <c r="E311" t="n">
        <v>15.03</v>
      </c>
      <c r="F311" t="n">
        <v>11.8</v>
      </c>
      <c r="G311" t="n">
        <v>70.81</v>
      </c>
      <c r="H311" t="n">
        <v>1.01</v>
      </c>
      <c r="I311" t="n">
        <v>10</v>
      </c>
      <c r="J311" t="n">
        <v>268.66</v>
      </c>
      <c r="K311" t="n">
        <v>58.47</v>
      </c>
      <c r="L311" t="n">
        <v>15.25</v>
      </c>
      <c r="M311" t="n">
        <v>8</v>
      </c>
      <c r="N311" t="n">
        <v>69.94</v>
      </c>
      <c r="O311" t="n">
        <v>33369.22</v>
      </c>
      <c r="P311" t="n">
        <v>173.52</v>
      </c>
      <c r="Q311" t="n">
        <v>460.72</v>
      </c>
      <c r="R311" t="n">
        <v>49.2</v>
      </c>
      <c r="S311" t="n">
        <v>32.19</v>
      </c>
      <c r="T311" t="n">
        <v>4591.36</v>
      </c>
      <c r="U311" t="n">
        <v>0.65</v>
      </c>
      <c r="V311" t="n">
        <v>0.76</v>
      </c>
      <c r="W311" t="n">
        <v>1.46</v>
      </c>
      <c r="X311" t="n">
        <v>0.27</v>
      </c>
      <c r="Y311" t="n">
        <v>1</v>
      </c>
      <c r="Z311" t="n">
        <v>10</v>
      </c>
    </row>
    <row r="312">
      <c r="A312" t="n">
        <v>58</v>
      </c>
      <c r="B312" t="n">
        <v>125</v>
      </c>
      <c r="C312" t="inlineStr">
        <is>
          <t xml:space="preserve">CONCLUIDO	</t>
        </is>
      </c>
      <c r="D312" t="n">
        <v>6.7</v>
      </c>
      <c r="E312" t="n">
        <v>14.93</v>
      </c>
      <c r="F312" t="n">
        <v>11.74</v>
      </c>
      <c r="G312" t="n">
        <v>78.29000000000001</v>
      </c>
      <c r="H312" t="n">
        <v>1.03</v>
      </c>
      <c r="I312" t="n">
        <v>9</v>
      </c>
      <c r="J312" t="n">
        <v>269.14</v>
      </c>
      <c r="K312" t="n">
        <v>58.47</v>
      </c>
      <c r="L312" t="n">
        <v>15.5</v>
      </c>
      <c r="M312" t="n">
        <v>7</v>
      </c>
      <c r="N312" t="n">
        <v>70.16</v>
      </c>
      <c r="O312" t="n">
        <v>33427.83</v>
      </c>
      <c r="P312" t="n">
        <v>172.24</v>
      </c>
      <c r="Q312" t="n">
        <v>460.69</v>
      </c>
      <c r="R312" t="n">
        <v>47.38</v>
      </c>
      <c r="S312" t="n">
        <v>32.19</v>
      </c>
      <c r="T312" t="n">
        <v>3689.29</v>
      </c>
      <c r="U312" t="n">
        <v>0.68</v>
      </c>
      <c r="V312" t="n">
        <v>0.76</v>
      </c>
      <c r="W312" t="n">
        <v>1.46</v>
      </c>
      <c r="X312" t="n">
        <v>0.21</v>
      </c>
      <c r="Y312" t="n">
        <v>1</v>
      </c>
      <c r="Z312" t="n">
        <v>10</v>
      </c>
    </row>
    <row r="313">
      <c r="A313" t="n">
        <v>59</v>
      </c>
      <c r="B313" t="n">
        <v>125</v>
      </c>
      <c r="C313" t="inlineStr">
        <is>
          <t xml:space="preserve">CONCLUIDO	</t>
        </is>
      </c>
      <c r="D313" t="n">
        <v>6.6913</v>
      </c>
      <c r="E313" t="n">
        <v>14.94</v>
      </c>
      <c r="F313" t="n">
        <v>11.76</v>
      </c>
      <c r="G313" t="n">
        <v>78.42</v>
      </c>
      <c r="H313" t="n">
        <v>1.04</v>
      </c>
      <c r="I313" t="n">
        <v>9</v>
      </c>
      <c r="J313" t="n">
        <v>269.61</v>
      </c>
      <c r="K313" t="n">
        <v>58.47</v>
      </c>
      <c r="L313" t="n">
        <v>15.75</v>
      </c>
      <c r="M313" t="n">
        <v>7</v>
      </c>
      <c r="N313" t="n">
        <v>70.39</v>
      </c>
      <c r="O313" t="n">
        <v>33486.53</v>
      </c>
      <c r="P313" t="n">
        <v>172.67</v>
      </c>
      <c r="Q313" t="n">
        <v>460.7</v>
      </c>
      <c r="R313" t="n">
        <v>47.85</v>
      </c>
      <c r="S313" t="n">
        <v>32.19</v>
      </c>
      <c r="T313" t="n">
        <v>3922.53</v>
      </c>
      <c r="U313" t="n">
        <v>0.67</v>
      </c>
      <c r="V313" t="n">
        <v>0.76</v>
      </c>
      <c r="W313" t="n">
        <v>1.46</v>
      </c>
      <c r="X313" t="n">
        <v>0.23</v>
      </c>
      <c r="Y313" t="n">
        <v>1</v>
      </c>
      <c r="Z313" t="n">
        <v>10</v>
      </c>
    </row>
    <row r="314">
      <c r="A314" t="n">
        <v>60</v>
      </c>
      <c r="B314" t="n">
        <v>125</v>
      </c>
      <c r="C314" t="inlineStr">
        <is>
          <t xml:space="preserve">CONCLUIDO	</t>
        </is>
      </c>
      <c r="D314" t="n">
        <v>6.6978</v>
      </c>
      <c r="E314" t="n">
        <v>14.93</v>
      </c>
      <c r="F314" t="n">
        <v>11.75</v>
      </c>
      <c r="G314" t="n">
        <v>78.31999999999999</v>
      </c>
      <c r="H314" t="n">
        <v>1.05</v>
      </c>
      <c r="I314" t="n">
        <v>9</v>
      </c>
      <c r="J314" t="n">
        <v>270.09</v>
      </c>
      <c r="K314" t="n">
        <v>58.47</v>
      </c>
      <c r="L314" t="n">
        <v>16</v>
      </c>
      <c r="M314" t="n">
        <v>7</v>
      </c>
      <c r="N314" t="n">
        <v>70.62</v>
      </c>
      <c r="O314" t="n">
        <v>33545.31</v>
      </c>
      <c r="P314" t="n">
        <v>172.51</v>
      </c>
      <c r="Q314" t="n">
        <v>460.73</v>
      </c>
      <c r="R314" t="n">
        <v>47.35</v>
      </c>
      <c r="S314" t="n">
        <v>32.19</v>
      </c>
      <c r="T314" t="n">
        <v>3674.04</v>
      </c>
      <c r="U314" t="n">
        <v>0.68</v>
      </c>
      <c r="V314" t="n">
        <v>0.76</v>
      </c>
      <c r="W314" t="n">
        <v>1.46</v>
      </c>
      <c r="X314" t="n">
        <v>0.21</v>
      </c>
      <c r="Y314" t="n">
        <v>1</v>
      </c>
      <c r="Z314" t="n">
        <v>10</v>
      </c>
    </row>
    <row r="315">
      <c r="A315" t="n">
        <v>61</v>
      </c>
      <c r="B315" t="n">
        <v>125</v>
      </c>
      <c r="C315" t="inlineStr">
        <is>
          <t xml:space="preserve">CONCLUIDO	</t>
        </is>
      </c>
      <c r="D315" t="n">
        <v>6.6919</v>
      </c>
      <c r="E315" t="n">
        <v>14.94</v>
      </c>
      <c r="F315" t="n">
        <v>11.76</v>
      </c>
      <c r="G315" t="n">
        <v>78.41</v>
      </c>
      <c r="H315" t="n">
        <v>1.07</v>
      </c>
      <c r="I315" t="n">
        <v>9</v>
      </c>
      <c r="J315" t="n">
        <v>270.57</v>
      </c>
      <c r="K315" t="n">
        <v>58.47</v>
      </c>
      <c r="L315" t="n">
        <v>16.25</v>
      </c>
      <c r="M315" t="n">
        <v>7</v>
      </c>
      <c r="N315" t="n">
        <v>70.84</v>
      </c>
      <c r="O315" t="n">
        <v>33604.17</v>
      </c>
      <c r="P315" t="n">
        <v>172.85</v>
      </c>
      <c r="Q315" t="n">
        <v>460.73</v>
      </c>
      <c r="R315" t="n">
        <v>48</v>
      </c>
      <c r="S315" t="n">
        <v>32.19</v>
      </c>
      <c r="T315" t="n">
        <v>3996.11</v>
      </c>
      <c r="U315" t="n">
        <v>0.67</v>
      </c>
      <c r="V315" t="n">
        <v>0.76</v>
      </c>
      <c r="W315" t="n">
        <v>1.46</v>
      </c>
      <c r="X315" t="n">
        <v>0.23</v>
      </c>
      <c r="Y315" t="n">
        <v>1</v>
      </c>
      <c r="Z315" t="n">
        <v>10</v>
      </c>
    </row>
    <row r="316">
      <c r="A316" t="n">
        <v>62</v>
      </c>
      <c r="B316" t="n">
        <v>125</v>
      </c>
      <c r="C316" t="inlineStr">
        <is>
          <t xml:space="preserve">CONCLUIDO	</t>
        </is>
      </c>
      <c r="D316" t="n">
        <v>6.6881</v>
      </c>
      <c r="E316" t="n">
        <v>14.95</v>
      </c>
      <c r="F316" t="n">
        <v>11.77</v>
      </c>
      <c r="G316" t="n">
        <v>78.47</v>
      </c>
      <c r="H316" t="n">
        <v>1.08</v>
      </c>
      <c r="I316" t="n">
        <v>9</v>
      </c>
      <c r="J316" t="n">
        <v>271.05</v>
      </c>
      <c r="K316" t="n">
        <v>58.47</v>
      </c>
      <c r="L316" t="n">
        <v>16.5</v>
      </c>
      <c r="M316" t="n">
        <v>7</v>
      </c>
      <c r="N316" t="n">
        <v>71.06999999999999</v>
      </c>
      <c r="O316" t="n">
        <v>33663.13</v>
      </c>
      <c r="P316" t="n">
        <v>173.09</v>
      </c>
      <c r="Q316" t="n">
        <v>460.69</v>
      </c>
      <c r="R316" t="n">
        <v>48.2</v>
      </c>
      <c r="S316" t="n">
        <v>32.19</v>
      </c>
      <c r="T316" t="n">
        <v>4095.33</v>
      </c>
      <c r="U316" t="n">
        <v>0.67</v>
      </c>
      <c r="V316" t="n">
        <v>0.76</v>
      </c>
      <c r="W316" t="n">
        <v>1.46</v>
      </c>
      <c r="X316" t="n">
        <v>0.24</v>
      </c>
      <c r="Y316" t="n">
        <v>1</v>
      </c>
      <c r="Z316" t="n">
        <v>10</v>
      </c>
    </row>
    <row r="317">
      <c r="A317" t="n">
        <v>63</v>
      </c>
      <c r="B317" t="n">
        <v>125</v>
      </c>
      <c r="C317" t="inlineStr">
        <is>
          <t xml:space="preserve">CONCLUIDO	</t>
        </is>
      </c>
      <c r="D317" t="n">
        <v>6.6927</v>
      </c>
      <c r="E317" t="n">
        <v>14.94</v>
      </c>
      <c r="F317" t="n">
        <v>11.76</v>
      </c>
      <c r="G317" t="n">
        <v>78.40000000000001</v>
      </c>
      <c r="H317" t="n">
        <v>1.1</v>
      </c>
      <c r="I317" t="n">
        <v>9</v>
      </c>
      <c r="J317" t="n">
        <v>271.52</v>
      </c>
      <c r="K317" t="n">
        <v>58.47</v>
      </c>
      <c r="L317" t="n">
        <v>16.75</v>
      </c>
      <c r="M317" t="n">
        <v>7</v>
      </c>
      <c r="N317" t="n">
        <v>71.3</v>
      </c>
      <c r="O317" t="n">
        <v>33722.17</v>
      </c>
      <c r="P317" t="n">
        <v>172.16</v>
      </c>
      <c r="Q317" t="n">
        <v>460.69</v>
      </c>
      <c r="R317" t="n">
        <v>47.83</v>
      </c>
      <c r="S317" t="n">
        <v>32.19</v>
      </c>
      <c r="T317" t="n">
        <v>3911.54</v>
      </c>
      <c r="U317" t="n">
        <v>0.67</v>
      </c>
      <c r="V317" t="n">
        <v>0.76</v>
      </c>
      <c r="W317" t="n">
        <v>1.46</v>
      </c>
      <c r="X317" t="n">
        <v>0.23</v>
      </c>
      <c r="Y317" t="n">
        <v>1</v>
      </c>
      <c r="Z317" t="n">
        <v>10</v>
      </c>
    </row>
    <row r="318">
      <c r="A318" t="n">
        <v>64</v>
      </c>
      <c r="B318" t="n">
        <v>125</v>
      </c>
      <c r="C318" t="inlineStr">
        <is>
          <t xml:space="preserve">CONCLUIDO	</t>
        </is>
      </c>
      <c r="D318" t="n">
        <v>6.6897</v>
      </c>
      <c r="E318" t="n">
        <v>14.95</v>
      </c>
      <c r="F318" t="n">
        <v>11.77</v>
      </c>
      <c r="G318" t="n">
        <v>78.44</v>
      </c>
      <c r="H318" t="n">
        <v>1.11</v>
      </c>
      <c r="I318" t="n">
        <v>9</v>
      </c>
      <c r="J318" t="n">
        <v>272</v>
      </c>
      <c r="K318" t="n">
        <v>58.47</v>
      </c>
      <c r="L318" t="n">
        <v>17</v>
      </c>
      <c r="M318" t="n">
        <v>7</v>
      </c>
      <c r="N318" t="n">
        <v>71.53</v>
      </c>
      <c r="O318" t="n">
        <v>33781.3</v>
      </c>
      <c r="P318" t="n">
        <v>171.67</v>
      </c>
      <c r="Q318" t="n">
        <v>460.69</v>
      </c>
      <c r="R318" t="n">
        <v>48.15</v>
      </c>
      <c r="S318" t="n">
        <v>32.19</v>
      </c>
      <c r="T318" t="n">
        <v>4073.52</v>
      </c>
      <c r="U318" t="n">
        <v>0.67</v>
      </c>
      <c r="V318" t="n">
        <v>0.76</v>
      </c>
      <c r="W318" t="n">
        <v>1.46</v>
      </c>
      <c r="X318" t="n">
        <v>0.23</v>
      </c>
      <c r="Y318" t="n">
        <v>1</v>
      </c>
      <c r="Z318" t="n">
        <v>10</v>
      </c>
    </row>
    <row r="319">
      <c r="A319" t="n">
        <v>65</v>
      </c>
      <c r="B319" t="n">
        <v>125</v>
      </c>
      <c r="C319" t="inlineStr">
        <is>
          <t xml:space="preserve">CONCLUIDO	</t>
        </is>
      </c>
      <c r="D319" t="n">
        <v>6.688</v>
      </c>
      <c r="E319" t="n">
        <v>14.95</v>
      </c>
      <c r="F319" t="n">
        <v>11.77</v>
      </c>
      <c r="G319" t="n">
        <v>78.47</v>
      </c>
      <c r="H319" t="n">
        <v>1.13</v>
      </c>
      <c r="I319" t="n">
        <v>9</v>
      </c>
      <c r="J319" t="n">
        <v>272.48</v>
      </c>
      <c r="K319" t="n">
        <v>58.47</v>
      </c>
      <c r="L319" t="n">
        <v>17.25</v>
      </c>
      <c r="M319" t="n">
        <v>7</v>
      </c>
      <c r="N319" t="n">
        <v>71.76000000000001</v>
      </c>
      <c r="O319" t="n">
        <v>33840.65</v>
      </c>
      <c r="P319" t="n">
        <v>171.65</v>
      </c>
      <c r="Q319" t="n">
        <v>460.69</v>
      </c>
      <c r="R319" t="n">
        <v>48.21</v>
      </c>
      <c r="S319" t="n">
        <v>32.19</v>
      </c>
      <c r="T319" t="n">
        <v>4100.59</v>
      </c>
      <c r="U319" t="n">
        <v>0.67</v>
      </c>
      <c r="V319" t="n">
        <v>0.76</v>
      </c>
      <c r="W319" t="n">
        <v>1.46</v>
      </c>
      <c r="X319" t="n">
        <v>0.24</v>
      </c>
      <c r="Y319" t="n">
        <v>1</v>
      </c>
      <c r="Z319" t="n">
        <v>10</v>
      </c>
    </row>
    <row r="320">
      <c r="A320" t="n">
        <v>66</v>
      </c>
      <c r="B320" t="n">
        <v>125</v>
      </c>
      <c r="C320" t="inlineStr">
        <is>
          <t xml:space="preserve">CONCLUIDO	</t>
        </is>
      </c>
      <c r="D320" t="n">
        <v>6.7288</v>
      </c>
      <c r="E320" t="n">
        <v>14.86</v>
      </c>
      <c r="F320" t="n">
        <v>11.73</v>
      </c>
      <c r="G320" t="n">
        <v>87.95</v>
      </c>
      <c r="H320" t="n">
        <v>1.14</v>
      </c>
      <c r="I320" t="n">
        <v>8</v>
      </c>
      <c r="J320" t="n">
        <v>272.97</v>
      </c>
      <c r="K320" t="n">
        <v>58.47</v>
      </c>
      <c r="L320" t="n">
        <v>17.5</v>
      </c>
      <c r="M320" t="n">
        <v>6</v>
      </c>
      <c r="N320" t="n">
        <v>71.98999999999999</v>
      </c>
      <c r="O320" t="n">
        <v>33899.96</v>
      </c>
      <c r="P320" t="n">
        <v>170.03</v>
      </c>
      <c r="Q320" t="n">
        <v>460.69</v>
      </c>
      <c r="R320" t="n">
        <v>46.69</v>
      </c>
      <c r="S320" t="n">
        <v>32.19</v>
      </c>
      <c r="T320" t="n">
        <v>3348.93</v>
      </c>
      <c r="U320" t="n">
        <v>0.6899999999999999</v>
      </c>
      <c r="V320" t="n">
        <v>0.76</v>
      </c>
      <c r="W320" t="n">
        <v>1.46</v>
      </c>
      <c r="X320" t="n">
        <v>0.19</v>
      </c>
      <c r="Y320" t="n">
        <v>1</v>
      </c>
      <c r="Z320" t="n">
        <v>10</v>
      </c>
    </row>
    <row r="321">
      <c r="A321" t="n">
        <v>67</v>
      </c>
      <c r="B321" t="n">
        <v>125</v>
      </c>
      <c r="C321" t="inlineStr">
        <is>
          <t xml:space="preserve">CONCLUIDO	</t>
        </is>
      </c>
      <c r="D321" t="n">
        <v>6.7263</v>
      </c>
      <c r="E321" t="n">
        <v>14.87</v>
      </c>
      <c r="F321" t="n">
        <v>11.73</v>
      </c>
      <c r="G321" t="n">
        <v>87.98999999999999</v>
      </c>
      <c r="H321" t="n">
        <v>1.16</v>
      </c>
      <c r="I321" t="n">
        <v>8</v>
      </c>
      <c r="J321" t="n">
        <v>273.45</v>
      </c>
      <c r="K321" t="n">
        <v>58.47</v>
      </c>
      <c r="L321" t="n">
        <v>17.75</v>
      </c>
      <c r="M321" t="n">
        <v>6</v>
      </c>
      <c r="N321" t="n">
        <v>72.22</v>
      </c>
      <c r="O321" t="n">
        <v>33959.36</v>
      </c>
      <c r="P321" t="n">
        <v>170.22</v>
      </c>
      <c r="Q321" t="n">
        <v>460.69</v>
      </c>
      <c r="R321" t="n">
        <v>46.97</v>
      </c>
      <c r="S321" t="n">
        <v>32.19</v>
      </c>
      <c r="T321" t="n">
        <v>3488.2</v>
      </c>
      <c r="U321" t="n">
        <v>0.6899999999999999</v>
      </c>
      <c r="V321" t="n">
        <v>0.76</v>
      </c>
      <c r="W321" t="n">
        <v>1.46</v>
      </c>
      <c r="X321" t="n">
        <v>0.2</v>
      </c>
      <c r="Y321" t="n">
        <v>1</v>
      </c>
      <c r="Z321" t="n">
        <v>10</v>
      </c>
    </row>
    <row r="322">
      <c r="A322" t="n">
        <v>68</v>
      </c>
      <c r="B322" t="n">
        <v>125</v>
      </c>
      <c r="C322" t="inlineStr">
        <is>
          <t xml:space="preserve">CONCLUIDO	</t>
        </is>
      </c>
      <c r="D322" t="n">
        <v>6.7285</v>
      </c>
      <c r="E322" t="n">
        <v>14.86</v>
      </c>
      <c r="F322" t="n">
        <v>11.73</v>
      </c>
      <c r="G322" t="n">
        <v>87.95999999999999</v>
      </c>
      <c r="H322" t="n">
        <v>1.17</v>
      </c>
      <c r="I322" t="n">
        <v>8</v>
      </c>
      <c r="J322" t="n">
        <v>273.93</v>
      </c>
      <c r="K322" t="n">
        <v>58.47</v>
      </c>
      <c r="L322" t="n">
        <v>18</v>
      </c>
      <c r="M322" t="n">
        <v>6</v>
      </c>
      <c r="N322" t="n">
        <v>72.45999999999999</v>
      </c>
      <c r="O322" t="n">
        <v>34018.85</v>
      </c>
      <c r="P322" t="n">
        <v>169.98</v>
      </c>
      <c r="Q322" t="n">
        <v>460.72</v>
      </c>
      <c r="R322" t="n">
        <v>46.77</v>
      </c>
      <c r="S322" t="n">
        <v>32.19</v>
      </c>
      <c r="T322" t="n">
        <v>3385.02</v>
      </c>
      <c r="U322" t="n">
        <v>0.6899999999999999</v>
      </c>
      <c r="V322" t="n">
        <v>0.76</v>
      </c>
      <c r="W322" t="n">
        <v>1.46</v>
      </c>
      <c r="X322" t="n">
        <v>0.19</v>
      </c>
      <c r="Y322" t="n">
        <v>1</v>
      </c>
      <c r="Z322" t="n">
        <v>10</v>
      </c>
    </row>
    <row r="323">
      <c r="A323" t="n">
        <v>69</v>
      </c>
      <c r="B323" t="n">
        <v>125</v>
      </c>
      <c r="C323" t="inlineStr">
        <is>
          <t xml:space="preserve">CONCLUIDO	</t>
        </is>
      </c>
      <c r="D323" t="n">
        <v>6.7327</v>
      </c>
      <c r="E323" t="n">
        <v>14.85</v>
      </c>
      <c r="F323" t="n">
        <v>11.72</v>
      </c>
      <c r="G323" t="n">
        <v>87.89</v>
      </c>
      <c r="H323" t="n">
        <v>1.18</v>
      </c>
      <c r="I323" t="n">
        <v>8</v>
      </c>
      <c r="J323" t="n">
        <v>274.41</v>
      </c>
      <c r="K323" t="n">
        <v>58.47</v>
      </c>
      <c r="L323" t="n">
        <v>18.25</v>
      </c>
      <c r="M323" t="n">
        <v>6</v>
      </c>
      <c r="N323" t="n">
        <v>72.69</v>
      </c>
      <c r="O323" t="n">
        <v>34078.44</v>
      </c>
      <c r="P323" t="n">
        <v>169.84</v>
      </c>
      <c r="Q323" t="n">
        <v>460.7</v>
      </c>
      <c r="R323" t="n">
        <v>46.53</v>
      </c>
      <c r="S323" t="n">
        <v>32.19</v>
      </c>
      <c r="T323" t="n">
        <v>3265.81</v>
      </c>
      <c r="U323" t="n">
        <v>0.6899999999999999</v>
      </c>
      <c r="V323" t="n">
        <v>0.76</v>
      </c>
      <c r="W323" t="n">
        <v>1.46</v>
      </c>
      <c r="X323" t="n">
        <v>0.18</v>
      </c>
      <c r="Y323" t="n">
        <v>1</v>
      </c>
      <c r="Z323" t="n">
        <v>10</v>
      </c>
    </row>
    <row r="324">
      <c r="A324" t="n">
        <v>70</v>
      </c>
      <c r="B324" t="n">
        <v>125</v>
      </c>
      <c r="C324" t="inlineStr">
        <is>
          <t xml:space="preserve">CONCLUIDO	</t>
        </is>
      </c>
      <c r="D324" t="n">
        <v>6.7282</v>
      </c>
      <c r="E324" t="n">
        <v>14.86</v>
      </c>
      <c r="F324" t="n">
        <v>11.73</v>
      </c>
      <c r="G324" t="n">
        <v>87.95999999999999</v>
      </c>
      <c r="H324" t="n">
        <v>1.2</v>
      </c>
      <c r="I324" t="n">
        <v>8</v>
      </c>
      <c r="J324" t="n">
        <v>274.9</v>
      </c>
      <c r="K324" t="n">
        <v>58.47</v>
      </c>
      <c r="L324" t="n">
        <v>18.5</v>
      </c>
      <c r="M324" t="n">
        <v>6</v>
      </c>
      <c r="N324" t="n">
        <v>72.92</v>
      </c>
      <c r="O324" t="n">
        <v>34138.11</v>
      </c>
      <c r="P324" t="n">
        <v>169.49</v>
      </c>
      <c r="Q324" t="n">
        <v>460.69</v>
      </c>
      <c r="R324" t="n">
        <v>46.89</v>
      </c>
      <c r="S324" t="n">
        <v>32.19</v>
      </c>
      <c r="T324" t="n">
        <v>3449.54</v>
      </c>
      <c r="U324" t="n">
        <v>0.6899999999999999</v>
      </c>
      <c r="V324" t="n">
        <v>0.76</v>
      </c>
      <c r="W324" t="n">
        <v>1.46</v>
      </c>
      <c r="X324" t="n">
        <v>0.19</v>
      </c>
      <c r="Y324" t="n">
        <v>1</v>
      </c>
      <c r="Z324" t="n">
        <v>10</v>
      </c>
    </row>
    <row r="325">
      <c r="A325" t="n">
        <v>71</v>
      </c>
      <c r="B325" t="n">
        <v>125</v>
      </c>
      <c r="C325" t="inlineStr">
        <is>
          <t xml:space="preserve">CONCLUIDO	</t>
        </is>
      </c>
      <c r="D325" t="n">
        <v>6.7288</v>
      </c>
      <c r="E325" t="n">
        <v>14.86</v>
      </c>
      <c r="F325" t="n">
        <v>11.73</v>
      </c>
      <c r="G325" t="n">
        <v>87.95</v>
      </c>
      <c r="H325" t="n">
        <v>1.21</v>
      </c>
      <c r="I325" t="n">
        <v>8</v>
      </c>
      <c r="J325" t="n">
        <v>275.38</v>
      </c>
      <c r="K325" t="n">
        <v>58.47</v>
      </c>
      <c r="L325" t="n">
        <v>18.75</v>
      </c>
      <c r="M325" t="n">
        <v>6</v>
      </c>
      <c r="N325" t="n">
        <v>73.16</v>
      </c>
      <c r="O325" t="n">
        <v>34197.87</v>
      </c>
      <c r="P325" t="n">
        <v>169.69</v>
      </c>
      <c r="Q325" t="n">
        <v>460.69</v>
      </c>
      <c r="R325" t="n">
        <v>46.79</v>
      </c>
      <c r="S325" t="n">
        <v>32.19</v>
      </c>
      <c r="T325" t="n">
        <v>3395.76</v>
      </c>
      <c r="U325" t="n">
        <v>0.6899999999999999</v>
      </c>
      <c r="V325" t="n">
        <v>0.76</v>
      </c>
      <c r="W325" t="n">
        <v>1.46</v>
      </c>
      <c r="X325" t="n">
        <v>0.19</v>
      </c>
      <c r="Y325" t="n">
        <v>1</v>
      </c>
      <c r="Z325" t="n">
        <v>10</v>
      </c>
    </row>
    <row r="326">
      <c r="A326" t="n">
        <v>72</v>
      </c>
      <c r="B326" t="n">
        <v>125</v>
      </c>
      <c r="C326" t="inlineStr">
        <is>
          <t xml:space="preserve">CONCLUIDO	</t>
        </is>
      </c>
      <c r="D326" t="n">
        <v>6.7265</v>
      </c>
      <c r="E326" t="n">
        <v>14.87</v>
      </c>
      <c r="F326" t="n">
        <v>11.73</v>
      </c>
      <c r="G326" t="n">
        <v>87.98999999999999</v>
      </c>
      <c r="H326" t="n">
        <v>1.23</v>
      </c>
      <c r="I326" t="n">
        <v>8</v>
      </c>
      <c r="J326" t="n">
        <v>275.87</v>
      </c>
      <c r="K326" t="n">
        <v>58.47</v>
      </c>
      <c r="L326" t="n">
        <v>19</v>
      </c>
      <c r="M326" t="n">
        <v>6</v>
      </c>
      <c r="N326" t="n">
        <v>73.39</v>
      </c>
      <c r="O326" t="n">
        <v>34257.73</v>
      </c>
      <c r="P326" t="n">
        <v>169.39</v>
      </c>
      <c r="Q326" t="n">
        <v>460.69</v>
      </c>
      <c r="R326" t="n">
        <v>46.92</v>
      </c>
      <c r="S326" t="n">
        <v>32.19</v>
      </c>
      <c r="T326" t="n">
        <v>3463.16</v>
      </c>
      <c r="U326" t="n">
        <v>0.6899999999999999</v>
      </c>
      <c r="V326" t="n">
        <v>0.76</v>
      </c>
      <c r="W326" t="n">
        <v>1.46</v>
      </c>
      <c r="X326" t="n">
        <v>0.2</v>
      </c>
      <c r="Y326" t="n">
        <v>1</v>
      </c>
      <c r="Z326" t="n">
        <v>10</v>
      </c>
    </row>
    <row r="327">
      <c r="A327" t="n">
        <v>73</v>
      </c>
      <c r="B327" t="n">
        <v>125</v>
      </c>
      <c r="C327" t="inlineStr">
        <is>
          <t xml:space="preserve">CONCLUIDO	</t>
        </is>
      </c>
      <c r="D327" t="n">
        <v>6.7276</v>
      </c>
      <c r="E327" t="n">
        <v>14.86</v>
      </c>
      <c r="F327" t="n">
        <v>11.73</v>
      </c>
      <c r="G327" t="n">
        <v>87.97</v>
      </c>
      <c r="H327" t="n">
        <v>1.24</v>
      </c>
      <c r="I327" t="n">
        <v>8</v>
      </c>
      <c r="J327" t="n">
        <v>276.35</v>
      </c>
      <c r="K327" t="n">
        <v>58.47</v>
      </c>
      <c r="L327" t="n">
        <v>19.25</v>
      </c>
      <c r="M327" t="n">
        <v>6</v>
      </c>
      <c r="N327" t="n">
        <v>73.63</v>
      </c>
      <c r="O327" t="n">
        <v>34317.68</v>
      </c>
      <c r="P327" t="n">
        <v>168.7</v>
      </c>
      <c r="Q327" t="n">
        <v>460.72</v>
      </c>
      <c r="R327" t="n">
        <v>46.88</v>
      </c>
      <c r="S327" t="n">
        <v>32.19</v>
      </c>
      <c r="T327" t="n">
        <v>3441.17</v>
      </c>
      <c r="U327" t="n">
        <v>0.6899999999999999</v>
      </c>
      <c r="V327" t="n">
        <v>0.76</v>
      </c>
      <c r="W327" t="n">
        <v>1.46</v>
      </c>
      <c r="X327" t="n">
        <v>0.2</v>
      </c>
      <c r="Y327" t="n">
        <v>1</v>
      </c>
      <c r="Z327" t="n">
        <v>10</v>
      </c>
    </row>
    <row r="328">
      <c r="A328" t="n">
        <v>74</v>
      </c>
      <c r="B328" t="n">
        <v>125</v>
      </c>
      <c r="C328" t="inlineStr">
        <is>
          <t xml:space="preserve">CONCLUIDO	</t>
        </is>
      </c>
      <c r="D328" t="n">
        <v>6.7257</v>
      </c>
      <c r="E328" t="n">
        <v>14.87</v>
      </c>
      <c r="F328" t="n">
        <v>11.73</v>
      </c>
      <c r="G328" t="n">
        <v>88</v>
      </c>
      <c r="H328" t="n">
        <v>1.25</v>
      </c>
      <c r="I328" t="n">
        <v>8</v>
      </c>
      <c r="J328" t="n">
        <v>276.84</v>
      </c>
      <c r="K328" t="n">
        <v>58.47</v>
      </c>
      <c r="L328" t="n">
        <v>19.5</v>
      </c>
      <c r="M328" t="n">
        <v>6</v>
      </c>
      <c r="N328" t="n">
        <v>73.87</v>
      </c>
      <c r="O328" t="n">
        <v>34377.72</v>
      </c>
      <c r="P328" t="n">
        <v>168.03</v>
      </c>
      <c r="Q328" t="n">
        <v>460.69</v>
      </c>
      <c r="R328" t="n">
        <v>46.99</v>
      </c>
      <c r="S328" t="n">
        <v>32.19</v>
      </c>
      <c r="T328" t="n">
        <v>3498.12</v>
      </c>
      <c r="U328" t="n">
        <v>0.68</v>
      </c>
      <c r="V328" t="n">
        <v>0.76</v>
      </c>
      <c r="W328" t="n">
        <v>1.46</v>
      </c>
      <c r="X328" t="n">
        <v>0.2</v>
      </c>
      <c r="Y328" t="n">
        <v>1</v>
      </c>
      <c r="Z328" t="n">
        <v>10</v>
      </c>
    </row>
    <row r="329">
      <c r="A329" t="n">
        <v>75</v>
      </c>
      <c r="B329" t="n">
        <v>125</v>
      </c>
      <c r="C329" t="inlineStr">
        <is>
          <t xml:space="preserve">CONCLUIDO	</t>
        </is>
      </c>
      <c r="D329" t="n">
        <v>6.7219</v>
      </c>
      <c r="E329" t="n">
        <v>14.88</v>
      </c>
      <c r="F329" t="n">
        <v>11.74</v>
      </c>
      <c r="G329" t="n">
        <v>88.06</v>
      </c>
      <c r="H329" t="n">
        <v>1.27</v>
      </c>
      <c r="I329" t="n">
        <v>8</v>
      </c>
      <c r="J329" t="n">
        <v>277.33</v>
      </c>
      <c r="K329" t="n">
        <v>58.47</v>
      </c>
      <c r="L329" t="n">
        <v>19.75</v>
      </c>
      <c r="M329" t="n">
        <v>6</v>
      </c>
      <c r="N329" t="n">
        <v>74.09999999999999</v>
      </c>
      <c r="O329" t="n">
        <v>34437.85</v>
      </c>
      <c r="P329" t="n">
        <v>167.31</v>
      </c>
      <c r="Q329" t="n">
        <v>460.69</v>
      </c>
      <c r="R329" t="n">
        <v>47.27</v>
      </c>
      <c r="S329" t="n">
        <v>32.19</v>
      </c>
      <c r="T329" t="n">
        <v>3636.02</v>
      </c>
      <c r="U329" t="n">
        <v>0.68</v>
      </c>
      <c r="V329" t="n">
        <v>0.76</v>
      </c>
      <c r="W329" t="n">
        <v>1.46</v>
      </c>
      <c r="X329" t="n">
        <v>0.21</v>
      </c>
      <c r="Y329" t="n">
        <v>1</v>
      </c>
      <c r="Z329" t="n">
        <v>10</v>
      </c>
    </row>
    <row r="330">
      <c r="A330" t="n">
        <v>76</v>
      </c>
      <c r="B330" t="n">
        <v>125</v>
      </c>
      <c r="C330" t="inlineStr">
        <is>
          <t xml:space="preserve">CONCLUIDO	</t>
        </is>
      </c>
      <c r="D330" t="n">
        <v>6.7554</v>
      </c>
      <c r="E330" t="n">
        <v>14.8</v>
      </c>
      <c r="F330" t="n">
        <v>11.72</v>
      </c>
      <c r="G330" t="n">
        <v>100.42</v>
      </c>
      <c r="H330" t="n">
        <v>1.28</v>
      </c>
      <c r="I330" t="n">
        <v>7</v>
      </c>
      <c r="J330" t="n">
        <v>277.82</v>
      </c>
      <c r="K330" t="n">
        <v>58.47</v>
      </c>
      <c r="L330" t="n">
        <v>20</v>
      </c>
      <c r="M330" t="n">
        <v>5</v>
      </c>
      <c r="N330" t="n">
        <v>74.34</v>
      </c>
      <c r="O330" t="n">
        <v>34498.07</v>
      </c>
      <c r="P330" t="n">
        <v>167.03</v>
      </c>
      <c r="Q330" t="n">
        <v>460.69</v>
      </c>
      <c r="R330" t="n">
        <v>46.51</v>
      </c>
      <c r="S330" t="n">
        <v>32.19</v>
      </c>
      <c r="T330" t="n">
        <v>3262.49</v>
      </c>
      <c r="U330" t="n">
        <v>0.6899999999999999</v>
      </c>
      <c r="V330" t="n">
        <v>0.76</v>
      </c>
      <c r="W330" t="n">
        <v>1.46</v>
      </c>
      <c r="X330" t="n">
        <v>0.18</v>
      </c>
      <c r="Y330" t="n">
        <v>1</v>
      </c>
      <c r="Z330" t="n">
        <v>10</v>
      </c>
    </row>
    <row r="331">
      <c r="A331" t="n">
        <v>77</v>
      </c>
      <c r="B331" t="n">
        <v>125</v>
      </c>
      <c r="C331" t="inlineStr">
        <is>
          <t xml:space="preserve">CONCLUIDO	</t>
        </is>
      </c>
      <c r="D331" t="n">
        <v>6.7585</v>
      </c>
      <c r="E331" t="n">
        <v>14.8</v>
      </c>
      <c r="F331" t="n">
        <v>11.71</v>
      </c>
      <c r="G331" t="n">
        <v>100.36</v>
      </c>
      <c r="H331" t="n">
        <v>1.3</v>
      </c>
      <c r="I331" t="n">
        <v>7</v>
      </c>
      <c r="J331" t="n">
        <v>278.3</v>
      </c>
      <c r="K331" t="n">
        <v>58.47</v>
      </c>
      <c r="L331" t="n">
        <v>20.25</v>
      </c>
      <c r="M331" t="n">
        <v>5</v>
      </c>
      <c r="N331" t="n">
        <v>74.58</v>
      </c>
      <c r="O331" t="n">
        <v>34558.39</v>
      </c>
      <c r="P331" t="n">
        <v>167.07</v>
      </c>
      <c r="Q331" t="n">
        <v>460.69</v>
      </c>
      <c r="R331" t="n">
        <v>46.28</v>
      </c>
      <c r="S331" t="n">
        <v>32.19</v>
      </c>
      <c r="T331" t="n">
        <v>3147.49</v>
      </c>
      <c r="U331" t="n">
        <v>0.7</v>
      </c>
      <c r="V331" t="n">
        <v>0.76</v>
      </c>
      <c r="W331" t="n">
        <v>1.46</v>
      </c>
      <c r="X331" t="n">
        <v>0.17</v>
      </c>
      <c r="Y331" t="n">
        <v>1</v>
      </c>
      <c r="Z331" t="n">
        <v>10</v>
      </c>
    </row>
    <row r="332">
      <c r="A332" t="n">
        <v>78</v>
      </c>
      <c r="B332" t="n">
        <v>125</v>
      </c>
      <c r="C332" t="inlineStr">
        <is>
          <t xml:space="preserve">CONCLUIDO	</t>
        </is>
      </c>
      <c r="D332" t="n">
        <v>6.7603</v>
      </c>
      <c r="E332" t="n">
        <v>14.79</v>
      </c>
      <c r="F332" t="n">
        <v>11.7</v>
      </c>
      <c r="G332" t="n">
        <v>100.33</v>
      </c>
      <c r="H332" t="n">
        <v>1.31</v>
      </c>
      <c r="I332" t="n">
        <v>7</v>
      </c>
      <c r="J332" t="n">
        <v>278.79</v>
      </c>
      <c r="K332" t="n">
        <v>58.47</v>
      </c>
      <c r="L332" t="n">
        <v>20.5</v>
      </c>
      <c r="M332" t="n">
        <v>5</v>
      </c>
      <c r="N332" t="n">
        <v>74.81999999999999</v>
      </c>
      <c r="O332" t="n">
        <v>34618.81</v>
      </c>
      <c r="P332" t="n">
        <v>167.07</v>
      </c>
      <c r="Q332" t="n">
        <v>460.69</v>
      </c>
      <c r="R332" t="n">
        <v>46.08</v>
      </c>
      <c r="S332" t="n">
        <v>32.19</v>
      </c>
      <c r="T332" t="n">
        <v>3045.17</v>
      </c>
      <c r="U332" t="n">
        <v>0.7</v>
      </c>
      <c r="V332" t="n">
        <v>0.76</v>
      </c>
      <c r="W332" t="n">
        <v>1.46</v>
      </c>
      <c r="X332" t="n">
        <v>0.17</v>
      </c>
      <c r="Y332" t="n">
        <v>1</v>
      </c>
      <c r="Z332" t="n">
        <v>10</v>
      </c>
    </row>
    <row r="333">
      <c r="A333" t="n">
        <v>79</v>
      </c>
      <c r="B333" t="n">
        <v>125</v>
      </c>
      <c r="C333" t="inlineStr">
        <is>
          <t xml:space="preserve">CONCLUIDO	</t>
        </is>
      </c>
      <c r="D333" t="n">
        <v>6.7574</v>
      </c>
      <c r="E333" t="n">
        <v>14.8</v>
      </c>
      <c r="F333" t="n">
        <v>11.71</v>
      </c>
      <c r="G333" t="n">
        <v>100.38</v>
      </c>
      <c r="H333" t="n">
        <v>1.32</v>
      </c>
      <c r="I333" t="n">
        <v>7</v>
      </c>
      <c r="J333" t="n">
        <v>279.28</v>
      </c>
      <c r="K333" t="n">
        <v>58.47</v>
      </c>
      <c r="L333" t="n">
        <v>20.75</v>
      </c>
      <c r="M333" t="n">
        <v>5</v>
      </c>
      <c r="N333" t="n">
        <v>75.06</v>
      </c>
      <c r="O333" t="n">
        <v>34679.32</v>
      </c>
      <c r="P333" t="n">
        <v>167.43</v>
      </c>
      <c r="Q333" t="n">
        <v>460.71</v>
      </c>
      <c r="R333" t="n">
        <v>46.3</v>
      </c>
      <c r="S333" t="n">
        <v>32.19</v>
      </c>
      <c r="T333" t="n">
        <v>3155.68</v>
      </c>
      <c r="U333" t="n">
        <v>0.7</v>
      </c>
      <c r="V333" t="n">
        <v>0.76</v>
      </c>
      <c r="W333" t="n">
        <v>1.46</v>
      </c>
      <c r="X333" t="n">
        <v>0.18</v>
      </c>
      <c r="Y333" t="n">
        <v>1</v>
      </c>
      <c r="Z333" t="n">
        <v>10</v>
      </c>
    </row>
    <row r="334">
      <c r="A334" t="n">
        <v>80</v>
      </c>
      <c r="B334" t="n">
        <v>125</v>
      </c>
      <c r="C334" t="inlineStr">
        <is>
          <t xml:space="preserve">CONCLUIDO	</t>
        </is>
      </c>
      <c r="D334" t="n">
        <v>6.7618</v>
      </c>
      <c r="E334" t="n">
        <v>14.79</v>
      </c>
      <c r="F334" t="n">
        <v>11.7</v>
      </c>
      <c r="G334" t="n">
        <v>100.3</v>
      </c>
      <c r="H334" t="n">
        <v>1.34</v>
      </c>
      <c r="I334" t="n">
        <v>7</v>
      </c>
      <c r="J334" t="n">
        <v>279.78</v>
      </c>
      <c r="K334" t="n">
        <v>58.47</v>
      </c>
      <c r="L334" t="n">
        <v>21</v>
      </c>
      <c r="M334" t="n">
        <v>5</v>
      </c>
      <c r="N334" t="n">
        <v>75.3</v>
      </c>
      <c r="O334" t="n">
        <v>34739.92</v>
      </c>
      <c r="P334" t="n">
        <v>167.29</v>
      </c>
      <c r="Q334" t="n">
        <v>460.69</v>
      </c>
      <c r="R334" t="n">
        <v>46.06</v>
      </c>
      <c r="S334" t="n">
        <v>32.19</v>
      </c>
      <c r="T334" t="n">
        <v>3037.26</v>
      </c>
      <c r="U334" t="n">
        <v>0.7</v>
      </c>
      <c r="V334" t="n">
        <v>0.76</v>
      </c>
      <c r="W334" t="n">
        <v>1.46</v>
      </c>
      <c r="X334" t="n">
        <v>0.17</v>
      </c>
      <c r="Y334" t="n">
        <v>1</v>
      </c>
      <c r="Z334" t="n">
        <v>10</v>
      </c>
    </row>
    <row r="335">
      <c r="A335" t="n">
        <v>81</v>
      </c>
      <c r="B335" t="n">
        <v>125</v>
      </c>
      <c r="C335" t="inlineStr">
        <is>
          <t xml:space="preserve">CONCLUIDO	</t>
        </is>
      </c>
      <c r="D335" t="n">
        <v>6.7592</v>
      </c>
      <c r="E335" t="n">
        <v>14.79</v>
      </c>
      <c r="F335" t="n">
        <v>11.71</v>
      </c>
      <c r="G335" t="n">
        <v>100.35</v>
      </c>
      <c r="H335" t="n">
        <v>1.35</v>
      </c>
      <c r="I335" t="n">
        <v>7</v>
      </c>
      <c r="J335" t="n">
        <v>280.27</v>
      </c>
      <c r="K335" t="n">
        <v>58.47</v>
      </c>
      <c r="L335" t="n">
        <v>21.25</v>
      </c>
      <c r="M335" t="n">
        <v>5</v>
      </c>
      <c r="N335" t="n">
        <v>75.54000000000001</v>
      </c>
      <c r="O335" t="n">
        <v>34800.62</v>
      </c>
      <c r="P335" t="n">
        <v>167.31</v>
      </c>
      <c r="Q335" t="n">
        <v>460.7</v>
      </c>
      <c r="R335" t="n">
        <v>46.14</v>
      </c>
      <c r="S335" t="n">
        <v>32.19</v>
      </c>
      <c r="T335" t="n">
        <v>3078.46</v>
      </c>
      <c r="U335" t="n">
        <v>0.7</v>
      </c>
      <c r="V335" t="n">
        <v>0.76</v>
      </c>
      <c r="W335" t="n">
        <v>1.46</v>
      </c>
      <c r="X335" t="n">
        <v>0.17</v>
      </c>
      <c r="Y335" t="n">
        <v>1</v>
      </c>
      <c r="Z335" t="n">
        <v>10</v>
      </c>
    </row>
    <row r="336">
      <c r="A336" t="n">
        <v>82</v>
      </c>
      <c r="B336" t="n">
        <v>125</v>
      </c>
      <c r="C336" t="inlineStr">
        <is>
          <t xml:space="preserve">CONCLUIDO	</t>
        </is>
      </c>
      <c r="D336" t="n">
        <v>6.7632</v>
      </c>
      <c r="E336" t="n">
        <v>14.79</v>
      </c>
      <c r="F336" t="n">
        <v>11.7</v>
      </c>
      <c r="G336" t="n">
        <v>100.27</v>
      </c>
      <c r="H336" t="n">
        <v>1.36</v>
      </c>
      <c r="I336" t="n">
        <v>7</v>
      </c>
      <c r="J336" t="n">
        <v>280.76</v>
      </c>
      <c r="K336" t="n">
        <v>58.47</v>
      </c>
      <c r="L336" t="n">
        <v>21.5</v>
      </c>
      <c r="M336" t="n">
        <v>5</v>
      </c>
      <c r="N336" t="n">
        <v>75.79000000000001</v>
      </c>
      <c r="O336" t="n">
        <v>34861.41</v>
      </c>
      <c r="P336" t="n">
        <v>166.53</v>
      </c>
      <c r="Q336" t="n">
        <v>460.7</v>
      </c>
      <c r="R336" t="n">
        <v>45.79</v>
      </c>
      <c r="S336" t="n">
        <v>32.19</v>
      </c>
      <c r="T336" t="n">
        <v>2904.81</v>
      </c>
      <c r="U336" t="n">
        <v>0.7</v>
      </c>
      <c r="V336" t="n">
        <v>0.76</v>
      </c>
      <c r="W336" t="n">
        <v>1.46</v>
      </c>
      <c r="X336" t="n">
        <v>0.16</v>
      </c>
      <c r="Y336" t="n">
        <v>1</v>
      </c>
      <c r="Z336" t="n">
        <v>10</v>
      </c>
    </row>
    <row r="337">
      <c r="A337" t="n">
        <v>83</v>
      </c>
      <c r="B337" t="n">
        <v>125</v>
      </c>
      <c r="C337" t="inlineStr">
        <is>
          <t xml:space="preserve">CONCLUIDO	</t>
        </is>
      </c>
      <c r="D337" t="n">
        <v>6.7622</v>
      </c>
      <c r="E337" t="n">
        <v>14.79</v>
      </c>
      <c r="F337" t="n">
        <v>11.7</v>
      </c>
      <c r="G337" t="n">
        <v>100.29</v>
      </c>
      <c r="H337" t="n">
        <v>1.38</v>
      </c>
      <c r="I337" t="n">
        <v>7</v>
      </c>
      <c r="J337" t="n">
        <v>281.25</v>
      </c>
      <c r="K337" t="n">
        <v>58.47</v>
      </c>
      <c r="L337" t="n">
        <v>21.75</v>
      </c>
      <c r="M337" t="n">
        <v>5</v>
      </c>
      <c r="N337" t="n">
        <v>76.03</v>
      </c>
      <c r="O337" t="n">
        <v>34922.31</v>
      </c>
      <c r="P337" t="n">
        <v>166.06</v>
      </c>
      <c r="Q337" t="n">
        <v>460.69</v>
      </c>
      <c r="R337" t="n">
        <v>45.9</v>
      </c>
      <c r="S337" t="n">
        <v>32.19</v>
      </c>
      <c r="T337" t="n">
        <v>2958.69</v>
      </c>
      <c r="U337" t="n">
        <v>0.7</v>
      </c>
      <c r="V337" t="n">
        <v>0.76</v>
      </c>
      <c r="W337" t="n">
        <v>1.46</v>
      </c>
      <c r="X337" t="n">
        <v>0.17</v>
      </c>
      <c r="Y337" t="n">
        <v>1</v>
      </c>
      <c r="Z337" t="n">
        <v>10</v>
      </c>
    </row>
    <row r="338">
      <c r="A338" t="n">
        <v>84</v>
      </c>
      <c r="B338" t="n">
        <v>125</v>
      </c>
      <c r="C338" t="inlineStr">
        <is>
          <t xml:space="preserve">CONCLUIDO	</t>
        </is>
      </c>
      <c r="D338" t="n">
        <v>6.7644</v>
      </c>
      <c r="E338" t="n">
        <v>14.78</v>
      </c>
      <c r="F338" t="n">
        <v>11.7</v>
      </c>
      <c r="G338" t="n">
        <v>100.25</v>
      </c>
      <c r="H338" t="n">
        <v>1.39</v>
      </c>
      <c r="I338" t="n">
        <v>7</v>
      </c>
      <c r="J338" t="n">
        <v>281.75</v>
      </c>
      <c r="K338" t="n">
        <v>58.47</v>
      </c>
      <c r="L338" t="n">
        <v>22</v>
      </c>
      <c r="M338" t="n">
        <v>5</v>
      </c>
      <c r="N338" t="n">
        <v>76.28</v>
      </c>
      <c r="O338" t="n">
        <v>34983.29</v>
      </c>
      <c r="P338" t="n">
        <v>165.87</v>
      </c>
      <c r="Q338" t="n">
        <v>460.69</v>
      </c>
      <c r="R338" t="n">
        <v>45.83</v>
      </c>
      <c r="S338" t="n">
        <v>32.19</v>
      </c>
      <c r="T338" t="n">
        <v>2922.82</v>
      </c>
      <c r="U338" t="n">
        <v>0.7</v>
      </c>
      <c r="V338" t="n">
        <v>0.76</v>
      </c>
      <c r="W338" t="n">
        <v>1.46</v>
      </c>
      <c r="X338" t="n">
        <v>0.16</v>
      </c>
      <c r="Y338" t="n">
        <v>1</v>
      </c>
      <c r="Z338" t="n">
        <v>10</v>
      </c>
    </row>
    <row r="339">
      <c r="A339" t="n">
        <v>85</v>
      </c>
      <c r="B339" t="n">
        <v>125</v>
      </c>
      <c r="C339" t="inlineStr">
        <is>
          <t xml:space="preserve">CONCLUIDO	</t>
        </is>
      </c>
      <c r="D339" t="n">
        <v>6.7601</v>
      </c>
      <c r="E339" t="n">
        <v>14.79</v>
      </c>
      <c r="F339" t="n">
        <v>11.71</v>
      </c>
      <c r="G339" t="n">
        <v>100.33</v>
      </c>
      <c r="H339" t="n">
        <v>1.4</v>
      </c>
      <c r="I339" t="n">
        <v>7</v>
      </c>
      <c r="J339" t="n">
        <v>282.24</v>
      </c>
      <c r="K339" t="n">
        <v>58.47</v>
      </c>
      <c r="L339" t="n">
        <v>22.25</v>
      </c>
      <c r="M339" t="n">
        <v>5</v>
      </c>
      <c r="N339" t="n">
        <v>76.52</v>
      </c>
      <c r="O339" t="n">
        <v>35044.38</v>
      </c>
      <c r="P339" t="n">
        <v>165.44</v>
      </c>
      <c r="Q339" t="n">
        <v>460.69</v>
      </c>
      <c r="R339" t="n">
        <v>46</v>
      </c>
      <c r="S339" t="n">
        <v>32.19</v>
      </c>
      <c r="T339" t="n">
        <v>3007.34</v>
      </c>
      <c r="U339" t="n">
        <v>0.7</v>
      </c>
      <c r="V339" t="n">
        <v>0.76</v>
      </c>
      <c r="W339" t="n">
        <v>1.46</v>
      </c>
      <c r="X339" t="n">
        <v>0.17</v>
      </c>
      <c r="Y339" t="n">
        <v>1</v>
      </c>
      <c r="Z339" t="n">
        <v>10</v>
      </c>
    </row>
    <row r="340">
      <c r="A340" t="n">
        <v>86</v>
      </c>
      <c r="B340" t="n">
        <v>125</v>
      </c>
      <c r="C340" t="inlineStr">
        <is>
          <t xml:space="preserve">CONCLUIDO	</t>
        </is>
      </c>
      <c r="D340" t="n">
        <v>6.763</v>
      </c>
      <c r="E340" t="n">
        <v>14.79</v>
      </c>
      <c r="F340" t="n">
        <v>11.7</v>
      </c>
      <c r="G340" t="n">
        <v>100.28</v>
      </c>
      <c r="H340" t="n">
        <v>1.42</v>
      </c>
      <c r="I340" t="n">
        <v>7</v>
      </c>
      <c r="J340" t="n">
        <v>282.74</v>
      </c>
      <c r="K340" t="n">
        <v>58.47</v>
      </c>
      <c r="L340" t="n">
        <v>22.5</v>
      </c>
      <c r="M340" t="n">
        <v>5</v>
      </c>
      <c r="N340" t="n">
        <v>76.77</v>
      </c>
      <c r="O340" t="n">
        <v>35105.56</v>
      </c>
      <c r="P340" t="n">
        <v>164.74</v>
      </c>
      <c r="Q340" t="n">
        <v>460.69</v>
      </c>
      <c r="R340" t="n">
        <v>45.91</v>
      </c>
      <c r="S340" t="n">
        <v>32.19</v>
      </c>
      <c r="T340" t="n">
        <v>2962.22</v>
      </c>
      <c r="U340" t="n">
        <v>0.7</v>
      </c>
      <c r="V340" t="n">
        <v>0.76</v>
      </c>
      <c r="W340" t="n">
        <v>1.46</v>
      </c>
      <c r="X340" t="n">
        <v>0.17</v>
      </c>
      <c r="Y340" t="n">
        <v>1</v>
      </c>
      <c r="Z340" t="n">
        <v>10</v>
      </c>
    </row>
    <row r="341">
      <c r="A341" t="n">
        <v>87</v>
      </c>
      <c r="B341" t="n">
        <v>125</v>
      </c>
      <c r="C341" t="inlineStr">
        <is>
          <t xml:space="preserve">CONCLUIDO	</t>
        </is>
      </c>
      <c r="D341" t="n">
        <v>6.7631</v>
      </c>
      <c r="E341" t="n">
        <v>14.79</v>
      </c>
      <c r="F341" t="n">
        <v>11.7</v>
      </c>
      <c r="G341" t="n">
        <v>100.27</v>
      </c>
      <c r="H341" t="n">
        <v>1.43</v>
      </c>
      <c r="I341" t="n">
        <v>7</v>
      </c>
      <c r="J341" t="n">
        <v>283.24</v>
      </c>
      <c r="K341" t="n">
        <v>58.47</v>
      </c>
      <c r="L341" t="n">
        <v>22.75</v>
      </c>
      <c r="M341" t="n">
        <v>5</v>
      </c>
      <c r="N341" t="n">
        <v>77.01000000000001</v>
      </c>
      <c r="O341" t="n">
        <v>35166.85</v>
      </c>
      <c r="P341" t="n">
        <v>164.03</v>
      </c>
      <c r="Q341" t="n">
        <v>460.7</v>
      </c>
      <c r="R341" t="n">
        <v>45.81</v>
      </c>
      <c r="S341" t="n">
        <v>32.19</v>
      </c>
      <c r="T341" t="n">
        <v>2913.48</v>
      </c>
      <c r="U341" t="n">
        <v>0.7</v>
      </c>
      <c r="V341" t="n">
        <v>0.76</v>
      </c>
      <c r="W341" t="n">
        <v>1.46</v>
      </c>
      <c r="X341" t="n">
        <v>0.16</v>
      </c>
      <c r="Y341" t="n">
        <v>1</v>
      </c>
      <c r="Z341" t="n">
        <v>10</v>
      </c>
    </row>
    <row r="342">
      <c r="A342" t="n">
        <v>88</v>
      </c>
      <c r="B342" t="n">
        <v>125</v>
      </c>
      <c r="C342" t="inlineStr">
        <is>
          <t xml:space="preserve">CONCLUIDO	</t>
        </is>
      </c>
      <c r="D342" t="n">
        <v>6.7599</v>
      </c>
      <c r="E342" t="n">
        <v>14.79</v>
      </c>
      <c r="F342" t="n">
        <v>11.71</v>
      </c>
      <c r="G342" t="n">
        <v>100.33</v>
      </c>
      <c r="H342" t="n">
        <v>1.44</v>
      </c>
      <c r="I342" t="n">
        <v>7</v>
      </c>
      <c r="J342" t="n">
        <v>283.74</v>
      </c>
      <c r="K342" t="n">
        <v>58.47</v>
      </c>
      <c r="L342" t="n">
        <v>23</v>
      </c>
      <c r="M342" t="n">
        <v>5</v>
      </c>
      <c r="N342" t="n">
        <v>77.26000000000001</v>
      </c>
      <c r="O342" t="n">
        <v>35228.23</v>
      </c>
      <c r="P342" t="n">
        <v>163.71</v>
      </c>
      <c r="Q342" t="n">
        <v>460.69</v>
      </c>
      <c r="R342" t="n">
        <v>46.1</v>
      </c>
      <c r="S342" t="n">
        <v>32.19</v>
      </c>
      <c r="T342" t="n">
        <v>3057.43</v>
      </c>
      <c r="U342" t="n">
        <v>0.7</v>
      </c>
      <c r="V342" t="n">
        <v>0.76</v>
      </c>
      <c r="W342" t="n">
        <v>1.46</v>
      </c>
      <c r="X342" t="n">
        <v>0.17</v>
      </c>
      <c r="Y342" t="n">
        <v>1</v>
      </c>
      <c r="Z342" t="n">
        <v>10</v>
      </c>
    </row>
    <row r="343">
      <c r="A343" t="n">
        <v>89</v>
      </c>
      <c r="B343" t="n">
        <v>125</v>
      </c>
      <c r="C343" t="inlineStr">
        <is>
          <t xml:space="preserve">CONCLUIDO	</t>
        </is>
      </c>
      <c r="D343" t="n">
        <v>6.7987</v>
      </c>
      <c r="E343" t="n">
        <v>14.71</v>
      </c>
      <c r="F343" t="n">
        <v>11.67</v>
      </c>
      <c r="G343" t="n">
        <v>116.68</v>
      </c>
      <c r="H343" t="n">
        <v>1.46</v>
      </c>
      <c r="I343" t="n">
        <v>6</v>
      </c>
      <c r="J343" t="n">
        <v>284.23</v>
      </c>
      <c r="K343" t="n">
        <v>58.47</v>
      </c>
      <c r="L343" t="n">
        <v>23.25</v>
      </c>
      <c r="M343" t="n">
        <v>4</v>
      </c>
      <c r="N343" t="n">
        <v>77.51000000000001</v>
      </c>
      <c r="O343" t="n">
        <v>35289.71</v>
      </c>
      <c r="P343" t="n">
        <v>162.25</v>
      </c>
      <c r="Q343" t="n">
        <v>460.69</v>
      </c>
      <c r="R343" t="n">
        <v>44.93</v>
      </c>
      <c r="S343" t="n">
        <v>32.19</v>
      </c>
      <c r="T343" t="n">
        <v>2479.02</v>
      </c>
      <c r="U343" t="n">
        <v>0.72</v>
      </c>
      <c r="V343" t="n">
        <v>0.77</v>
      </c>
      <c r="W343" t="n">
        <v>1.45</v>
      </c>
      <c r="X343" t="n">
        <v>0.13</v>
      </c>
      <c r="Y343" t="n">
        <v>1</v>
      </c>
      <c r="Z343" t="n">
        <v>10</v>
      </c>
    </row>
    <row r="344">
      <c r="A344" t="n">
        <v>90</v>
      </c>
      <c r="B344" t="n">
        <v>125</v>
      </c>
      <c r="C344" t="inlineStr">
        <is>
          <t xml:space="preserve">CONCLUIDO	</t>
        </is>
      </c>
      <c r="D344" t="n">
        <v>6.7951</v>
      </c>
      <c r="E344" t="n">
        <v>14.72</v>
      </c>
      <c r="F344" t="n">
        <v>11.68</v>
      </c>
      <c r="G344" t="n">
        <v>116.76</v>
      </c>
      <c r="H344" t="n">
        <v>1.47</v>
      </c>
      <c r="I344" t="n">
        <v>6</v>
      </c>
      <c r="J344" t="n">
        <v>284.73</v>
      </c>
      <c r="K344" t="n">
        <v>58.47</v>
      </c>
      <c r="L344" t="n">
        <v>23.5</v>
      </c>
      <c r="M344" t="n">
        <v>4</v>
      </c>
      <c r="N344" t="n">
        <v>77.76000000000001</v>
      </c>
      <c r="O344" t="n">
        <v>35351.29</v>
      </c>
      <c r="P344" t="n">
        <v>162.25</v>
      </c>
      <c r="Q344" t="n">
        <v>460.69</v>
      </c>
      <c r="R344" t="n">
        <v>45.11</v>
      </c>
      <c r="S344" t="n">
        <v>32.19</v>
      </c>
      <c r="T344" t="n">
        <v>2567.83</v>
      </c>
      <c r="U344" t="n">
        <v>0.71</v>
      </c>
      <c r="V344" t="n">
        <v>0.77</v>
      </c>
      <c r="W344" t="n">
        <v>1.46</v>
      </c>
      <c r="X344" t="n">
        <v>0.14</v>
      </c>
      <c r="Y344" t="n">
        <v>1</v>
      </c>
      <c r="Z344" t="n">
        <v>10</v>
      </c>
    </row>
    <row r="345">
      <c r="A345" t="n">
        <v>91</v>
      </c>
      <c r="B345" t="n">
        <v>125</v>
      </c>
      <c r="C345" t="inlineStr">
        <is>
          <t xml:space="preserve">CONCLUIDO	</t>
        </is>
      </c>
      <c r="D345" t="n">
        <v>6.798</v>
      </c>
      <c r="E345" t="n">
        <v>14.71</v>
      </c>
      <c r="F345" t="n">
        <v>11.67</v>
      </c>
      <c r="G345" t="n">
        <v>116.7</v>
      </c>
      <c r="H345" t="n">
        <v>1.48</v>
      </c>
      <c r="I345" t="n">
        <v>6</v>
      </c>
      <c r="J345" t="n">
        <v>285.23</v>
      </c>
      <c r="K345" t="n">
        <v>58.47</v>
      </c>
      <c r="L345" t="n">
        <v>23.75</v>
      </c>
      <c r="M345" t="n">
        <v>4</v>
      </c>
      <c r="N345" t="n">
        <v>78.01000000000001</v>
      </c>
      <c r="O345" t="n">
        <v>35412.96</v>
      </c>
      <c r="P345" t="n">
        <v>162.38</v>
      </c>
      <c r="Q345" t="n">
        <v>460.7</v>
      </c>
      <c r="R345" t="n">
        <v>44.96</v>
      </c>
      <c r="S345" t="n">
        <v>32.19</v>
      </c>
      <c r="T345" t="n">
        <v>2494.69</v>
      </c>
      <c r="U345" t="n">
        <v>0.72</v>
      </c>
      <c r="V345" t="n">
        <v>0.77</v>
      </c>
      <c r="W345" t="n">
        <v>1.45</v>
      </c>
      <c r="X345" t="n">
        <v>0.14</v>
      </c>
      <c r="Y345" t="n">
        <v>1</v>
      </c>
      <c r="Z345" t="n">
        <v>10</v>
      </c>
    </row>
    <row r="346">
      <c r="A346" t="n">
        <v>92</v>
      </c>
      <c r="B346" t="n">
        <v>125</v>
      </c>
      <c r="C346" t="inlineStr">
        <is>
          <t xml:space="preserve">CONCLUIDO	</t>
        </is>
      </c>
      <c r="D346" t="n">
        <v>6.7969</v>
      </c>
      <c r="E346" t="n">
        <v>14.71</v>
      </c>
      <c r="F346" t="n">
        <v>11.67</v>
      </c>
      <c r="G346" t="n">
        <v>116.72</v>
      </c>
      <c r="H346" t="n">
        <v>1.5</v>
      </c>
      <c r="I346" t="n">
        <v>6</v>
      </c>
      <c r="J346" t="n">
        <v>285.73</v>
      </c>
      <c r="K346" t="n">
        <v>58.47</v>
      </c>
      <c r="L346" t="n">
        <v>24</v>
      </c>
      <c r="M346" t="n">
        <v>4</v>
      </c>
      <c r="N346" t="n">
        <v>78.26000000000001</v>
      </c>
      <c r="O346" t="n">
        <v>35474.75</v>
      </c>
      <c r="P346" t="n">
        <v>162.43</v>
      </c>
      <c r="Q346" t="n">
        <v>460.69</v>
      </c>
      <c r="R346" t="n">
        <v>45.02</v>
      </c>
      <c r="S346" t="n">
        <v>32.19</v>
      </c>
      <c r="T346" t="n">
        <v>2521.04</v>
      </c>
      <c r="U346" t="n">
        <v>0.71</v>
      </c>
      <c r="V346" t="n">
        <v>0.77</v>
      </c>
      <c r="W346" t="n">
        <v>1.46</v>
      </c>
      <c r="X346" t="n">
        <v>0.14</v>
      </c>
      <c r="Y346" t="n">
        <v>1</v>
      </c>
      <c r="Z346" t="n">
        <v>10</v>
      </c>
    </row>
    <row r="347">
      <c r="A347" t="n">
        <v>93</v>
      </c>
      <c r="B347" t="n">
        <v>125</v>
      </c>
      <c r="C347" t="inlineStr">
        <is>
          <t xml:space="preserve">CONCLUIDO	</t>
        </is>
      </c>
      <c r="D347" t="n">
        <v>6.798</v>
      </c>
      <c r="E347" t="n">
        <v>14.71</v>
      </c>
      <c r="F347" t="n">
        <v>11.67</v>
      </c>
      <c r="G347" t="n">
        <v>116.7</v>
      </c>
      <c r="H347" t="n">
        <v>1.51</v>
      </c>
      <c r="I347" t="n">
        <v>6</v>
      </c>
      <c r="J347" t="n">
        <v>286.24</v>
      </c>
      <c r="K347" t="n">
        <v>58.47</v>
      </c>
      <c r="L347" t="n">
        <v>24.25</v>
      </c>
      <c r="M347" t="n">
        <v>4</v>
      </c>
      <c r="N347" t="n">
        <v>78.51000000000001</v>
      </c>
      <c r="O347" t="n">
        <v>35536.63</v>
      </c>
      <c r="P347" t="n">
        <v>162.57</v>
      </c>
      <c r="Q347" t="n">
        <v>460.69</v>
      </c>
      <c r="R347" t="n">
        <v>44.97</v>
      </c>
      <c r="S347" t="n">
        <v>32.19</v>
      </c>
      <c r="T347" t="n">
        <v>2497.7</v>
      </c>
      <c r="U347" t="n">
        <v>0.72</v>
      </c>
      <c r="V347" t="n">
        <v>0.77</v>
      </c>
      <c r="W347" t="n">
        <v>1.45</v>
      </c>
      <c r="X347" t="n">
        <v>0.14</v>
      </c>
      <c r="Y347" t="n">
        <v>1</v>
      </c>
      <c r="Z347" t="n">
        <v>10</v>
      </c>
    </row>
    <row r="348">
      <c r="A348" t="n">
        <v>94</v>
      </c>
      <c r="B348" t="n">
        <v>125</v>
      </c>
      <c r="C348" t="inlineStr">
        <is>
          <t xml:space="preserve">CONCLUIDO	</t>
        </is>
      </c>
      <c r="D348" t="n">
        <v>6.7991</v>
      </c>
      <c r="E348" t="n">
        <v>14.71</v>
      </c>
      <c r="F348" t="n">
        <v>11.67</v>
      </c>
      <c r="G348" t="n">
        <v>116.67</v>
      </c>
      <c r="H348" t="n">
        <v>1.52</v>
      </c>
      <c r="I348" t="n">
        <v>6</v>
      </c>
      <c r="J348" t="n">
        <v>286.74</v>
      </c>
      <c r="K348" t="n">
        <v>58.47</v>
      </c>
      <c r="L348" t="n">
        <v>24.5</v>
      </c>
      <c r="M348" t="n">
        <v>4</v>
      </c>
      <c r="N348" t="n">
        <v>78.77</v>
      </c>
      <c r="O348" t="n">
        <v>35598.74</v>
      </c>
      <c r="P348" t="n">
        <v>162.67</v>
      </c>
      <c r="Q348" t="n">
        <v>460.71</v>
      </c>
      <c r="R348" t="n">
        <v>44.84</v>
      </c>
      <c r="S348" t="n">
        <v>32.19</v>
      </c>
      <c r="T348" t="n">
        <v>2433.87</v>
      </c>
      <c r="U348" t="n">
        <v>0.72</v>
      </c>
      <c r="V348" t="n">
        <v>0.77</v>
      </c>
      <c r="W348" t="n">
        <v>1.46</v>
      </c>
      <c r="X348" t="n">
        <v>0.13</v>
      </c>
      <c r="Y348" t="n">
        <v>1</v>
      </c>
      <c r="Z348" t="n">
        <v>10</v>
      </c>
    </row>
    <row r="349">
      <c r="A349" t="n">
        <v>95</v>
      </c>
      <c r="B349" t="n">
        <v>125</v>
      </c>
      <c r="C349" t="inlineStr">
        <is>
          <t xml:space="preserve">CONCLUIDO	</t>
        </is>
      </c>
      <c r="D349" t="n">
        <v>6.798</v>
      </c>
      <c r="E349" t="n">
        <v>14.71</v>
      </c>
      <c r="F349" t="n">
        <v>11.67</v>
      </c>
      <c r="G349" t="n">
        <v>116.7</v>
      </c>
      <c r="H349" t="n">
        <v>1.53</v>
      </c>
      <c r="I349" t="n">
        <v>6</v>
      </c>
      <c r="J349" t="n">
        <v>287.24</v>
      </c>
      <c r="K349" t="n">
        <v>58.47</v>
      </c>
      <c r="L349" t="n">
        <v>24.75</v>
      </c>
      <c r="M349" t="n">
        <v>4</v>
      </c>
      <c r="N349" t="n">
        <v>79.02</v>
      </c>
      <c r="O349" t="n">
        <v>35660.82</v>
      </c>
      <c r="P349" t="n">
        <v>162.44</v>
      </c>
      <c r="Q349" t="n">
        <v>460.69</v>
      </c>
      <c r="R349" t="n">
        <v>44.91</v>
      </c>
      <c r="S349" t="n">
        <v>32.19</v>
      </c>
      <c r="T349" t="n">
        <v>2468.23</v>
      </c>
      <c r="U349" t="n">
        <v>0.72</v>
      </c>
      <c r="V349" t="n">
        <v>0.77</v>
      </c>
      <c r="W349" t="n">
        <v>1.46</v>
      </c>
      <c r="X349" t="n">
        <v>0.14</v>
      </c>
      <c r="Y349" t="n">
        <v>1</v>
      </c>
      <c r="Z349" t="n">
        <v>10</v>
      </c>
    </row>
    <row r="350">
      <c r="A350" t="n">
        <v>96</v>
      </c>
      <c r="B350" t="n">
        <v>125</v>
      </c>
      <c r="C350" t="inlineStr">
        <is>
          <t xml:space="preserve">CONCLUIDO	</t>
        </is>
      </c>
      <c r="D350" t="n">
        <v>6.7977</v>
      </c>
      <c r="E350" t="n">
        <v>14.71</v>
      </c>
      <c r="F350" t="n">
        <v>11.67</v>
      </c>
      <c r="G350" t="n">
        <v>116.71</v>
      </c>
      <c r="H350" t="n">
        <v>1.55</v>
      </c>
      <c r="I350" t="n">
        <v>6</v>
      </c>
      <c r="J350" t="n">
        <v>287.75</v>
      </c>
      <c r="K350" t="n">
        <v>58.47</v>
      </c>
      <c r="L350" t="n">
        <v>25</v>
      </c>
      <c r="M350" t="n">
        <v>4</v>
      </c>
      <c r="N350" t="n">
        <v>79.27</v>
      </c>
      <c r="O350" t="n">
        <v>35723.02</v>
      </c>
      <c r="P350" t="n">
        <v>162.27</v>
      </c>
      <c r="Q350" t="n">
        <v>460.69</v>
      </c>
      <c r="R350" t="n">
        <v>45.02</v>
      </c>
      <c r="S350" t="n">
        <v>32.19</v>
      </c>
      <c r="T350" t="n">
        <v>2522.99</v>
      </c>
      <c r="U350" t="n">
        <v>0.71</v>
      </c>
      <c r="V350" t="n">
        <v>0.77</v>
      </c>
      <c r="W350" t="n">
        <v>1.45</v>
      </c>
      <c r="X350" t="n">
        <v>0.14</v>
      </c>
      <c r="Y350" t="n">
        <v>1</v>
      </c>
      <c r="Z350" t="n">
        <v>10</v>
      </c>
    </row>
    <row r="351">
      <c r="A351" t="n">
        <v>97</v>
      </c>
      <c r="B351" t="n">
        <v>125</v>
      </c>
      <c r="C351" t="inlineStr">
        <is>
          <t xml:space="preserve">CONCLUIDO	</t>
        </is>
      </c>
      <c r="D351" t="n">
        <v>6.798</v>
      </c>
      <c r="E351" t="n">
        <v>14.71</v>
      </c>
      <c r="F351" t="n">
        <v>11.67</v>
      </c>
      <c r="G351" t="n">
        <v>116.7</v>
      </c>
      <c r="H351" t="n">
        <v>1.56</v>
      </c>
      <c r="I351" t="n">
        <v>6</v>
      </c>
      <c r="J351" t="n">
        <v>288.25</v>
      </c>
      <c r="K351" t="n">
        <v>58.47</v>
      </c>
      <c r="L351" t="n">
        <v>25.25</v>
      </c>
      <c r="M351" t="n">
        <v>4</v>
      </c>
      <c r="N351" t="n">
        <v>79.53</v>
      </c>
      <c r="O351" t="n">
        <v>35785.31</v>
      </c>
      <c r="P351" t="n">
        <v>161.77</v>
      </c>
      <c r="Q351" t="n">
        <v>460.69</v>
      </c>
      <c r="R351" t="n">
        <v>44.88</v>
      </c>
      <c r="S351" t="n">
        <v>32.19</v>
      </c>
      <c r="T351" t="n">
        <v>2451.6</v>
      </c>
      <c r="U351" t="n">
        <v>0.72</v>
      </c>
      <c r="V351" t="n">
        <v>0.77</v>
      </c>
      <c r="W351" t="n">
        <v>1.46</v>
      </c>
      <c r="X351" t="n">
        <v>0.14</v>
      </c>
      <c r="Y351" t="n">
        <v>1</v>
      </c>
      <c r="Z351" t="n">
        <v>10</v>
      </c>
    </row>
    <row r="352">
      <c r="A352" t="n">
        <v>98</v>
      </c>
      <c r="B352" t="n">
        <v>125</v>
      </c>
      <c r="C352" t="inlineStr">
        <is>
          <t xml:space="preserve">CONCLUIDO	</t>
        </is>
      </c>
      <c r="D352" t="n">
        <v>6.7962</v>
      </c>
      <c r="E352" t="n">
        <v>14.71</v>
      </c>
      <c r="F352" t="n">
        <v>11.67</v>
      </c>
      <c r="G352" t="n">
        <v>116.74</v>
      </c>
      <c r="H352" t="n">
        <v>1.57</v>
      </c>
      <c r="I352" t="n">
        <v>6</v>
      </c>
      <c r="J352" t="n">
        <v>288.76</v>
      </c>
      <c r="K352" t="n">
        <v>58.47</v>
      </c>
      <c r="L352" t="n">
        <v>25.5</v>
      </c>
      <c r="M352" t="n">
        <v>4</v>
      </c>
      <c r="N352" t="n">
        <v>79.78</v>
      </c>
      <c r="O352" t="n">
        <v>35847.71</v>
      </c>
      <c r="P352" t="n">
        <v>162.1</v>
      </c>
      <c r="Q352" t="n">
        <v>460.69</v>
      </c>
      <c r="R352" t="n">
        <v>45.01</v>
      </c>
      <c r="S352" t="n">
        <v>32.19</v>
      </c>
      <c r="T352" t="n">
        <v>2516.41</v>
      </c>
      <c r="U352" t="n">
        <v>0.72</v>
      </c>
      <c r="V352" t="n">
        <v>0.77</v>
      </c>
      <c r="W352" t="n">
        <v>1.46</v>
      </c>
      <c r="X352" t="n">
        <v>0.14</v>
      </c>
      <c r="Y352" t="n">
        <v>1</v>
      </c>
      <c r="Z352" t="n">
        <v>10</v>
      </c>
    </row>
    <row r="353">
      <c r="A353" t="n">
        <v>99</v>
      </c>
      <c r="B353" t="n">
        <v>125</v>
      </c>
      <c r="C353" t="inlineStr">
        <is>
          <t xml:space="preserve">CONCLUIDO	</t>
        </is>
      </c>
      <c r="D353" t="n">
        <v>6.8008</v>
      </c>
      <c r="E353" t="n">
        <v>14.7</v>
      </c>
      <c r="F353" t="n">
        <v>11.66</v>
      </c>
      <c r="G353" t="n">
        <v>116.64</v>
      </c>
      <c r="H353" t="n">
        <v>1.59</v>
      </c>
      <c r="I353" t="n">
        <v>6</v>
      </c>
      <c r="J353" t="n">
        <v>289.26</v>
      </c>
      <c r="K353" t="n">
        <v>58.47</v>
      </c>
      <c r="L353" t="n">
        <v>25.75</v>
      </c>
      <c r="M353" t="n">
        <v>4</v>
      </c>
      <c r="N353" t="n">
        <v>80.04000000000001</v>
      </c>
      <c r="O353" t="n">
        <v>35910.21</v>
      </c>
      <c r="P353" t="n">
        <v>160.84</v>
      </c>
      <c r="Q353" t="n">
        <v>460.72</v>
      </c>
      <c r="R353" t="n">
        <v>44.75</v>
      </c>
      <c r="S353" t="n">
        <v>32.19</v>
      </c>
      <c r="T353" t="n">
        <v>2385.34</v>
      </c>
      <c r="U353" t="n">
        <v>0.72</v>
      </c>
      <c r="V353" t="n">
        <v>0.77</v>
      </c>
      <c r="W353" t="n">
        <v>1.45</v>
      </c>
      <c r="X353" t="n">
        <v>0.13</v>
      </c>
      <c r="Y353" t="n">
        <v>1</v>
      </c>
      <c r="Z353" t="n">
        <v>10</v>
      </c>
    </row>
    <row r="354">
      <c r="A354" t="n">
        <v>100</v>
      </c>
      <c r="B354" t="n">
        <v>125</v>
      </c>
      <c r="C354" t="inlineStr">
        <is>
          <t xml:space="preserve">CONCLUIDO	</t>
        </is>
      </c>
      <c r="D354" t="n">
        <v>6.796</v>
      </c>
      <c r="E354" t="n">
        <v>14.71</v>
      </c>
      <c r="F354" t="n">
        <v>11.67</v>
      </c>
      <c r="G354" t="n">
        <v>116.74</v>
      </c>
      <c r="H354" t="n">
        <v>1.6</v>
      </c>
      <c r="I354" t="n">
        <v>6</v>
      </c>
      <c r="J354" t="n">
        <v>289.77</v>
      </c>
      <c r="K354" t="n">
        <v>58.47</v>
      </c>
      <c r="L354" t="n">
        <v>26</v>
      </c>
      <c r="M354" t="n">
        <v>4</v>
      </c>
      <c r="N354" t="n">
        <v>80.3</v>
      </c>
      <c r="O354" t="n">
        <v>35972.82</v>
      </c>
      <c r="P354" t="n">
        <v>159.8</v>
      </c>
      <c r="Q354" t="n">
        <v>460.69</v>
      </c>
      <c r="R354" t="n">
        <v>45.05</v>
      </c>
      <c r="S354" t="n">
        <v>32.19</v>
      </c>
      <c r="T354" t="n">
        <v>2539.33</v>
      </c>
      <c r="U354" t="n">
        <v>0.71</v>
      </c>
      <c r="V354" t="n">
        <v>0.77</v>
      </c>
      <c r="W354" t="n">
        <v>1.46</v>
      </c>
      <c r="X354" t="n">
        <v>0.14</v>
      </c>
      <c r="Y354" t="n">
        <v>1</v>
      </c>
      <c r="Z354" t="n">
        <v>10</v>
      </c>
    </row>
    <row r="355">
      <c r="A355" t="n">
        <v>101</v>
      </c>
      <c r="B355" t="n">
        <v>125</v>
      </c>
      <c r="C355" t="inlineStr">
        <is>
          <t xml:space="preserve">CONCLUIDO	</t>
        </is>
      </c>
      <c r="D355" t="n">
        <v>6.7923</v>
      </c>
      <c r="E355" t="n">
        <v>14.72</v>
      </c>
      <c r="F355" t="n">
        <v>11.68</v>
      </c>
      <c r="G355" t="n">
        <v>116.82</v>
      </c>
      <c r="H355" t="n">
        <v>1.61</v>
      </c>
      <c r="I355" t="n">
        <v>6</v>
      </c>
      <c r="J355" t="n">
        <v>290.28</v>
      </c>
      <c r="K355" t="n">
        <v>58.47</v>
      </c>
      <c r="L355" t="n">
        <v>26.25</v>
      </c>
      <c r="M355" t="n">
        <v>4</v>
      </c>
      <c r="N355" t="n">
        <v>80.56</v>
      </c>
      <c r="O355" t="n">
        <v>36035.53</v>
      </c>
      <c r="P355" t="n">
        <v>160.13</v>
      </c>
      <c r="Q355" t="n">
        <v>460.7</v>
      </c>
      <c r="R355" t="n">
        <v>45.24</v>
      </c>
      <c r="S355" t="n">
        <v>32.19</v>
      </c>
      <c r="T355" t="n">
        <v>2633.16</v>
      </c>
      <c r="U355" t="n">
        <v>0.71</v>
      </c>
      <c r="V355" t="n">
        <v>0.76</v>
      </c>
      <c r="W355" t="n">
        <v>1.46</v>
      </c>
      <c r="X355" t="n">
        <v>0.15</v>
      </c>
      <c r="Y355" t="n">
        <v>1</v>
      </c>
      <c r="Z355" t="n">
        <v>10</v>
      </c>
    </row>
    <row r="356">
      <c r="A356" t="n">
        <v>102</v>
      </c>
      <c r="B356" t="n">
        <v>125</v>
      </c>
      <c r="C356" t="inlineStr">
        <is>
          <t xml:space="preserve">CONCLUIDO	</t>
        </is>
      </c>
      <c r="D356" t="n">
        <v>6.7982</v>
      </c>
      <c r="E356" t="n">
        <v>14.71</v>
      </c>
      <c r="F356" t="n">
        <v>11.67</v>
      </c>
      <c r="G356" t="n">
        <v>116.69</v>
      </c>
      <c r="H356" t="n">
        <v>1.62</v>
      </c>
      <c r="I356" t="n">
        <v>6</v>
      </c>
      <c r="J356" t="n">
        <v>290.79</v>
      </c>
      <c r="K356" t="n">
        <v>58.47</v>
      </c>
      <c r="L356" t="n">
        <v>26.5</v>
      </c>
      <c r="M356" t="n">
        <v>4</v>
      </c>
      <c r="N356" t="n">
        <v>80.81999999999999</v>
      </c>
      <c r="O356" t="n">
        <v>36098.35</v>
      </c>
      <c r="P356" t="n">
        <v>159.76</v>
      </c>
      <c r="Q356" t="n">
        <v>460.79</v>
      </c>
      <c r="R356" t="n">
        <v>44.94</v>
      </c>
      <c r="S356" t="n">
        <v>32.19</v>
      </c>
      <c r="T356" t="n">
        <v>2483.08</v>
      </c>
      <c r="U356" t="n">
        <v>0.72</v>
      </c>
      <c r="V356" t="n">
        <v>0.77</v>
      </c>
      <c r="W356" t="n">
        <v>1.46</v>
      </c>
      <c r="X356" t="n">
        <v>0.14</v>
      </c>
      <c r="Y356" t="n">
        <v>1</v>
      </c>
      <c r="Z356" t="n">
        <v>10</v>
      </c>
    </row>
    <row r="357">
      <c r="A357" t="n">
        <v>103</v>
      </c>
      <c r="B357" t="n">
        <v>125</v>
      </c>
      <c r="C357" t="inlineStr">
        <is>
          <t xml:space="preserve">CONCLUIDO	</t>
        </is>
      </c>
      <c r="D357" t="n">
        <v>6.795</v>
      </c>
      <c r="E357" t="n">
        <v>14.72</v>
      </c>
      <c r="F357" t="n">
        <v>11.68</v>
      </c>
      <c r="G357" t="n">
        <v>116.76</v>
      </c>
      <c r="H357" t="n">
        <v>1.64</v>
      </c>
      <c r="I357" t="n">
        <v>6</v>
      </c>
      <c r="J357" t="n">
        <v>291.3</v>
      </c>
      <c r="K357" t="n">
        <v>58.47</v>
      </c>
      <c r="L357" t="n">
        <v>26.75</v>
      </c>
      <c r="M357" t="n">
        <v>4</v>
      </c>
      <c r="N357" t="n">
        <v>81.08</v>
      </c>
      <c r="O357" t="n">
        <v>36161.27</v>
      </c>
      <c r="P357" t="n">
        <v>158.48</v>
      </c>
      <c r="Q357" t="n">
        <v>460.73</v>
      </c>
      <c r="R357" t="n">
        <v>45.14</v>
      </c>
      <c r="S357" t="n">
        <v>32.19</v>
      </c>
      <c r="T357" t="n">
        <v>2581.8</v>
      </c>
      <c r="U357" t="n">
        <v>0.71</v>
      </c>
      <c r="V357" t="n">
        <v>0.77</v>
      </c>
      <c r="W357" t="n">
        <v>1.46</v>
      </c>
      <c r="X357" t="n">
        <v>0.14</v>
      </c>
      <c r="Y357" t="n">
        <v>1</v>
      </c>
      <c r="Z357" t="n">
        <v>10</v>
      </c>
    </row>
    <row r="358">
      <c r="A358" t="n">
        <v>104</v>
      </c>
      <c r="B358" t="n">
        <v>125</v>
      </c>
      <c r="C358" t="inlineStr">
        <is>
          <t xml:space="preserve">CONCLUIDO	</t>
        </is>
      </c>
      <c r="D358" t="n">
        <v>6.7962</v>
      </c>
      <c r="E358" t="n">
        <v>14.71</v>
      </c>
      <c r="F358" t="n">
        <v>11.67</v>
      </c>
      <c r="G358" t="n">
        <v>116.74</v>
      </c>
      <c r="H358" t="n">
        <v>1.65</v>
      </c>
      <c r="I358" t="n">
        <v>6</v>
      </c>
      <c r="J358" t="n">
        <v>291.81</v>
      </c>
      <c r="K358" t="n">
        <v>58.47</v>
      </c>
      <c r="L358" t="n">
        <v>27</v>
      </c>
      <c r="M358" t="n">
        <v>4</v>
      </c>
      <c r="N358" t="n">
        <v>81.34</v>
      </c>
      <c r="O358" t="n">
        <v>36224.3</v>
      </c>
      <c r="P358" t="n">
        <v>157.8</v>
      </c>
      <c r="Q358" t="n">
        <v>460.69</v>
      </c>
      <c r="R358" t="n">
        <v>45.09</v>
      </c>
      <c r="S358" t="n">
        <v>32.19</v>
      </c>
      <c r="T358" t="n">
        <v>2559.74</v>
      </c>
      <c r="U358" t="n">
        <v>0.71</v>
      </c>
      <c r="V358" t="n">
        <v>0.77</v>
      </c>
      <c r="W358" t="n">
        <v>1.46</v>
      </c>
      <c r="X358" t="n">
        <v>0.14</v>
      </c>
      <c r="Y358" t="n">
        <v>1</v>
      </c>
      <c r="Z358" t="n">
        <v>10</v>
      </c>
    </row>
    <row r="359">
      <c r="A359" t="n">
        <v>105</v>
      </c>
      <c r="B359" t="n">
        <v>125</v>
      </c>
      <c r="C359" t="inlineStr">
        <is>
          <t xml:space="preserve">CONCLUIDO	</t>
        </is>
      </c>
      <c r="D359" t="n">
        <v>6.7948</v>
      </c>
      <c r="E359" t="n">
        <v>14.72</v>
      </c>
      <c r="F359" t="n">
        <v>11.68</v>
      </c>
      <c r="G359" t="n">
        <v>116.77</v>
      </c>
      <c r="H359" t="n">
        <v>1.66</v>
      </c>
      <c r="I359" t="n">
        <v>6</v>
      </c>
      <c r="J359" t="n">
        <v>292.32</v>
      </c>
      <c r="K359" t="n">
        <v>58.47</v>
      </c>
      <c r="L359" t="n">
        <v>27.25</v>
      </c>
      <c r="M359" t="n">
        <v>4</v>
      </c>
      <c r="N359" t="n">
        <v>81.59999999999999</v>
      </c>
      <c r="O359" t="n">
        <v>36287.44</v>
      </c>
      <c r="P359" t="n">
        <v>157.04</v>
      </c>
      <c r="Q359" t="n">
        <v>460.69</v>
      </c>
      <c r="R359" t="n">
        <v>45.19</v>
      </c>
      <c r="S359" t="n">
        <v>32.19</v>
      </c>
      <c r="T359" t="n">
        <v>2607.77</v>
      </c>
      <c r="U359" t="n">
        <v>0.71</v>
      </c>
      <c r="V359" t="n">
        <v>0.77</v>
      </c>
      <c r="W359" t="n">
        <v>1.46</v>
      </c>
      <c r="X359" t="n">
        <v>0.14</v>
      </c>
      <c r="Y359" t="n">
        <v>1</v>
      </c>
      <c r="Z359" t="n">
        <v>10</v>
      </c>
    </row>
    <row r="360">
      <c r="A360" t="n">
        <v>106</v>
      </c>
      <c r="B360" t="n">
        <v>125</v>
      </c>
      <c r="C360" t="inlineStr">
        <is>
          <t xml:space="preserve">CONCLUIDO	</t>
        </is>
      </c>
      <c r="D360" t="n">
        <v>6.7967</v>
      </c>
      <c r="E360" t="n">
        <v>14.71</v>
      </c>
      <c r="F360" t="n">
        <v>11.67</v>
      </c>
      <c r="G360" t="n">
        <v>116.73</v>
      </c>
      <c r="H360" t="n">
        <v>1.67</v>
      </c>
      <c r="I360" t="n">
        <v>6</v>
      </c>
      <c r="J360" t="n">
        <v>292.84</v>
      </c>
      <c r="K360" t="n">
        <v>58.47</v>
      </c>
      <c r="L360" t="n">
        <v>27.5</v>
      </c>
      <c r="M360" t="n">
        <v>4</v>
      </c>
      <c r="N360" t="n">
        <v>81.86</v>
      </c>
      <c r="O360" t="n">
        <v>36350.69</v>
      </c>
      <c r="P360" t="n">
        <v>155.59</v>
      </c>
      <c r="Q360" t="n">
        <v>460.72</v>
      </c>
      <c r="R360" t="n">
        <v>45</v>
      </c>
      <c r="S360" t="n">
        <v>32.19</v>
      </c>
      <c r="T360" t="n">
        <v>2511.93</v>
      </c>
      <c r="U360" t="n">
        <v>0.72</v>
      </c>
      <c r="V360" t="n">
        <v>0.77</v>
      </c>
      <c r="W360" t="n">
        <v>1.46</v>
      </c>
      <c r="X360" t="n">
        <v>0.14</v>
      </c>
      <c r="Y360" t="n">
        <v>1</v>
      </c>
      <c r="Z360" t="n">
        <v>10</v>
      </c>
    </row>
    <row r="361">
      <c r="A361" t="n">
        <v>107</v>
      </c>
      <c r="B361" t="n">
        <v>125</v>
      </c>
      <c r="C361" t="inlineStr">
        <is>
          <t xml:space="preserve">CONCLUIDO	</t>
        </is>
      </c>
      <c r="D361" t="n">
        <v>6.7945</v>
      </c>
      <c r="E361" t="n">
        <v>14.72</v>
      </c>
      <c r="F361" t="n">
        <v>11.68</v>
      </c>
      <c r="G361" t="n">
        <v>116.78</v>
      </c>
      <c r="H361" t="n">
        <v>1.68</v>
      </c>
      <c r="I361" t="n">
        <v>6</v>
      </c>
      <c r="J361" t="n">
        <v>293.35</v>
      </c>
      <c r="K361" t="n">
        <v>58.47</v>
      </c>
      <c r="L361" t="n">
        <v>27.75</v>
      </c>
      <c r="M361" t="n">
        <v>4</v>
      </c>
      <c r="N361" t="n">
        <v>82.13</v>
      </c>
      <c r="O361" t="n">
        <v>36414.05</v>
      </c>
      <c r="P361" t="n">
        <v>156</v>
      </c>
      <c r="Q361" t="n">
        <v>460.69</v>
      </c>
      <c r="R361" t="n">
        <v>45.06</v>
      </c>
      <c r="S361" t="n">
        <v>32.19</v>
      </c>
      <c r="T361" t="n">
        <v>2544.28</v>
      </c>
      <c r="U361" t="n">
        <v>0.71</v>
      </c>
      <c r="V361" t="n">
        <v>0.77</v>
      </c>
      <c r="W361" t="n">
        <v>1.46</v>
      </c>
      <c r="X361" t="n">
        <v>0.14</v>
      </c>
      <c r="Y361" t="n">
        <v>1</v>
      </c>
      <c r="Z361" t="n">
        <v>10</v>
      </c>
    </row>
    <row r="362">
      <c r="A362" t="n">
        <v>108</v>
      </c>
      <c r="B362" t="n">
        <v>125</v>
      </c>
      <c r="C362" t="inlineStr">
        <is>
          <t xml:space="preserve">CONCLUIDO	</t>
        </is>
      </c>
      <c r="D362" t="n">
        <v>6.832</v>
      </c>
      <c r="E362" t="n">
        <v>14.64</v>
      </c>
      <c r="F362" t="n">
        <v>11.64</v>
      </c>
      <c r="G362" t="n">
        <v>139.73</v>
      </c>
      <c r="H362" t="n">
        <v>1.7</v>
      </c>
      <c r="I362" t="n">
        <v>5</v>
      </c>
      <c r="J362" t="n">
        <v>293.86</v>
      </c>
      <c r="K362" t="n">
        <v>58.47</v>
      </c>
      <c r="L362" t="n">
        <v>28</v>
      </c>
      <c r="M362" t="n">
        <v>3</v>
      </c>
      <c r="N362" t="n">
        <v>82.39</v>
      </c>
      <c r="O362" t="n">
        <v>36477.51</v>
      </c>
      <c r="P362" t="n">
        <v>155.57</v>
      </c>
      <c r="Q362" t="n">
        <v>460.69</v>
      </c>
      <c r="R362" t="n">
        <v>44.18</v>
      </c>
      <c r="S362" t="n">
        <v>32.19</v>
      </c>
      <c r="T362" t="n">
        <v>2105.34</v>
      </c>
      <c r="U362" t="n">
        <v>0.73</v>
      </c>
      <c r="V362" t="n">
        <v>0.77</v>
      </c>
      <c r="W362" t="n">
        <v>1.45</v>
      </c>
      <c r="X362" t="n">
        <v>0.11</v>
      </c>
      <c r="Y362" t="n">
        <v>1</v>
      </c>
      <c r="Z362" t="n">
        <v>10</v>
      </c>
    </row>
    <row r="363">
      <c r="A363" t="n">
        <v>109</v>
      </c>
      <c r="B363" t="n">
        <v>125</v>
      </c>
      <c r="C363" t="inlineStr">
        <is>
          <t xml:space="preserve">CONCLUIDO	</t>
        </is>
      </c>
      <c r="D363" t="n">
        <v>6.8338</v>
      </c>
      <c r="E363" t="n">
        <v>14.63</v>
      </c>
      <c r="F363" t="n">
        <v>11.64</v>
      </c>
      <c r="G363" t="n">
        <v>139.68</v>
      </c>
      <c r="H363" t="n">
        <v>1.71</v>
      </c>
      <c r="I363" t="n">
        <v>5</v>
      </c>
      <c r="J363" t="n">
        <v>294.38</v>
      </c>
      <c r="K363" t="n">
        <v>58.47</v>
      </c>
      <c r="L363" t="n">
        <v>28.25</v>
      </c>
      <c r="M363" t="n">
        <v>3</v>
      </c>
      <c r="N363" t="n">
        <v>82.66</v>
      </c>
      <c r="O363" t="n">
        <v>36541.09</v>
      </c>
      <c r="P363" t="n">
        <v>155.56</v>
      </c>
      <c r="Q363" t="n">
        <v>460.69</v>
      </c>
      <c r="R363" t="n">
        <v>43.97</v>
      </c>
      <c r="S363" t="n">
        <v>32.19</v>
      </c>
      <c r="T363" t="n">
        <v>2003.34</v>
      </c>
      <c r="U363" t="n">
        <v>0.73</v>
      </c>
      <c r="V363" t="n">
        <v>0.77</v>
      </c>
      <c r="W363" t="n">
        <v>1.45</v>
      </c>
      <c r="X363" t="n">
        <v>0.11</v>
      </c>
      <c r="Y363" t="n">
        <v>1</v>
      </c>
      <c r="Z363" t="n">
        <v>10</v>
      </c>
    </row>
    <row r="364">
      <c r="A364" t="n">
        <v>110</v>
      </c>
      <c r="B364" t="n">
        <v>125</v>
      </c>
      <c r="C364" t="inlineStr">
        <is>
          <t xml:space="preserve">CONCLUIDO	</t>
        </is>
      </c>
      <c r="D364" t="n">
        <v>6.8344</v>
      </c>
      <c r="E364" t="n">
        <v>14.63</v>
      </c>
      <c r="F364" t="n">
        <v>11.64</v>
      </c>
      <c r="G364" t="n">
        <v>139.67</v>
      </c>
      <c r="H364" t="n">
        <v>1.72</v>
      </c>
      <c r="I364" t="n">
        <v>5</v>
      </c>
      <c r="J364" t="n">
        <v>294.9</v>
      </c>
      <c r="K364" t="n">
        <v>58.47</v>
      </c>
      <c r="L364" t="n">
        <v>28.5</v>
      </c>
      <c r="M364" t="n">
        <v>2</v>
      </c>
      <c r="N364" t="n">
        <v>82.92</v>
      </c>
      <c r="O364" t="n">
        <v>36604.77</v>
      </c>
      <c r="P364" t="n">
        <v>156.44</v>
      </c>
      <c r="Q364" t="n">
        <v>460.69</v>
      </c>
      <c r="R364" t="n">
        <v>43.85</v>
      </c>
      <c r="S364" t="n">
        <v>32.19</v>
      </c>
      <c r="T364" t="n">
        <v>1940.46</v>
      </c>
      <c r="U364" t="n">
        <v>0.73</v>
      </c>
      <c r="V364" t="n">
        <v>0.77</v>
      </c>
      <c r="W364" t="n">
        <v>1.46</v>
      </c>
      <c r="X364" t="n">
        <v>0.11</v>
      </c>
      <c r="Y364" t="n">
        <v>1</v>
      </c>
      <c r="Z364" t="n">
        <v>10</v>
      </c>
    </row>
    <row r="365">
      <c r="A365" t="n">
        <v>111</v>
      </c>
      <c r="B365" t="n">
        <v>125</v>
      </c>
      <c r="C365" t="inlineStr">
        <is>
          <t xml:space="preserve">CONCLUIDO	</t>
        </is>
      </c>
      <c r="D365" t="n">
        <v>6.8328</v>
      </c>
      <c r="E365" t="n">
        <v>14.64</v>
      </c>
      <c r="F365" t="n">
        <v>11.64</v>
      </c>
      <c r="G365" t="n">
        <v>139.71</v>
      </c>
      <c r="H365" t="n">
        <v>1.73</v>
      </c>
      <c r="I365" t="n">
        <v>5</v>
      </c>
      <c r="J365" t="n">
        <v>295.41</v>
      </c>
      <c r="K365" t="n">
        <v>58.47</v>
      </c>
      <c r="L365" t="n">
        <v>28.75</v>
      </c>
      <c r="M365" t="n">
        <v>1</v>
      </c>
      <c r="N365" t="n">
        <v>83.19</v>
      </c>
      <c r="O365" t="n">
        <v>36668.57</v>
      </c>
      <c r="P365" t="n">
        <v>156.72</v>
      </c>
      <c r="Q365" t="n">
        <v>460.69</v>
      </c>
      <c r="R365" t="n">
        <v>43.91</v>
      </c>
      <c r="S365" t="n">
        <v>32.19</v>
      </c>
      <c r="T365" t="n">
        <v>1974.46</v>
      </c>
      <c r="U365" t="n">
        <v>0.73</v>
      </c>
      <c r="V365" t="n">
        <v>0.77</v>
      </c>
      <c r="W365" t="n">
        <v>1.46</v>
      </c>
      <c r="X365" t="n">
        <v>0.11</v>
      </c>
      <c r="Y365" t="n">
        <v>1</v>
      </c>
      <c r="Z365" t="n">
        <v>10</v>
      </c>
    </row>
    <row r="366">
      <c r="A366" t="n">
        <v>112</v>
      </c>
      <c r="B366" t="n">
        <v>125</v>
      </c>
      <c r="C366" t="inlineStr">
        <is>
          <t xml:space="preserve">CONCLUIDO	</t>
        </is>
      </c>
      <c r="D366" t="n">
        <v>6.8328</v>
      </c>
      <c r="E366" t="n">
        <v>14.64</v>
      </c>
      <c r="F366" t="n">
        <v>11.64</v>
      </c>
      <c r="G366" t="n">
        <v>139.71</v>
      </c>
      <c r="H366" t="n">
        <v>1.75</v>
      </c>
      <c r="I366" t="n">
        <v>5</v>
      </c>
      <c r="J366" t="n">
        <v>295.93</v>
      </c>
      <c r="K366" t="n">
        <v>58.47</v>
      </c>
      <c r="L366" t="n">
        <v>29</v>
      </c>
      <c r="M366" t="n">
        <v>1</v>
      </c>
      <c r="N366" t="n">
        <v>83.45999999999999</v>
      </c>
      <c r="O366" t="n">
        <v>36732.47</v>
      </c>
      <c r="P366" t="n">
        <v>156.95</v>
      </c>
      <c r="Q366" t="n">
        <v>460.69</v>
      </c>
      <c r="R366" t="n">
        <v>43.83</v>
      </c>
      <c r="S366" t="n">
        <v>32.19</v>
      </c>
      <c r="T366" t="n">
        <v>1932.34</v>
      </c>
      <c r="U366" t="n">
        <v>0.73</v>
      </c>
      <c r="V366" t="n">
        <v>0.77</v>
      </c>
      <c r="W366" t="n">
        <v>1.46</v>
      </c>
      <c r="X366" t="n">
        <v>0.11</v>
      </c>
      <c r="Y366" t="n">
        <v>1</v>
      </c>
      <c r="Z366" t="n">
        <v>10</v>
      </c>
    </row>
    <row r="367">
      <c r="A367" t="n">
        <v>113</v>
      </c>
      <c r="B367" t="n">
        <v>125</v>
      </c>
      <c r="C367" t="inlineStr">
        <is>
          <t xml:space="preserve">CONCLUIDO	</t>
        </is>
      </c>
      <c r="D367" t="n">
        <v>6.8336</v>
      </c>
      <c r="E367" t="n">
        <v>14.63</v>
      </c>
      <c r="F367" t="n">
        <v>11.64</v>
      </c>
      <c r="G367" t="n">
        <v>139.69</v>
      </c>
      <c r="H367" t="n">
        <v>1.76</v>
      </c>
      <c r="I367" t="n">
        <v>5</v>
      </c>
      <c r="J367" t="n">
        <v>296.45</v>
      </c>
      <c r="K367" t="n">
        <v>58.47</v>
      </c>
      <c r="L367" t="n">
        <v>29.25</v>
      </c>
      <c r="M367" t="n">
        <v>1</v>
      </c>
      <c r="N367" t="n">
        <v>83.73</v>
      </c>
      <c r="O367" t="n">
        <v>36796.49</v>
      </c>
      <c r="P367" t="n">
        <v>157.17</v>
      </c>
      <c r="Q367" t="n">
        <v>460.69</v>
      </c>
      <c r="R367" t="n">
        <v>43.8</v>
      </c>
      <c r="S367" t="n">
        <v>32.19</v>
      </c>
      <c r="T367" t="n">
        <v>1917.53</v>
      </c>
      <c r="U367" t="n">
        <v>0.73</v>
      </c>
      <c r="V367" t="n">
        <v>0.77</v>
      </c>
      <c r="W367" t="n">
        <v>1.46</v>
      </c>
      <c r="X367" t="n">
        <v>0.11</v>
      </c>
      <c r="Y367" t="n">
        <v>1</v>
      </c>
      <c r="Z367" t="n">
        <v>10</v>
      </c>
    </row>
    <row r="368">
      <c r="A368" t="n">
        <v>114</v>
      </c>
      <c r="B368" t="n">
        <v>125</v>
      </c>
      <c r="C368" t="inlineStr">
        <is>
          <t xml:space="preserve">CONCLUIDO	</t>
        </is>
      </c>
      <c r="D368" t="n">
        <v>6.8336</v>
      </c>
      <c r="E368" t="n">
        <v>14.63</v>
      </c>
      <c r="F368" t="n">
        <v>11.64</v>
      </c>
      <c r="G368" t="n">
        <v>139.69</v>
      </c>
      <c r="H368" t="n">
        <v>1.77</v>
      </c>
      <c r="I368" t="n">
        <v>5</v>
      </c>
      <c r="J368" t="n">
        <v>296.97</v>
      </c>
      <c r="K368" t="n">
        <v>58.47</v>
      </c>
      <c r="L368" t="n">
        <v>29.5</v>
      </c>
      <c r="M368" t="n">
        <v>1</v>
      </c>
      <c r="N368" t="n">
        <v>84</v>
      </c>
      <c r="O368" t="n">
        <v>36860.62</v>
      </c>
      <c r="P368" t="n">
        <v>157.39</v>
      </c>
      <c r="Q368" t="n">
        <v>460.69</v>
      </c>
      <c r="R368" t="n">
        <v>43.8</v>
      </c>
      <c r="S368" t="n">
        <v>32.19</v>
      </c>
      <c r="T368" t="n">
        <v>1918.81</v>
      </c>
      <c r="U368" t="n">
        <v>0.73</v>
      </c>
      <c r="V368" t="n">
        <v>0.77</v>
      </c>
      <c r="W368" t="n">
        <v>1.46</v>
      </c>
      <c r="X368" t="n">
        <v>0.11</v>
      </c>
      <c r="Y368" t="n">
        <v>1</v>
      </c>
      <c r="Z368" t="n">
        <v>10</v>
      </c>
    </row>
    <row r="369">
      <c r="A369" t="n">
        <v>115</v>
      </c>
      <c r="B369" t="n">
        <v>125</v>
      </c>
      <c r="C369" t="inlineStr">
        <is>
          <t xml:space="preserve">CONCLUIDO	</t>
        </is>
      </c>
      <c r="D369" t="n">
        <v>6.8331</v>
      </c>
      <c r="E369" t="n">
        <v>14.63</v>
      </c>
      <c r="F369" t="n">
        <v>11.64</v>
      </c>
      <c r="G369" t="n">
        <v>139.7</v>
      </c>
      <c r="H369" t="n">
        <v>1.78</v>
      </c>
      <c r="I369" t="n">
        <v>5</v>
      </c>
      <c r="J369" t="n">
        <v>297.49</v>
      </c>
      <c r="K369" t="n">
        <v>58.47</v>
      </c>
      <c r="L369" t="n">
        <v>29.75</v>
      </c>
      <c r="M369" t="n">
        <v>1</v>
      </c>
      <c r="N369" t="n">
        <v>84.27</v>
      </c>
      <c r="O369" t="n">
        <v>36924.87</v>
      </c>
      <c r="P369" t="n">
        <v>157.63</v>
      </c>
      <c r="Q369" t="n">
        <v>460.69</v>
      </c>
      <c r="R369" t="n">
        <v>43.87</v>
      </c>
      <c r="S369" t="n">
        <v>32.19</v>
      </c>
      <c r="T369" t="n">
        <v>1954.86</v>
      </c>
      <c r="U369" t="n">
        <v>0.73</v>
      </c>
      <c r="V369" t="n">
        <v>0.77</v>
      </c>
      <c r="W369" t="n">
        <v>1.46</v>
      </c>
      <c r="X369" t="n">
        <v>0.11</v>
      </c>
      <c r="Y369" t="n">
        <v>1</v>
      </c>
      <c r="Z369" t="n">
        <v>10</v>
      </c>
    </row>
    <row r="370">
      <c r="A370" t="n">
        <v>116</v>
      </c>
      <c r="B370" t="n">
        <v>125</v>
      </c>
      <c r="C370" t="inlineStr">
        <is>
          <t xml:space="preserve">CONCLUIDO	</t>
        </is>
      </c>
      <c r="D370" t="n">
        <v>6.8327</v>
      </c>
      <c r="E370" t="n">
        <v>14.64</v>
      </c>
      <c r="F370" t="n">
        <v>11.64</v>
      </c>
      <c r="G370" t="n">
        <v>139.71</v>
      </c>
      <c r="H370" t="n">
        <v>1.79</v>
      </c>
      <c r="I370" t="n">
        <v>5</v>
      </c>
      <c r="J370" t="n">
        <v>298.01</v>
      </c>
      <c r="K370" t="n">
        <v>58.47</v>
      </c>
      <c r="L370" t="n">
        <v>30</v>
      </c>
      <c r="M370" t="n">
        <v>1</v>
      </c>
      <c r="N370" t="n">
        <v>84.54000000000001</v>
      </c>
      <c r="O370" t="n">
        <v>36989.23</v>
      </c>
      <c r="P370" t="n">
        <v>157.76</v>
      </c>
      <c r="Q370" t="n">
        <v>460.69</v>
      </c>
      <c r="R370" t="n">
        <v>43.89</v>
      </c>
      <c r="S370" t="n">
        <v>32.19</v>
      </c>
      <c r="T370" t="n">
        <v>1960.43</v>
      </c>
      <c r="U370" t="n">
        <v>0.73</v>
      </c>
      <c r="V370" t="n">
        <v>0.77</v>
      </c>
      <c r="W370" t="n">
        <v>1.46</v>
      </c>
      <c r="X370" t="n">
        <v>0.11</v>
      </c>
      <c r="Y370" t="n">
        <v>1</v>
      </c>
      <c r="Z370" t="n">
        <v>10</v>
      </c>
    </row>
    <row r="371">
      <c r="A371" t="n">
        <v>117</v>
      </c>
      <c r="B371" t="n">
        <v>125</v>
      </c>
      <c r="C371" t="inlineStr">
        <is>
          <t xml:space="preserve">CONCLUIDO	</t>
        </is>
      </c>
      <c r="D371" t="n">
        <v>6.8323</v>
      </c>
      <c r="E371" t="n">
        <v>14.64</v>
      </c>
      <c r="F371" t="n">
        <v>11.64</v>
      </c>
      <c r="G371" t="n">
        <v>139.72</v>
      </c>
      <c r="H371" t="n">
        <v>1.8</v>
      </c>
      <c r="I371" t="n">
        <v>5</v>
      </c>
      <c r="J371" t="n">
        <v>298.54</v>
      </c>
      <c r="K371" t="n">
        <v>58.47</v>
      </c>
      <c r="L371" t="n">
        <v>30.25</v>
      </c>
      <c r="M371" t="n">
        <v>1</v>
      </c>
      <c r="N371" t="n">
        <v>84.81</v>
      </c>
      <c r="O371" t="n">
        <v>37053.7</v>
      </c>
      <c r="P371" t="n">
        <v>157.91</v>
      </c>
      <c r="Q371" t="n">
        <v>460.69</v>
      </c>
      <c r="R371" t="n">
        <v>43.89</v>
      </c>
      <c r="S371" t="n">
        <v>32.19</v>
      </c>
      <c r="T371" t="n">
        <v>1961.58</v>
      </c>
      <c r="U371" t="n">
        <v>0.73</v>
      </c>
      <c r="V371" t="n">
        <v>0.77</v>
      </c>
      <c r="W371" t="n">
        <v>1.46</v>
      </c>
      <c r="X371" t="n">
        <v>0.11</v>
      </c>
      <c r="Y371" t="n">
        <v>1</v>
      </c>
      <c r="Z371" t="n">
        <v>10</v>
      </c>
    </row>
    <row r="372">
      <c r="A372" t="n">
        <v>118</v>
      </c>
      <c r="B372" t="n">
        <v>125</v>
      </c>
      <c r="C372" t="inlineStr">
        <is>
          <t xml:space="preserve">CONCLUIDO	</t>
        </is>
      </c>
      <c r="D372" t="n">
        <v>6.8335</v>
      </c>
      <c r="E372" t="n">
        <v>14.63</v>
      </c>
      <c r="F372" t="n">
        <v>11.64</v>
      </c>
      <c r="G372" t="n">
        <v>139.69</v>
      </c>
      <c r="H372" t="n">
        <v>1.82</v>
      </c>
      <c r="I372" t="n">
        <v>5</v>
      </c>
      <c r="J372" t="n">
        <v>299.06</v>
      </c>
      <c r="K372" t="n">
        <v>58.47</v>
      </c>
      <c r="L372" t="n">
        <v>30.5</v>
      </c>
      <c r="M372" t="n">
        <v>1</v>
      </c>
      <c r="N372" t="n">
        <v>85.09</v>
      </c>
      <c r="O372" t="n">
        <v>37118.29</v>
      </c>
      <c r="P372" t="n">
        <v>158.03</v>
      </c>
      <c r="Q372" t="n">
        <v>460.69</v>
      </c>
      <c r="R372" t="n">
        <v>43.81</v>
      </c>
      <c r="S372" t="n">
        <v>32.19</v>
      </c>
      <c r="T372" t="n">
        <v>1920.35</v>
      </c>
      <c r="U372" t="n">
        <v>0.73</v>
      </c>
      <c r="V372" t="n">
        <v>0.77</v>
      </c>
      <c r="W372" t="n">
        <v>1.46</v>
      </c>
      <c r="X372" t="n">
        <v>0.11</v>
      </c>
      <c r="Y372" t="n">
        <v>1</v>
      </c>
      <c r="Z372" t="n">
        <v>10</v>
      </c>
    </row>
    <row r="373">
      <c r="A373" t="n">
        <v>119</v>
      </c>
      <c r="B373" t="n">
        <v>125</v>
      </c>
      <c r="C373" t="inlineStr">
        <is>
          <t xml:space="preserve">CONCLUIDO	</t>
        </is>
      </c>
      <c r="D373" t="n">
        <v>6.8316</v>
      </c>
      <c r="E373" t="n">
        <v>14.64</v>
      </c>
      <c r="F373" t="n">
        <v>11.64</v>
      </c>
      <c r="G373" t="n">
        <v>139.74</v>
      </c>
      <c r="H373" t="n">
        <v>1.83</v>
      </c>
      <c r="I373" t="n">
        <v>5</v>
      </c>
      <c r="J373" t="n">
        <v>299.59</v>
      </c>
      <c r="K373" t="n">
        <v>58.47</v>
      </c>
      <c r="L373" t="n">
        <v>30.75</v>
      </c>
      <c r="M373" t="n">
        <v>1</v>
      </c>
      <c r="N373" t="n">
        <v>85.36</v>
      </c>
      <c r="O373" t="n">
        <v>37183.12</v>
      </c>
      <c r="P373" t="n">
        <v>158.23</v>
      </c>
      <c r="Q373" t="n">
        <v>460.69</v>
      </c>
      <c r="R373" t="n">
        <v>43.95</v>
      </c>
      <c r="S373" t="n">
        <v>32.19</v>
      </c>
      <c r="T373" t="n">
        <v>1994.71</v>
      </c>
      <c r="U373" t="n">
        <v>0.73</v>
      </c>
      <c r="V373" t="n">
        <v>0.77</v>
      </c>
      <c r="W373" t="n">
        <v>1.46</v>
      </c>
      <c r="X373" t="n">
        <v>0.11</v>
      </c>
      <c r="Y373" t="n">
        <v>1</v>
      </c>
      <c r="Z373" t="n">
        <v>10</v>
      </c>
    </row>
    <row r="374">
      <c r="A374" t="n">
        <v>120</v>
      </c>
      <c r="B374" t="n">
        <v>125</v>
      </c>
      <c r="C374" t="inlineStr">
        <is>
          <t xml:space="preserve">CONCLUIDO	</t>
        </is>
      </c>
      <c r="D374" t="n">
        <v>6.8301</v>
      </c>
      <c r="E374" t="n">
        <v>14.64</v>
      </c>
      <c r="F374" t="n">
        <v>11.65</v>
      </c>
      <c r="G374" t="n">
        <v>139.78</v>
      </c>
      <c r="H374" t="n">
        <v>1.84</v>
      </c>
      <c r="I374" t="n">
        <v>5</v>
      </c>
      <c r="J374" t="n">
        <v>300.11</v>
      </c>
      <c r="K374" t="n">
        <v>58.47</v>
      </c>
      <c r="L374" t="n">
        <v>31</v>
      </c>
      <c r="M374" t="n">
        <v>0</v>
      </c>
      <c r="N374" t="n">
        <v>85.64</v>
      </c>
      <c r="O374" t="n">
        <v>37247.94</v>
      </c>
      <c r="P374" t="n">
        <v>158.5</v>
      </c>
      <c r="Q374" t="n">
        <v>460.69</v>
      </c>
      <c r="R374" t="n">
        <v>44.02</v>
      </c>
      <c r="S374" t="n">
        <v>32.19</v>
      </c>
      <c r="T374" t="n">
        <v>2028.26</v>
      </c>
      <c r="U374" t="n">
        <v>0.73</v>
      </c>
      <c r="V374" t="n">
        <v>0.77</v>
      </c>
      <c r="W374" t="n">
        <v>1.46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30</v>
      </c>
      <c r="C375" t="inlineStr">
        <is>
          <t xml:space="preserve">CONCLUIDO	</t>
        </is>
      </c>
      <c r="D375" t="n">
        <v>6.0839</v>
      </c>
      <c r="E375" t="n">
        <v>16.44</v>
      </c>
      <c r="F375" t="n">
        <v>13.52</v>
      </c>
      <c r="G375" t="n">
        <v>11.76</v>
      </c>
      <c r="H375" t="n">
        <v>0.24</v>
      </c>
      <c r="I375" t="n">
        <v>69</v>
      </c>
      <c r="J375" t="n">
        <v>71.52</v>
      </c>
      <c r="K375" t="n">
        <v>32.27</v>
      </c>
      <c r="L375" t="n">
        <v>1</v>
      </c>
      <c r="M375" t="n">
        <v>67</v>
      </c>
      <c r="N375" t="n">
        <v>8.25</v>
      </c>
      <c r="O375" t="n">
        <v>9054.6</v>
      </c>
      <c r="P375" t="n">
        <v>93.43000000000001</v>
      </c>
      <c r="Q375" t="n">
        <v>460.7</v>
      </c>
      <c r="R375" t="n">
        <v>105.47</v>
      </c>
      <c r="S375" t="n">
        <v>32.19</v>
      </c>
      <c r="T375" t="n">
        <v>32431.42</v>
      </c>
      <c r="U375" t="n">
        <v>0.31</v>
      </c>
      <c r="V375" t="n">
        <v>0.66</v>
      </c>
      <c r="W375" t="n">
        <v>1.55</v>
      </c>
      <c r="X375" t="n">
        <v>1.98</v>
      </c>
      <c r="Y375" t="n">
        <v>1</v>
      </c>
      <c r="Z375" t="n">
        <v>10</v>
      </c>
    </row>
    <row r="376">
      <c r="A376" t="n">
        <v>1</v>
      </c>
      <c r="B376" t="n">
        <v>30</v>
      </c>
      <c r="C376" t="inlineStr">
        <is>
          <t xml:space="preserve">CONCLUIDO	</t>
        </is>
      </c>
      <c r="D376" t="n">
        <v>6.3815</v>
      </c>
      <c r="E376" t="n">
        <v>15.67</v>
      </c>
      <c r="F376" t="n">
        <v>13.02</v>
      </c>
      <c r="G376" t="n">
        <v>15.02</v>
      </c>
      <c r="H376" t="n">
        <v>0.3</v>
      </c>
      <c r="I376" t="n">
        <v>52</v>
      </c>
      <c r="J376" t="n">
        <v>71.81</v>
      </c>
      <c r="K376" t="n">
        <v>32.27</v>
      </c>
      <c r="L376" t="n">
        <v>1.25</v>
      </c>
      <c r="M376" t="n">
        <v>50</v>
      </c>
      <c r="N376" t="n">
        <v>8.289999999999999</v>
      </c>
      <c r="O376" t="n">
        <v>9090.98</v>
      </c>
      <c r="P376" t="n">
        <v>88.53</v>
      </c>
      <c r="Q376" t="n">
        <v>460.75</v>
      </c>
      <c r="R376" t="n">
        <v>88.52</v>
      </c>
      <c r="S376" t="n">
        <v>32.19</v>
      </c>
      <c r="T376" t="n">
        <v>24042.1</v>
      </c>
      <c r="U376" t="n">
        <v>0.36</v>
      </c>
      <c r="V376" t="n">
        <v>0.6899999999999999</v>
      </c>
      <c r="W376" t="n">
        <v>1.54</v>
      </c>
      <c r="X376" t="n">
        <v>1.48</v>
      </c>
      <c r="Y376" t="n">
        <v>1</v>
      </c>
      <c r="Z376" t="n">
        <v>10</v>
      </c>
    </row>
    <row r="377">
      <c r="A377" t="n">
        <v>2</v>
      </c>
      <c r="B377" t="n">
        <v>30</v>
      </c>
      <c r="C377" t="inlineStr">
        <is>
          <t xml:space="preserve">CONCLUIDO	</t>
        </is>
      </c>
      <c r="D377" t="n">
        <v>6.575</v>
      </c>
      <c r="E377" t="n">
        <v>15.21</v>
      </c>
      <c r="F377" t="n">
        <v>12.71</v>
      </c>
      <c r="G377" t="n">
        <v>18.16</v>
      </c>
      <c r="H377" t="n">
        <v>0.36</v>
      </c>
      <c r="I377" t="n">
        <v>42</v>
      </c>
      <c r="J377" t="n">
        <v>72.11</v>
      </c>
      <c r="K377" t="n">
        <v>32.27</v>
      </c>
      <c r="L377" t="n">
        <v>1.5</v>
      </c>
      <c r="M377" t="n">
        <v>40</v>
      </c>
      <c r="N377" t="n">
        <v>8.34</v>
      </c>
      <c r="O377" t="n">
        <v>9127.379999999999</v>
      </c>
      <c r="P377" t="n">
        <v>85.19</v>
      </c>
      <c r="Q377" t="n">
        <v>460.73</v>
      </c>
      <c r="R377" t="n">
        <v>78.79000000000001</v>
      </c>
      <c r="S377" t="n">
        <v>32.19</v>
      </c>
      <c r="T377" t="n">
        <v>19226.14</v>
      </c>
      <c r="U377" t="n">
        <v>0.41</v>
      </c>
      <c r="V377" t="n">
        <v>0.7</v>
      </c>
      <c r="W377" t="n">
        <v>1.52</v>
      </c>
      <c r="X377" t="n">
        <v>1.18</v>
      </c>
      <c r="Y377" t="n">
        <v>1</v>
      </c>
      <c r="Z377" t="n">
        <v>10</v>
      </c>
    </row>
    <row r="378">
      <c r="A378" t="n">
        <v>3</v>
      </c>
      <c r="B378" t="n">
        <v>30</v>
      </c>
      <c r="C378" t="inlineStr">
        <is>
          <t xml:space="preserve">CONCLUIDO	</t>
        </is>
      </c>
      <c r="D378" t="n">
        <v>6.7048</v>
      </c>
      <c r="E378" t="n">
        <v>14.91</v>
      </c>
      <c r="F378" t="n">
        <v>12.53</v>
      </c>
      <c r="G378" t="n">
        <v>21.47</v>
      </c>
      <c r="H378" t="n">
        <v>0.42</v>
      </c>
      <c r="I378" t="n">
        <v>35</v>
      </c>
      <c r="J378" t="n">
        <v>72.40000000000001</v>
      </c>
      <c r="K378" t="n">
        <v>32.27</v>
      </c>
      <c r="L378" t="n">
        <v>1.75</v>
      </c>
      <c r="M378" t="n">
        <v>33</v>
      </c>
      <c r="N378" t="n">
        <v>8.380000000000001</v>
      </c>
      <c r="O378" t="n">
        <v>9163.799999999999</v>
      </c>
      <c r="P378" t="n">
        <v>82.06999999999999</v>
      </c>
      <c r="Q378" t="n">
        <v>460.74</v>
      </c>
      <c r="R378" t="n">
        <v>72.94</v>
      </c>
      <c r="S378" t="n">
        <v>32.19</v>
      </c>
      <c r="T378" t="n">
        <v>16336.06</v>
      </c>
      <c r="U378" t="n">
        <v>0.44</v>
      </c>
      <c r="V378" t="n">
        <v>0.71</v>
      </c>
      <c r="W378" t="n">
        <v>1.5</v>
      </c>
      <c r="X378" t="n">
        <v>0.99</v>
      </c>
      <c r="Y378" t="n">
        <v>1</v>
      </c>
      <c r="Z378" t="n">
        <v>10</v>
      </c>
    </row>
    <row r="379">
      <c r="A379" t="n">
        <v>4</v>
      </c>
      <c r="B379" t="n">
        <v>30</v>
      </c>
      <c r="C379" t="inlineStr">
        <is>
          <t xml:space="preserve">CONCLUIDO	</t>
        </is>
      </c>
      <c r="D379" t="n">
        <v>6.8067</v>
      </c>
      <c r="E379" t="n">
        <v>14.69</v>
      </c>
      <c r="F379" t="n">
        <v>12.38</v>
      </c>
      <c r="G379" t="n">
        <v>24.76</v>
      </c>
      <c r="H379" t="n">
        <v>0.48</v>
      </c>
      <c r="I379" t="n">
        <v>30</v>
      </c>
      <c r="J379" t="n">
        <v>72.7</v>
      </c>
      <c r="K379" t="n">
        <v>32.27</v>
      </c>
      <c r="L379" t="n">
        <v>2</v>
      </c>
      <c r="M379" t="n">
        <v>28</v>
      </c>
      <c r="N379" t="n">
        <v>8.43</v>
      </c>
      <c r="O379" t="n">
        <v>9200.25</v>
      </c>
      <c r="P379" t="n">
        <v>80.05</v>
      </c>
      <c r="Q379" t="n">
        <v>460.71</v>
      </c>
      <c r="R379" t="n">
        <v>68.01000000000001</v>
      </c>
      <c r="S379" t="n">
        <v>32.19</v>
      </c>
      <c r="T379" t="n">
        <v>13898.98</v>
      </c>
      <c r="U379" t="n">
        <v>0.47</v>
      </c>
      <c r="V379" t="n">
        <v>0.72</v>
      </c>
      <c r="W379" t="n">
        <v>1.5</v>
      </c>
      <c r="X379" t="n">
        <v>0.85</v>
      </c>
      <c r="Y379" t="n">
        <v>1</v>
      </c>
      <c r="Z379" t="n">
        <v>10</v>
      </c>
    </row>
    <row r="380">
      <c r="A380" t="n">
        <v>5</v>
      </c>
      <c r="B380" t="n">
        <v>30</v>
      </c>
      <c r="C380" t="inlineStr">
        <is>
          <t xml:space="preserve">CONCLUIDO	</t>
        </is>
      </c>
      <c r="D380" t="n">
        <v>6.8917</v>
      </c>
      <c r="E380" t="n">
        <v>14.51</v>
      </c>
      <c r="F380" t="n">
        <v>12.26</v>
      </c>
      <c r="G380" t="n">
        <v>28.3</v>
      </c>
      <c r="H380" t="n">
        <v>0.54</v>
      </c>
      <c r="I380" t="n">
        <v>26</v>
      </c>
      <c r="J380" t="n">
        <v>73</v>
      </c>
      <c r="K380" t="n">
        <v>32.27</v>
      </c>
      <c r="L380" t="n">
        <v>2.25</v>
      </c>
      <c r="M380" t="n">
        <v>24</v>
      </c>
      <c r="N380" t="n">
        <v>8.48</v>
      </c>
      <c r="O380" t="n">
        <v>9236.709999999999</v>
      </c>
      <c r="P380" t="n">
        <v>77.5</v>
      </c>
      <c r="Q380" t="n">
        <v>460.72</v>
      </c>
      <c r="R380" t="n">
        <v>63.98</v>
      </c>
      <c r="S380" t="n">
        <v>32.19</v>
      </c>
      <c r="T380" t="n">
        <v>11904.64</v>
      </c>
      <c r="U380" t="n">
        <v>0.5</v>
      </c>
      <c r="V380" t="n">
        <v>0.73</v>
      </c>
      <c r="W380" t="n">
        <v>1.5</v>
      </c>
      <c r="X380" t="n">
        <v>0.73</v>
      </c>
      <c r="Y380" t="n">
        <v>1</v>
      </c>
      <c r="Z380" t="n">
        <v>10</v>
      </c>
    </row>
    <row r="381">
      <c r="A381" t="n">
        <v>6</v>
      </c>
      <c r="B381" t="n">
        <v>30</v>
      </c>
      <c r="C381" t="inlineStr">
        <is>
          <t xml:space="preserve">CONCLUIDO	</t>
        </is>
      </c>
      <c r="D381" t="n">
        <v>6.9651</v>
      </c>
      <c r="E381" t="n">
        <v>14.36</v>
      </c>
      <c r="F381" t="n">
        <v>12.16</v>
      </c>
      <c r="G381" t="n">
        <v>31.71</v>
      </c>
      <c r="H381" t="n">
        <v>0.6</v>
      </c>
      <c r="I381" t="n">
        <v>23</v>
      </c>
      <c r="J381" t="n">
        <v>73.29000000000001</v>
      </c>
      <c r="K381" t="n">
        <v>32.27</v>
      </c>
      <c r="L381" t="n">
        <v>2.5</v>
      </c>
      <c r="M381" t="n">
        <v>21</v>
      </c>
      <c r="N381" t="n">
        <v>8.52</v>
      </c>
      <c r="O381" t="n">
        <v>9273.200000000001</v>
      </c>
      <c r="P381" t="n">
        <v>75.23999999999999</v>
      </c>
      <c r="Q381" t="n">
        <v>460.69</v>
      </c>
      <c r="R381" t="n">
        <v>60.84</v>
      </c>
      <c r="S381" t="n">
        <v>32.19</v>
      </c>
      <c r="T381" t="n">
        <v>10345.6</v>
      </c>
      <c r="U381" t="n">
        <v>0.53</v>
      </c>
      <c r="V381" t="n">
        <v>0.74</v>
      </c>
      <c r="W381" t="n">
        <v>1.48</v>
      </c>
      <c r="X381" t="n">
        <v>0.62</v>
      </c>
      <c r="Y381" t="n">
        <v>1</v>
      </c>
      <c r="Z381" t="n">
        <v>10</v>
      </c>
    </row>
    <row r="382">
      <c r="A382" t="n">
        <v>7</v>
      </c>
      <c r="B382" t="n">
        <v>30</v>
      </c>
      <c r="C382" t="inlineStr">
        <is>
          <t xml:space="preserve">CONCLUIDO	</t>
        </is>
      </c>
      <c r="D382" t="n">
        <v>7.004</v>
      </c>
      <c r="E382" t="n">
        <v>14.28</v>
      </c>
      <c r="F382" t="n">
        <v>12.11</v>
      </c>
      <c r="G382" t="n">
        <v>34.59</v>
      </c>
      <c r="H382" t="n">
        <v>0.65</v>
      </c>
      <c r="I382" t="n">
        <v>21</v>
      </c>
      <c r="J382" t="n">
        <v>73.59</v>
      </c>
      <c r="K382" t="n">
        <v>32.27</v>
      </c>
      <c r="L382" t="n">
        <v>2.75</v>
      </c>
      <c r="M382" t="n">
        <v>18</v>
      </c>
      <c r="N382" t="n">
        <v>8.57</v>
      </c>
      <c r="O382" t="n">
        <v>9309.700000000001</v>
      </c>
      <c r="P382" t="n">
        <v>73.44</v>
      </c>
      <c r="Q382" t="n">
        <v>460.69</v>
      </c>
      <c r="R382" t="n">
        <v>59.09</v>
      </c>
      <c r="S382" t="n">
        <v>32.19</v>
      </c>
      <c r="T382" t="n">
        <v>9483.459999999999</v>
      </c>
      <c r="U382" t="n">
        <v>0.54</v>
      </c>
      <c r="V382" t="n">
        <v>0.74</v>
      </c>
      <c r="W382" t="n">
        <v>1.48</v>
      </c>
      <c r="X382" t="n">
        <v>0.57</v>
      </c>
      <c r="Y382" t="n">
        <v>1</v>
      </c>
      <c r="Z382" t="n">
        <v>10</v>
      </c>
    </row>
    <row r="383">
      <c r="A383" t="n">
        <v>8</v>
      </c>
      <c r="B383" t="n">
        <v>30</v>
      </c>
      <c r="C383" t="inlineStr">
        <is>
          <t xml:space="preserve">CONCLUIDO	</t>
        </is>
      </c>
      <c r="D383" t="n">
        <v>7.048</v>
      </c>
      <c r="E383" t="n">
        <v>14.19</v>
      </c>
      <c r="F383" t="n">
        <v>12.05</v>
      </c>
      <c r="G383" t="n">
        <v>38.05</v>
      </c>
      <c r="H383" t="n">
        <v>0.71</v>
      </c>
      <c r="I383" t="n">
        <v>19</v>
      </c>
      <c r="J383" t="n">
        <v>73.88</v>
      </c>
      <c r="K383" t="n">
        <v>32.27</v>
      </c>
      <c r="L383" t="n">
        <v>3</v>
      </c>
      <c r="M383" t="n">
        <v>13</v>
      </c>
      <c r="N383" t="n">
        <v>8.609999999999999</v>
      </c>
      <c r="O383" t="n">
        <v>9346.23</v>
      </c>
      <c r="P383" t="n">
        <v>71.61</v>
      </c>
      <c r="Q383" t="n">
        <v>460.78</v>
      </c>
      <c r="R383" t="n">
        <v>56.96</v>
      </c>
      <c r="S383" t="n">
        <v>32.19</v>
      </c>
      <c r="T383" t="n">
        <v>8428.75</v>
      </c>
      <c r="U383" t="n">
        <v>0.57</v>
      </c>
      <c r="V383" t="n">
        <v>0.74</v>
      </c>
      <c r="W383" t="n">
        <v>1.49</v>
      </c>
      <c r="X383" t="n">
        <v>0.51</v>
      </c>
      <c r="Y383" t="n">
        <v>1</v>
      </c>
      <c r="Z383" t="n">
        <v>10</v>
      </c>
    </row>
    <row r="384">
      <c r="A384" t="n">
        <v>9</v>
      </c>
      <c r="B384" t="n">
        <v>30</v>
      </c>
      <c r="C384" t="inlineStr">
        <is>
          <t xml:space="preserve">CONCLUIDO	</t>
        </is>
      </c>
      <c r="D384" t="n">
        <v>7.0645</v>
      </c>
      <c r="E384" t="n">
        <v>14.16</v>
      </c>
      <c r="F384" t="n">
        <v>12.03</v>
      </c>
      <c r="G384" t="n">
        <v>40.1</v>
      </c>
      <c r="H384" t="n">
        <v>0.77</v>
      </c>
      <c r="I384" t="n">
        <v>18</v>
      </c>
      <c r="J384" t="n">
        <v>74.18000000000001</v>
      </c>
      <c r="K384" t="n">
        <v>32.27</v>
      </c>
      <c r="L384" t="n">
        <v>3.25</v>
      </c>
      <c r="M384" t="n">
        <v>8</v>
      </c>
      <c r="N384" t="n">
        <v>8.66</v>
      </c>
      <c r="O384" t="n">
        <v>9382.780000000001</v>
      </c>
      <c r="P384" t="n">
        <v>71.06</v>
      </c>
      <c r="Q384" t="n">
        <v>460.73</v>
      </c>
      <c r="R384" t="n">
        <v>56.48</v>
      </c>
      <c r="S384" t="n">
        <v>32.19</v>
      </c>
      <c r="T384" t="n">
        <v>8193.030000000001</v>
      </c>
      <c r="U384" t="n">
        <v>0.57</v>
      </c>
      <c r="V384" t="n">
        <v>0.74</v>
      </c>
      <c r="W384" t="n">
        <v>1.48</v>
      </c>
      <c r="X384" t="n">
        <v>0.5</v>
      </c>
      <c r="Y384" t="n">
        <v>1</v>
      </c>
      <c r="Z384" t="n">
        <v>10</v>
      </c>
    </row>
    <row r="385">
      <c r="A385" t="n">
        <v>10</v>
      </c>
      <c r="B385" t="n">
        <v>30</v>
      </c>
      <c r="C385" t="inlineStr">
        <is>
          <t xml:space="preserve">CONCLUIDO	</t>
        </is>
      </c>
      <c r="D385" t="n">
        <v>7.0827</v>
      </c>
      <c r="E385" t="n">
        <v>14.12</v>
      </c>
      <c r="F385" t="n">
        <v>12.01</v>
      </c>
      <c r="G385" t="n">
        <v>42.39</v>
      </c>
      <c r="H385" t="n">
        <v>0.82</v>
      </c>
      <c r="I385" t="n">
        <v>17</v>
      </c>
      <c r="J385" t="n">
        <v>74.48</v>
      </c>
      <c r="K385" t="n">
        <v>32.27</v>
      </c>
      <c r="L385" t="n">
        <v>3.5</v>
      </c>
      <c r="M385" t="n">
        <v>3</v>
      </c>
      <c r="N385" t="n">
        <v>8.710000000000001</v>
      </c>
      <c r="O385" t="n">
        <v>9419.35</v>
      </c>
      <c r="P385" t="n">
        <v>70.34999999999999</v>
      </c>
      <c r="Q385" t="n">
        <v>460.69</v>
      </c>
      <c r="R385" t="n">
        <v>55.48</v>
      </c>
      <c r="S385" t="n">
        <v>32.19</v>
      </c>
      <c r="T385" t="n">
        <v>7699.54</v>
      </c>
      <c r="U385" t="n">
        <v>0.58</v>
      </c>
      <c r="V385" t="n">
        <v>0.74</v>
      </c>
      <c r="W385" t="n">
        <v>1.49</v>
      </c>
      <c r="X385" t="n">
        <v>0.48</v>
      </c>
      <c r="Y385" t="n">
        <v>1</v>
      </c>
      <c r="Z385" t="n">
        <v>10</v>
      </c>
    </row>
    <row r="386">
      <c r="A386" t="n">
        <v>11</v>
      </c>
      <c r="B386" t="n">
        <v>30</v>
      </c>
      <c r="C386" t="inlineStr">
        <is>
          <t xml:space="preserve">CONCLUIDO	</t>
        </is>
      </c>
      <c r="D386" t="n">
        <v>7.0865</v>
      </c>
      <c r="E386" t="n">
        <v>14.11</v>
      </c>
      <c r="F386" t="n">
        <v>12</v>
      </c>
      <c r="G386" t="n">
        <v>42.36</v>
      </c>
      <c r="H386" t="n">
        <v>0.88</v>
      </c>
      <c r="I386" t="n">
        <v>17</v>
      </c>
      <c r="J386" t="n">
        <v>74.77</v>
      </c>
      <c r="K386" t="n">
        <v>32.27</v>
      </c>
      <c r="L386" t="n">
        <v>3.75</v>
      </c>
      <c r="M386" t="n">
        <v>2</v>
      </c>
      <c r="N386" t="n">
        <v>8.75</v>
      </c>
      <c r="O386" t="n">
        <v>9455.940000000001</v>
      </c>
      <c r="P386" t="n">
        <v>70.20999999999999</v>
      </c>
      <c r="Q386" t="n">
        <v>460.7</v>
      </c>
      <c r="R386" t="n">
        <v>55.35</v>
      </c>
      <c r="S386" t="n">
        <v>32.19</v>
      </c>
      <c r="T386" t="n">
        <v>7633.71</v>
      </c>
      <c r="U386" t="n">
        <v>0.58</v>
      </c>
      <c r="V386" t="n">
        <v>0.74</v>
      </c>
      <c r="W386" t="n">
        <v>1.49</v>
      </c>
      <c r="X386" t="n">
        <v>0.47</v>
      </c>
      <c r="Y386" t="n">
        <v>1</v>
      </c>
      <c r="Z386" t="n">
        <v>10</v>
      </c>
    </row>
    <row r="387">
      <c r="A387" t="n">
        <v>12</v>
      </c>
      <c r="B387" t="n">
        <v>30</v>
      </c>
      <c r="C387" t="inlineStr">
        <is>
          <t xml:space="preserve">CONCLUIDO	</t>
        </is>
      </c>
      <c r="D387" t="n">
        <v>7.0824</v>
      </c>
      <c r="E387" t="n">
        <v>14.12</v>
      </c>
      <c r="F387" t="n">
        <v>12.01</v>
      </c>
      <c r="G387" t="n">
        <v>42.39</v>
      </c>
      <c r="H387" t="n">
        <v>0.93</v>
      </c>
      <c r="I387" t="n">
        <v>17</v>
      </c>
      <c r="J387" t="n">
        <v>75.06999999999999</v>
      </c>
      <c r="K387" t="n">
        <v>32.27</v>
      </c>
      <c r="L387" t="n">
        <v>4</v>
      </c>
      <c r="M387" t="n">
        <v>0</v>
      </c>
      <c r="N387" t="n">
        <v>8.800000000000001</v>
      </c>
      <c r="O387" t="n">
        <v>9492.549999999999</v>
      </c>
      <c r="P387" t="n">
        <v>70.52</v>
      </c>
      <c r="Q387" t="n">
        <v>460.73</v>
      </c>
      <c r="R387" t="n">
        <v>55.37</v>
      </c>
      <c r="S387" t="n">
        <v>32.19</v>
      </c>
      <c r="T387" t="n">
        <v>7643.9</v>
      </c>
      <c r="U387" t="n">
        <v>0.58</v>
      </c>
      <c r="V387" t="n">
        <v>0.74</v>
      </c>
      <c r="W387" t="n">
        <v>1.49</v>
      </c>
      <c r="X387" t="n">
        <v>0.48</v>
      </c>
      <c r="Y387" t="n">
        <v>1</v>
      </c>
      <c r="Z387" t="n">
        <v>10</v>
      </c>
    </row>
    <row r="388">
      <c r="A388" t="n">
        <v>0</v>
      </c>
      <c r="B388" t="n">
        <v>15</v>
      </c>
      <c r="C388" t="inlineStr">
        <is>
          <t xml:space="preserve">CONCLUIDO	</t>
        </is>
      </c>
      <c r="D388" t="n">
        <v>6.7634</v>
      </c>
      <c r="E388" t="n">
        <v>14.79</v>
      </c>
      <c r="F388" t="n">
        <v>12.65</v>
      </c>
      <c r="G388" t="n">
        <v>19.47</v>
      </c>
      <c r="H388" t="n">
        <v>0.43</v>
      </c>
      <c r="I388" t="n">
        <v>39</v>
      </c>
      <c r="J388" t="n">
        <v>39.78</v>
      </c>
      <c r="K388" t="n">
        <v>19.54</v>
      </c>
      <c r="L388" t="n">
        <v>1</v>
      </c>
      <c r="M388" t="n">
        <v>27</v>
      </c>
      <c r="N388" t="n">
        <v>4.24</v>
      </c>
      <c r="O388" t="n">
        <v>5140</v>
      </c>
      <c r="P388" t="n">
        <v>51.25</v>
      </c>
      <c r="Q388" t="n">
        <v>460.74</v>
      </c>
      <c r="R388" t="n">
        <v>76.51000000000001</v>
      </c>
      <c r="S388" t="n">
        <v>32.19</v>
      </c>
      <c r="T388" t="n">
        <v>18103.35</v>
      </c>
      <c r="U388" t="n">
        <v>0.42</v>
      </c>
      <c r="V388" t="n">
        <v>0.71</v>
      </c>
      <c r="W388" t="n">
        <v>1.53</v>
      </c>
      <c r="X388" t="n">
        <v>1.12</v>
      </c>
      <c r="Y388" t="n">
        <v>1</v>
      </c>
      <c r="Z388" t="n">
        <v>10</v>
      </c>
    </row>
    <row r="389">
      <c r="A389" t="n">
        <v>1</v>
      </c>
      <c r="B389" t="n">
        <v>15</v>
      </c>
      <c r="C389" t="inlineStr">
        <is>
          <t xml:space="preserve">CONCLUIDO	</t>
        </is>
      </c>
      <c r="D389" t="n">
        <v>6.871</v>
      </c>
      <c r="E389" t="n">
        <v>14.55</v>
      </c>
      <c r="F389" t="n">
        <v>12.49</v>
      </c>
      <c r="G389" t="n">
        <v>22.71</v>
      </c>
      <c r="H389" t="n">
        <v>0.53</v>
      </c>
      <c r="I389" t="n">
        <v>33</v>
      </c>
      <c r="J389" t="n">
        <v>40.06</v>
      </c>
      <c r="K389" t="n">
        <v>19.54</v>
      </c>
      <c r="L389" t="n">
        <v>1.25</v>
      </c>
      <c r="M389" t="n">
        <v>10</v>
      </c>
      <c r="N389" t="n">
        <v>4.26</v>
      </c>
      <c r="O389" t="n">
        <v>5174.29</v>
      </c>
      <c r="P389" t="n">
        <v>49.29</v>
      </c>
      <c r="Q389" t="n">
        <v>460.88</v>
      </c>
      <c r="R389" t="n">
        <v>70.84</v>
      </c>
      <c r="S389" t="n">
        <v>32.19</v>
      </c>
      <c r="T389" t="n">
        <v>15299.14</v>
      </c>
      <c r="U389" t="n">
        <v>0.45</v>
      </c>
      <c r="V389" t="n">
        <v>0.72</v>
      </c>
      <c r="W389" t="n">
        <v>1.52</v>
      </c>
      <c r="X389" t="n">
        <v>0.95</v>
      </c>
      <c r="Y389" t="n">
        <v>1</v>
      </c>
      <c r="Z389" t="n">
        <v>10</v>
      </c>
    </row>
    <row r="390">
      <c r="A390" t="n">
        <v>2</v>
      </c>
      <c r="B390" t="n">
        <v>15</v>
      </c>
      <c r="C390" t="inlineStr">
        <is>
          <t xml:space="preserve">CONCLUIDO	</t>
        </is>
      </c>
      <c r="D390" t="n">
        <v>6.8865</v>
      </c>
      <c r="E390" t="n">
        <v>14.52</v>
      </c>
      <c r="F390" t="n">
        <v>12.47</v>
      </c>
      <c r="G390" t="n">
        <v>23.38</v>
      </c>
      <c r="H390" t="n">
        <v>0.64</v>
      </c>
      <c r="I390" t="n">
        <v>32</v>
      </c>
      <c r="J390" t="n">
        <v>40.34</v>
      </c>
      <c r="K390" t="n">
        <v>19.54</v>
      </c>
      <c r="L390" t="n">
        <v>1.5</v>
      </c>
      <c r="M390" t="n">
        <v>0</v>
      </c>
      <c r="N390" t="n">
        <v>4.29</v>
      </c>
      <c r="O390" t="n">
        <v>5208.6</v>
      </c>
      <c r="P390" t="n">
        <v>49.16</v>
      </c>
      <c r="Q390" t="n">
        <v>460.99</v>
      </c>
      <c r="R390" t="n">
        <v>69.58</v>
      </c>
      <c r="S390" t="n">
        <v>32.19</v>
      </c>
      <c r="T390" t="n">
        <v>14670.8</v>
      </c>
      <c r="U390" t="n">
        <v>0.46</v>
      </c>
      <c r="V390" t="n">
        <v>0.72</v>
      </c>
      <c r="W390" t="n">
        <v>1.54</v>
      </c>
      <c r="X390" t="n">
        <v>0.93</v>
      </c>
      <c r="Y390" t="n">
        <v>1</v>
      </c>
      <c r="Z390" t="n">
        <v>10</v>
      </c>
    </row>
    <row r="391">
      <c r="A391" t="n">
        <v>0</v>
      </c>
      <c r="B391" t="n">
        <v>70</v>
      </c>
      <c r="C391" t="inlineStr">
        <is>
          <t xml:space="preserve">CONCLUIDO	</t>
        </is>
      </c>
      <c r="D391" t="n">
        <v>4.7513</v>
      </c>
      <c r="E391" t="n">
        <v>21.05</v>
      </c>
      <c r="F391" t="n">
        <v>15.21</v>
      </c>
      <c r="G391" t="n">
        <v>7.3</v>
      </c>
      <c r="H391" t="n">
        <v>0.12</v>
      </c>
      <c r="I391" t="n">
        <v>125</v>
      </c>
      <c r="J391" t="n">
        <v>141.81</v>
      </c>
      <c r="K391" t="n">
        <v>47.83</v>
      </c>
      <c r="L391" t="n">
        <v>1</v>
      </c>
      <c r="M391" t="n">
        <v>123</v>
      </c>
      <c r="N391" t="n">
        <v>22.98</v>
      </c>
      <c r="O391" t="n">
        <v>17723.39</v>
      </c>
      <c r="P391" t="n">
        <v>171.87</v>
      </c>
      <c r="Q391" t="n">
        <v>460.8</v>
      </c>
      <c r="R391" t="n">
        <v>160.71</v>
      </c>
      <c r="S391" t="n">
        <v>32.19</v>
      </c>
      <c r="T391" t="n">
        <v>59770.58</v>
      </c>
      <c r="U391" t="n">
        <v>0.2</v>
      </c>
      <c r="V391" t="n">
        <v>0.59</v>
      </c>
      <c r="W391" t="n">
        <v>1.64</v>
      </c>
      <c r="X391" t="n">
        <v>3.67</v>
      </c>
      <c r="Y391" t="n">
        <v>1</v>
      </c>
      <c r="Z391" t="n">
        <v>10</v>
      </c>
    </row>
    <row r="392">
      <c r="A392" t="n">
        <v>1</v>
      </c>
      <c r="B392" t="n">
        <v>70</v>
      </c>
      <c r="C392" t="inlineStr">
        <is>
          <t xml:space="preserve">CONCLUIDO	</t>
        </is>
      </c>
      <c r="D392" t="n">
        <v>5.2073</v>
      </c>
      <c r="E392" t="n">
        <v>19.2</v>
      </c>
      <c r="F392" t="n">
        <v>14.26</v>
      </c>
      <c r="G392" t="n">
        <v>9.1</v>
      </c>
      <c r="H392" t="n">
        <v>0.16</v>
      </c>
      <c r="I392" t="n">
        <v>94</v>
      </c>
      <c r="J392" t="n">
        <v>142.15</v>
      </c>
      <c r="K392" t="n">
        <v>47.83</v>
      </c>
      <c r="L392" t="n">
        <v>1.25</v>
      </c>
      <c r="M392" t="n">
        <v>92</v>
      </c>
      <c r="N392" t="n">
        <v>23.07</v>
      </c>
      <c r="O392" t="n">
        <v>17765.46</v>
      </c>
      <c r="P392" t="n">
        <v>160.51</v>
      </c>
      <c r="Q392" t="n">
        <v>460.77</v>
      </c>
      <c r="R392" t="n">
        <v>129.26</v>
      </c>
      <c r="S392" t="n">
        <v>32.19</v>
      </c>
      <c r="T392" t="n">
        <v>44202.42</v>
      </c>
      <c r="U392" t="n">
        <v>0.25</v>
      </c>
      <c r="V392" t="n">
        <v>0.63</v>
      </c>
      <c r="W392" t="n">
        <v>1.6</v>
      </c>
      <c r="X392" t="n">
        <v>2.72</v>
      </c>
      <c r="Y392" t="n">
        <v>1</v>
      </c>
      <c r="Z392" t="n">
        <v>10</v>
      </c>
    </row>
    <row r="393">
      <c r="A393" t="n">
        <v>2</v>
      </c>
      <c r="B393" t="n">
        <v>70</v>
      </c>
      <c r="C393" t="inlineStr">
        <is>
          <t xml:space="preserve">CONCLUIDO	</t>
        </is>
      </c>
      <c r="D393" t="n">
        <v>5.5317</v>
      </c>
      <c r="E393" t="n">
        <v>18.08</v>
      </c>
      <c r="F393" t="n">
        <v>13.68</v>
      </c>
      <c r="G393" t="n">
        <v>10.95</v>
      </c>
      <c r="H393" t="n">
        <v>0.19</v>
      </c>
      <c r="I393" t="n">
        <v>75</v>
      </c>
      <c r="J393" t="n">
        <v>142.49</v>
      </c>
      <c r="K393" t="n">
        <v>47.83</v>
      </c>
      <c r="L393" t="n">
        <v>1.5</v>
      </c>
      <c r="M393" t="n">
        <v>73</v>
      </c>
      <c r="N393" t="n">
        <v>23.16</v>
      </c>
      <c r="O393" t="n">
        <v>17807.56</v>
      </c>
      <c r="P393" t="n">
        <v>153.3</v>
      </c>
      <c r="Q393" t="n">
        <v>460.83</v>
      </c>
      <c r="R393" t="n">
        <v>110.56</v>
      </c>
      <c r="S393" t="n">
        <v>32.19</v>
      </c>
      <c r="T393" t="n">
        <v>34944.96</v>
      </c>
      <c r="U393" t="n">
        <v>0.29</v>
      </c>
      <c r="V393" t="n">
        <v>0.65</v>
      </c>
      <c r="W393" t="n">
        <v>1.57</v>
      </c>
      <c r="X393" t="n">
        <v>2.15</v>
      </c>
      <c r="Y393" t="n">
        <v>1</v>
      </c>
      <c r="Z393" t="n">
        <v>10</v>
      </c>
    </row>
    <row r="394">
      <c r="A394" t="n">
        <v>3</v>
      </c>
      <c r="B394" t="n">
        <v>70</v>
      </c>
      <c r="C394" t="inlineStr">
        <is>
          <t xml:space="preserve">CONCLUIDO	</t>
        </is>
      </c>
      <c r="D394" t="n">
        <v>5.7709</v>
      </c>
      <c r="E394" t="n">
        <v>17.33</v>
      </c>
      <c r="F394" t="n">
        <v>13.31</v>
      </c>
      <c r="G394" t="n">
        <v>12.88</v>
      </c>
      <c r="H394" t="n">
        <v>0.22</v>
      </c>
      <c r="I394" t="n">
        <v>62</v>
      </c>
      <c r="J394" t="n">
        <v>142.83</v>
      </c>
      <c r="K394" t="n">
        <v>47.83</v>
      </c>
      <c r="L394" t="n">
        <v>1.75</v>
      </c>
      <c r="M394" t="n">
        <v>60</v>
      </c>
      <c r="N394" t="n">
        <v>23.25</v>
      </c>
      <c r="O394" t="n">
        <v>17849.7</v>
      </c>
      <c r="P394" t="n">
        <v>148.52</v>
      </c>
      <c r="Q394" t="n">
        <v>460.76</v>
      </c>
      <c r="R394" t="n">
        <v>98.22</v>
      </c>
      <c r="S394" t="n">
        <v>32.19</v>
      </c>
      <c r="T394" t="n">
        <v>28843.15</v>
      </c>
      <c r="U394" t="n">
        <v>0.33</v>
      </c>
      <c r="V394" t="n">
        <v>0.67</v>
      </c>
      <c r="W394" t="n">
        <v>1.55</v>
      </c>
      <c r="X394" t="n">
        <v>1.77</v>
      </c>
      <c r="Y394" t="n">
        <v>1</v>
      </c>
      <c r="Z394" t="n">
        <v>10</v>
      </c>
    </row>
    <row r="395">
      <c r="A395" t="n">
        <v>4</v>
      </c>
      <c r="B395" t="n">
        <v>70</v>
      </c>
      <c r="C395" t="inlineStr">
        <is>
          <t xml:space="preserve">CONCLUIDO	</t>
        </is>
      </c>
      <c r="D395" t="n">
        <v>5.9488</v>
      </c>
      <c r="E395" t="n">
        <v>16.81</v>
      </c>
      <c r="F395" t="n">
        <v>13.05</v>
      </c>
      <c r="G395" t="n">
        <v>14.77</v>
      </c>
      <c r="H395" t="n">
        <v>0.25</v>
      </c>
      <c r="I395" t="n">
        <v>53</v>
      </c>
      <c r="J395" t="n">
        <v>143.17</v>
      </c>
      <c r="K395" t="n">
        <v>47.83</v>
      </c>
      <c r="L395" t="n">
        <v>2</v>
      </c>
      <c r="M395" t="n">
        <v>51</v>
      </c>
      <c r="N395" t="n">
        <v>23.34</v>
      </c>
      <c r="O395" t="n">
        <v>17891.86</v>
      </c>
      <c r="P395" t="n">
        <v>144.9</v>
      </c>
      <c r="Q395" t="n">
        <v>460.71</v>
      </c>
      <c r="R395" t="n">
        <v>89.59999999999999</v>
      </c>
      <c r="S395" t="n">
        <v>32.19</v>
      </c>
      <c r="T395" t="n">
        <v>24579.9</v>
      </c>
      <c r="U395" t="n">
        <v>0.36</v>
      </c>
      <c r="V395" t="n">
        <v>0.68</v>
      </c>
      <c r="W395" t="n">
        <v>1.54</v>
      </c>
      <c r="X395" t="n">
        <v>1.52</v>
      </c>
      <c r="Y395" t="n">
        <v>1</v>
      </c>
      <c r="Z395" t="n">
        <v>10</v>
      </c>
    </row>
    <row r="396">
      <c r="A396" t="n">
        <v>5</v>
      </c>
      <c r="B396" t="n">
        <v>70</v>
      </c>
      <c r="C396" t="inlineStr">
        <is>
          <t xml:space="preserve">CONCLUIDO	</t>
        </is>
      </c>
      <c r="D396" t="n">
        <v>6.0769</v>
      </c>
      <c r="E396" t="n">
        <v>16.46</v>
      </c>
      <c r="F396" t="n">
        <v>12.87</v>
      </c>
      <c r="G396" t="n">
        <v>16.43</v>
      </c>
      <c r="H396" t="n">
        <v>0.28</v>
      </c>
      <c r="I396" t="n">
        <v>47</v>
      </c>
      <c r="J396" t="n">
        <v>143.51</v>
      </c>
      <c r="K396" t="n">
        <v>47.83</v>
      </c>
      <c r="L396" t="n">
        <v>2.25</v>
      </c>
      <c r="M396" t="n">
        <v>45</v>
      </c>
      <c r="N396" t="n">
        <v>23.44</v>
      </c>
      <c r="O396" t="n">
        <v>17934.06</v>
      </c>
      <c r="P396" t="n">
        <v>142.35</v>
      </c>
      <c r="Q396" t="n">
        <v>460.73</v>
      </c>
      <c r="R396" t="n">
        <v>83.92</v>
      </c>
      <c r="S396" t="n">
        <v>32.19</v>
      </c>
      <c r="T396" t="n">
        <v>21769.45</v>
      </c>
      <c r="U396" t="n">
        <v>0.38</v>
      </c>
      <c r="V396" t="n">
        <v>0.6899999999999999</v>
      </c>
      <c r="W396" t="n">
        <v>1.53</v>
      </c>
      <c r="X396" t="n">
        <v>1.33</v>
      </c>
      <c r="Y396" t="n">
        <v>1</v>
      </c>
      <c r="Z396" t="n">
        <v>10</v>
      </c>
    </row>
    <row r="397">
      <c r="A397" t="n">
        <v>6</v>
      </c>
      <c r="B397" t="n">
        <v>70</v>
      </c>
      <c r="C397" t="inlineStr">
        <is>
          <t xml:space="preserve">CONCLUIDO	</t>
        </is>
      </c>
      <c r="D397" t="n">
        <v>6.2207</v>
      </c>
      <c r="E397" t="n">
        <v>16.08</v>
      </c>
      <c r="F397" t="n">
        <v>12.66</v>
      </c>
      <c r="G397" t="n">
        <v>18.53</v>
      </c>
      <c r="H397" t="n">
        <v>0.31</v>
      </c>
      <c r="I397" t="n">
        <v>41</v>
      </c>
      <c r="J397" t="n">
        <v>143.86</v>
      </c>
      <c r="K397" t="n">
        <v>47.83</v>
      </c>
      <c r="L397" t="n">
        <v>2.5</v>
      </c>
      <c r="M397" t="n">
        <v>39</v>
      </c>
      <c r="N397" t="n">
        <v>23.53</v>
      </c>
      <c r="O397" t="n">
        <v>17976.29</v>
      </c>
      <c r="P397" t="n">
        <v>139.38</v>
      </c>
      <c r="Q397" t="n">
        <v>460.7</v>
      </c>
      <c r="R397" t="n">
        <v>77.2</v>
      </c>
      <c r="S397" t="n">
        <v>32.19</v>
      </c>
      <c r="T397" t="n">
        <v>18439.77</v>
      </c>
      <c r="U397" t="n">
        <v>0.42</v>
      </c>
      <c r="V397" t="n">
        <v>0.71</v>
      </c>
      <c r="W397" t="n">
        <v>1.51</v>
      </c>
      <c r="X397" t="n">
        <v>1.13</v>
      </c>
      <c r="Y397" t="n">
        <v>1</v>
      </c>
      <c r="Z397" t="n">
        <v>10</v>
      </c>
    </row>
    <row r="398">
      <c r="A398" t="n">
        <v>7</v>
      </c>
      <c r="B398" t="n">
        <v>70</v>
      </c>
      <c r="C398" t="inlineStr">
        <is>
          <t xml:space="preserve">CONCLUIDO	</t>
        </is>
      </c>
      <c r="D398" t="n">
        <v>6.2959</v>
      </c>
      <c r="E398" t="n">
        <v>15.88</v>
      </c>
      <c r="F398" t="n">
        <v>12.59</v>
      </c>
      <c r="G398" t="n">
        <v>20.41</v>
      </c>
      <c r="H398" t="n">
        <v>0.34</v>
      </c>
      <c r="I398" t="n">
        <v>37</v>
      </c>
      <c r="J398" t="n">
        <v>144.2</v>
      </c>
      <c r="K398" t="n">
        <v>47.83</v>
      </c>
      <c r="L398" t="n">
        <v>2.75</v>
      </c>
      <c r="M398" t="n">
        <v>35</v>
      </c>
      <c r="N398" t="n">
        <v>23.62</v>
      </c>
      <c r="O398" t="n">
        <v>18018.55</v>
      </c>
      <c r="P398" t="n">
        <v>137.91</v>
      </c>
      <c r="Q398" t="n">
        <v>460.71</v>
      </c>
      <c r="R398" t="n">
        <v>74.75</v>
      </c>
      <c r="S398" t="n">
        <v>32.19</v>
      </c>
      <c r="T398" t="n">
        <v>17234.86</v>
      </c>
      <c r="U398" t="n">
        <v>0.43</v>
      </c>
      <c r="V398" t="n">
        <v>0.71</v>
      </c>
      <c r="W398" t="n">
        <v>1.51</v>
      </c>
      <c r="X398" t="n">
        <v>1.05</v>
      </c>
      <c r="Y398" t="n">
        <v>1</v>
      </c>
      <c r="Z398" t="n">
        <v>10</v>
      </c>
    </row>
    <row r="399">
      <c r="A399" t="n">
        <v>8</v>
      </c>
      <c r="B399" t="n">
        <v>70</v>
      </c>
      <c r="C399" t="inlineStr">
        <is>
          <t xml:space="preserve">CONCLUIDO	</t>
        </is>
      </c>
      <c r="D399" t="n">
        <v>6.372</v>
      </c>
      <c r="E399" t="n">
        <v>15.69</v>
      </c>
      <c r="F399" t="n">
        <v>12.48</v>
      </c>
      <c r="G399" t="n">
        <v>22.03</v>
      </c>
      <c r="H399" t="n">
        <v>0.37</v>
      </c>
      <c r="I399" t="n">
        <v>34</v>
      </c>
      <c r="J399" t="n">
        <v>144.54</v>
      </c>
      <c r="K399" t="n">
        <v>47.83</v>
      </c>
      <c r="L399" t="n">
        <v>3</v>
      </c>
      <c r="M399" t="n">
        <v>32</v>
      </c>
      <c r="N399" t="n">
        <v>23.71</v>
      </c>
      <c r="O399" t="n">
        <v>18060.85</v>
      </c>
      <c r="P399" t="n">
        <v>136.18</v>
      </c>
      <c r="Q399" t="n">
        <v>460.73</v>
      </c>
      <c r="R399" t="n">
        <v>71.39</v>
      </c>
      <c r="S399" t="n">
        <v>32.19</v>
      </c>
      <c r="T399" t="n">
        <v>15566.68</v>
      </c>
      <c r="U399" t="n">
        <v>0.45</v>
      </c>
      <c r="V399" t="n">
        <v>0.72</v>
      </c>
      <c r="W399" t="n">
        <v>1.5</v>
      </c>
      <c r="X399" t="n">
        <v>0.95</v>
      </c>
      <c r="Y399" t="n">
        <v>1</v>
      </c>
      <c r="Z399" t="n">
        <v>10</v>
      </c>
    </row>
    <row r="400">
      <c r="A400" t="n">
        <v>9</v>
      </c>
      <c r="B400" t="n">
        <v>70</v>
      </c>
      <c r="C400" t="inlineStr">
        <is>
          <t xml:space="preserve">CONCLUIDO	</t>
        </is>
      </c>
      <c r="D400" t="n">
        <v>6.4435</v>
      </c>
      <c r="E400" t="n">
        <v>15.52</v>
      </c>
      <c r="F400" t="n">
        <v>12.4</v>
      </c>
      <c r="G400" t="n">
        <v>23.99</v>
      </c>
      <c r="H400" t="n">
        <v>0.4</v>
      </c>
      <c r="I400" t="n">
        <v>31</v>
      </c>
      <c r="J400" t="n">
        <v>144.89</v>
      </c>
      <c r="K400" t="n">
        <v>47.83</v>
      </c>
      <c r="L400" t="n">
        <v>3.25</v>
      </c>
      <c r="M400" t="n">
        <v>29</v>
      </c>
      <c r="N400" t="n">
        <v>23.81</v>
      </c>
      <c r="O400" t="n">
        <v>18103.18</v>
      </c>
      <c r="P400" t="n">
        <v>134.56</v>
      </c>
      <c r="Q400" t="n">
        <v>460.72</v>
      </c>
      <c r="R400" t="n">
        <v>68.54000000000001</v>
      </c>
      <c r="S400" t="n">
        <v>32.19</v>
      </c>
      <c r="T400" t="n">
        <v>14159.14</v>
      </c>
      <c r="U400" t="n">
        <v>0.47</v>
      </c>
      <c r="V400" t="n">
        <v>0.72</v>
      </c>
      <c r="W400" t="n">
        <v>1.5</v>
      </c>
      <c r="X400" t="n">
        <v>0.86</v>
      </c>
      <c r="Y400" t="n">
        <v>1</v>
      </c>
      <c r="Z400" t="n">
        <v>10</v>
      </c>
    </row>
    <row r="401">
      <c r="A401" t="n">
        <v>10</v>
      </c>
      <c r="B401" t="n">
        <v>70</v>
      </c>
      <c r="C401" t="inlineStr">
        <is>
          <t xml:space="preserve">CONCLUIDO	</t>
        </is>
      </c>
      <c r="D401" t="n">
        <v>6.4961</v>
      </c>
      <c r="E401" t="n">
        <v>15.39</v>
      </c>
      <c r="F401" t="n">
        <v>12.33</v>
      </c>
      <c r="G401" t="n">
        <v>25.51</v>
      </c>
      <c r="H401" t="n">
        <v>0.43</v>
      </c>
      <c r="I401" t="n">
        <v>29</v>
      </c>
      <c r="J401" t="n">
        <v>145.23</v>
      </c>
      <c r="K401" t="n">
        <v>47.83</v>
      </c>
      <c r="L401" t="n">
        <v>3.5</v>
      </c>
      <c r="M401" t="n">
        <v>27</v>
      </c>
      <c r="N401" t="n">
        <v>23.9</v>
      </c>
      <c r="O401" t="n">
        <v>18145.54</v>
      </c>
      <c r="P401" t="n">
        <v>133.4</v>
      </c>
      <c r="Q401" t="n">
        <v>460.69</v>
      </c>
      <c r="R401" t="n">
        <v>66.28</v>
      </c>
      <c r="S401" t="n">
        <v>32.19</v>
      </c>
      <c r="T401" t="n">
        <v>13039.08</v>
      </c>
      <c r="U401" t="n">
        <v>0.49</v>
      </c>
      <c r="V401" t="n">
        <v>0.72</v>
      </c>
      <c r="W401" t="n">
        <v>1.5</v>
      </c>
      <c r="X401" t="n">
        <v>0.79</v>
      </c>
      <c r="Y401" t="n">
        <v>1</v>
      </c>
      <c r="Z401" t="n">
        <v>10</v>
      </c>
    </row>
    <row r="402">
      <c r="A402" t="n">
        <v>11</v>
      </c>
      <c r="B402" t="n">
        <v>70</v>
      </c>
      <c r="C402" t="inlineStr">
        <is>
          <t xml:space="preserve">CONCLUIDO	</t>
        </is>
      </c>
      <c r="D402" t="n">
        <v>6.5394</v>
      </c>
      <c r="E402" t="n">
        <v>15.29</v>
      </c>
      <c r="F402" t="n">
        <v>12.28</v>
      </c>
      <c r="G402" t="n">
        <v>27.3</v>
      </c>
      <c r="H402" t="n">
        <v>0.46</v>
      </c>
      <c r="I402" t="n">
        <v>27</v>
      </c>
      <c r="J402" t="n">
        <v>145.57</v>
      </c>
      <c r="K402" t="n">
        <v>47.83</v>
      </c>
      <c r="L402" t="n">
        <v>3.75</v>
      </c>
      <c r="M402" t="n">
        <v>25</v>
      </c>
      <c r="N402" t="n">
        <v>23.99</v>
      </c>
      <c r="O402" t="n">
        <v>18187.93</v>
      </c>
      <c r="P402" t="n">
        <v>132.33</v>
      </c>
      <c r="Q402" t="n">
        <v>460.7</v>
      </c>
      <c r="R402" t="n">
        <v>64.78</v>
      </c>
      <c r="S402" t="n">
        <v>32.19</v>
      </c>
      <c r="T402" t="n">
        <v>12298.22</v>
      </c>
      <c r="U402" t="n">
        <v>0.5</v>
      </c>
      <c r="V402" t="n">
        <v>0.73</v>
      </c>
      <c r="W402" t="n">
        <v>1.5</v>
      </c>
      <c r="X402" t="n">
        <v>0.75</v>
      </c>
      <c r="Y402" t="n">
        <v>1</v>
      </c>
      <c r="Z402" t="n">
        <v>10</v>
      </c>
    </row>
    <row r="403">
      <c r="A403" t="n">
        <v>12</v>
      </c>
      <c r="B403" t="n">
        <v>70</v>
      </c>
      <c r="C403" t="inlineStr">
        <is>
          <t xml:space="preserve">CONCLUIDO	</t>
        </is>
      </c>
      <c r="D403" t="n">
        <v>6.5886</v>
      </c>
      <c r="E403" t="n">
        <v>15.18</v>
      </c>
      <c r="F403" t="n">
        <v>12.23</v>
      </c>
      <c r="G403" t="n">
        <v>29.35</v>
      </c>
      <c r="H403" t="n">
        <v>0.49</v>
      </c>
      <c r="I403" t="n">
        <v>25</v>
      </c>
      <c r="J403" t="n">
        <v>145.92</v>
      </c>
      <c r="K403" t="n">
        <v>47.83</v>
      </c>
      <c r="L403" t="n">
        <v>4</v>
      </c>
      <c r="M403" t="n">
        <v>23</v>
      </c>
      <c r="N403" t="n">
        <v>24.09</v>
      </c>
      <c r="O403" t="n">
        <v>18230.35</v>
      </c>
      <c r="P403" t="n">
        <v>130.82</v>
      </c>
      <c r="Q403" t="n">
        <v>460.69</v>
      </c>
      <c r="R403" t="n">
        <v>63.22</v>
      </c>
      <c r="S403" t="n">
        <v>32.19</v>
      </c>
      <c r="T403" t="n">
        <v>11529.67</v>
      </c>
      <c r="U403" t="n">
        <v>0.51</v>
      </c>
      <c r="V403" t="n">
        <v>0.73</v>
      </c>
      <c r="W403" t="n">
        <v>1.48</v>
      </c>
      <c r="X403" t="n">
        <v>0.6899999999999999</v>
      </c>
      <c r="Y403" t="n">
        <v>1</v>
      </c>
      <c r="Z403" t="n">
        <v>10</v>
      </c>
    </row>
    <row r="404">
      <c r="A404" t="n">
        <v>13</v>
      </c>
      <c r="B404" t="n">
        <v>70</v>
      </c>
      <c r="C404" t="inlineStr">
        <is>
          <t xml:space="preserve">CONCLUIDO	</t>
        </is>
      </c>
      <c r="D404" t="n">
        <v>6.6388</v>
      </c>
      <c r="E404" t="n">
        <v>15.06</v>
      </c>
      <c r="F404" t="n">
        <v>12.17</v>
      </c>
      <c r="G404" t="n">
        <v>31.75</v>
      </c>
      <c r="H404" t="n">
        <v>0.51</v>
      </c>
      <c r="I404" t="n">
        <v>23</v>
      </c>
      <c r="J404" t="n">
        <v>146.26</v>
      </c>
      <c r="K404" t="n">
        <v>47.83</v>
      </c>
      <c r="L404" t="n">
        <v>4.25</v>
      </c>
      <c r="M404" t="n">
        <v>21</v>
      </c>
      <c r="N404" t="n">
        <v>24.18</v>
      </c>
      <c r="O404" t="n">
        <v>18272.81</v>
      </c>
      <c r="P404" t="n">
        <v>129.55</v>
      </c>
      <c r="Q404" t="n">
        <v>460.72</v>
      </c>
      <c r="R404" t="n">
        <v>61.13</v>
      </c>
      <c r="S404" t="n">
        <v>32.19</v>
      </c>
      <c r="T404" t="n">
        <v>10492.89</v>
      </c>
      <c r="U404" t="n">
        <v>0.53</v>
      </c>
      <c r="V404" t="n">
        <v>0.73</v>
      </c>
      <c r="W404" t="n">
        <v>1.49</v>
      </c>
      <c r="X404" t="n">
        <v>0.64</v>
      </c>
      <c r="Y404" t="n">
        <v>1</v>
      </c>
      <c r="Z404" t="n">
        <v>10</v>
      </c>
    </row>
    <row r="405">
      <c r="A405" t="n">
        <v>14</v>
      </c>
      <c r="B405" t="n">
        <v>70</v>
      </c>
      <c r="C405" t="inlineStr">
        <is>
          <t xml:space="preserve">CONCLUIDO	</t>
        </is>
      </c>
      <c r="D405" t="n">
        <v>6.6679</v>
      </c>
      <c r="E405" t="n">
        <v>15</v>
      </c>
      <c r="F405" t="n">
        <v>12.13</v>
      </c>
      <c r="G405" t="n">
        <v>33.09</v>
      </c>
      <c r="H405" t="n">
        <v>0.54</v>
      </c>
      <c r="I405" t="n">
        <v>22</v>
      </c>
      <c r="J405" t="n">
        <v>146.61</v>
      </c>
      <c r="K405" t="n">
        <v>47.83</v>
      </c>
      <c r="L405" t="n">
        <v>4.5</v>
      </c>
      <c r="M405" t="n">
        <v>20</v>
      </c>
      <c r="N405" t="n">
        <v>24.28</v>
      </c>
      <c r="O405" t="n">
        <v>18315.3</v>
      </c>
      <c r="P405" t="n">
        <v>128.27</v>
      </c>
      <c r="Q405" t="n">
        <v>460.72</v>
      </c>
      <c r="R405" t="n">
        <v>60.15</v>
      </c>
      <c r="S405" t="n">
        <v>32.19</v>
      </c>
      <c r="T405" t="n">
        <v>10008.13</v>
      </c>
      <c r="U405" t="n">
        <v>0.54</v>
      </c>
      <c r="V405" t="n">
        <v>0.74</v>
      </c>
      <c r="W405" t="n">
        <v>1.48</v>
      </c>
      <c r="X405" t="n">
        <v>0.6</v>
      </c>
      <c r="Y405" t="n">
        <v>1</v>
      </c>
      <c r="Z405" t="n">
        <v>10</v>
      </c>
    </row>
    <row r="406">
      <c r="A406" t="n">
        <v>15</v>
      </c>
      <c r="B406" t="n">
        <v>70</v>
      </c>
      <c r="C406" t="inlineStr">
        <is>
          <t xml:space="preserve">CONCLUIDO	</t>
        </is>
      </c>
      <c r="D406" t="n">
        <v>6.6999</v>
      </c>
      <c r="E406" t="n">
        <v>14.93</v>
      </c>
      <c r="F406" t="n">
        <v>12.09</v>
      </c>
      <c r="G406" t="n">
        <v>34.54</v>
      </c>
      <c r="H406" t="n">
        <v>0.57</v>
      </c>
      <c r="I406" t="n">
        <v>21</v>
      </c>
      <c r="J406" t="n">
        <v>146.95</v>
      </c>
      <c r="K406" t="n">
        <v>47.83</v>
      </c>
      <c r="L406" t="n">
        <v>4.75</v>
      </c>
      <c r="M406" t="n">
        <v>19</v>
      </c>
      <c r="N406" t="n">
        <v>24.37</v>
      </c>
      <c r="O406" t="n">
        <v>18357.82</v>
      </c>
      <c r="P406" t="n">
        <v>127.51</v>
      </c>
      <c r="Q406" t="n">
        <v>460.69</v>
      </c>
      <c r="R406" t="n">
        <v>58.77</v>
      </c>
      <c r="S406" t="n">
        <v>32.19</v>
      </c>
      <c r="T406" t="n">
        <v>9322.209999999999</v>
      </c>
      <c r="U406" t="n">
        <v>0.55</v>
      </c>
      <c r="V406" t="n">
        <v>0.74</v>
      </c>
      <c r="W406" t="n">
        <v>1.47</v>
      </c>
      <c r="X406" t="n">
        <v>0.5600000000000001</v>
      </c>
      <c r="Y406" t="n">
        <v>1</v>
      </c>
      <c r="Z406" t="n">
        <v>10</v>
      </c>
    </row>
    <row r="407">
      <c r="A407" t="n">
        <v>16</v>
      </c>
      <c r="B407" t="n">
        <v>70</v>
      </c>
      <c r="C407" t="inlineStr">
        <is>
          <t xml:space="preserve">CONCLUIDO	</t>
        </is>
      </c>
      <c r="D407" t="n">
        <v>6.7209</v>
      </c>
      <c r="E407" t="n">
        <v>14.88</v>
      </c>
      <c r="F407" t="n">
        <v>12.07</v>
      </c>
      <c r="G407" t="n">
        <v>36.22</v>
      </c>
      <c r="H407" t="n">
        <v>0.6</v>
      </c>
      <c r="I407" t="n">
        <v>20</v>
      </c>
      <c r="J407" t="n">
        <v>147.3</v>
      </c>
      <c r="K407" t="n">
        <v>47.83</v>
      </c>
      <c r="L407" t="n">
        <v>5</v>
      </c>
      <c r="M407" t="n">
        <v>18</v>
      </c>
      <c r="N407" t="n">
        <v>24.47</v>
      </c>
      <c r="O407" t="n">
        <v>18400.38</v>
      </c>
      <c r="P407" t="n">
        <v>126.45</v>
      </c>
      <c r="Q407" t="n">
        <v>460.69</v>
      </c>
      <c r="R407" t="n">
        <v>58.24</v>
      </c>
      <c r="S407" t="n">
        <v>32.19</v>
      </c>
      <c r="T407" t="n">
        <v>9061.41</v>
      </c>
      <c r="U407" t="n">
        <v>0.55</v>
      </c>
      <c r="V407" t="n">
        <v>0.74</v>
      </c>
      <c r="W407" t="n">
        <v>1.48</v>
      </c>
      <c r="X407" t="n">
        <v>0.54</v>
      </c>
      <c r="Y407" t="n">
        <v>1</v>
      </c>
      <c r="Z407" t="n">
        <v>10</v>
      </c>
    </row>
    <row r="408">
      <c r="A408" t="n">
        <v>17</v>
      </c>
      <c r="B408" t="n">
        <v>70</v>
      </c>
      <c r="C408" t="inlineStr">
        <is>
          <t xml:space="preserve">CONCLUIDO	</t>
        </is>
      </c>
      <c r="D408" t="n">
        <v>6.7403</v>
      </c>
      <c r="E408" t="n">
        <v>14.84</v>
      </c>
      <c r="F408" t="n">
        <v>12.06</v>
      </c>
      <c r="G408" t="n">
        <v>38.08</v>
      </c>
      <c r="H408" t="n">
        <v>0.63</v>
      </c>
      <c r="I408" t="n">
        <v>19</v>
      </c>
      <c r="J408" t="n">
        <v>147.64</v>
      </c>
      <c r="K408" t="n">
        <v>47.83</v>
      </c>
      <c r="L408" t="n">
        <v>5.25</v>
      </c>
      <c r="M408" t="n">
        <v>17</v>
      </c>
      <c r="N408" t="n">
        <v>24.56</v>
      </c>
      <c r="O408" t="n">
        <v>18442.97</v>
      </c>
      <c r="P408" t="n">
        <v>126</v>
      </c>
      <c r="Q408" t="n">
        <v>460.72</v>
      </c>
      <c r="R408" t="n">
        <v>57.38</v>
      </c>
      <c r="S408" t="n">
        <v>32.19</v>
      </c>
      <c r="T408" t="n">
        <v>8636.52</v>
      </c>
      <c r="U408" t="n">
        <v>0.5600000000000001</v>
      </c>
      <c r="V408" t="n">
        <v>0.74</v>
      </c>
      <c r="W408" t="n">
        <v>1.48</v>
      </c>
      <c r="X408" t="n">
        <v>0.52</v>
      </c>
      <c r="Y408" t="n">
        <v>1</v>
      </c>
      <c r="Z408" t="n">
        <v>10</v>
      </c>
    </row>
    <row r="409">
      <c r="A409" t="n">
        <v>18</v>
      </c>
      <c r="B409" t="n">
        <v>70</v>
      </c>
      <c r="C409" t="inlineStr">
        <is>
          <t xml:space="preserve">CONCLUIDO	</t>
        </is>
      </c>
      <c r="D409" t="n">
        <v>6.7718</v>
      </c>
      <c r="E409" t="n">
        <v>14.77</v>
      </c>
      <c r="F409" t="n">
        <v>12.02</v>
      </c>
      <c r="G409" t="n">
        <v>40.06</v>
      </c>
      <c r="H409" t="n">
        <v>0.66</v>
      </c>
      <c r="I409" t="n">
        <v>18</v>
      </c>
      <c r="J409" t="n">
        <v>147.99</v>
      </c>
      <c r="K409" t="n">
        <v>47.83</v>
      </c>
      <c r="L409" t="n">
        <v>5.5</v>
      </c>
      <c r="M409" t="n">
        <v>16</v>
      </c>
      <c r="N409" t="n">
        <v>24.66</v>
      </c>
      <c r="O409" t="n">
        <v>18485.59</v>
      </c>
      <c r="P409" t="n">
        <v>124.71</v>
      </c>
      <c r="Q409" t="n">
        <v>460.71</v>
      </c>
      <c r="R409" t="n">
        <v>56.31</v>
      </c>
      <c r="S409" t="n">
        <v>32.19</v>
      </c>
      <c r="T409" t="n">
        <v>8108.07</v>
      </c>
      <c r="U409" t="n">
        <v>0.57</v>
      </c>
      <c r="V409" t="n">
        <v>0.74</v>
      </c>
      <c r="W409" t="n">
        <v>1.47</v>
      </c>
      <c r="X409" t="n">
        <v>0.48</v>
      </c>
      <c r="Y409" t="n">
        <v>1</v>
      </c>
      <c r="Z409" t="n">
        <v>10</v>
      </c>
    </row>
    <row r="410">
      <c r="A410" t="n">
        <v>19</v>
      </c>
      <c r="B410" t="n">
        <v>70</v>
      </c>
      <c r="C410" t="inlineStr">
        <is>
          <t xml:space="preserve">CONCLUIDO	</t>
        </is>
      </c>
      <c r="D410" t="n">
        <v>6.7986</v>
      </c>
      <c r="E410" t="n">
        <v>14.71</v>
      </c>
      <c r="F410" t="n">
        <v>11.99</v>
      </c>
      <c r="G410" t="n">
        <v>42.32</v>
      </c>
      <c r="H410" t="n">
        <v>0.6899999999999999</v>
      </c>
      <c r="I410" t="n">
        <v>17</v>
      </c>
      <c r="J410" t="n">
        <v>148.33</v>
      </c>
      <c r="K410" t="n">
        <v>47.83</v>
      </c>
      <c r="L410" t="n">
        <v>5.75</v>
      </c>
      <c r="M410" t="n">
        <v>15</v>
      </c>
      <c r="N410" t="n">
        <v>24.75</v>
      </c>
      <c r="O410" t="n">
        <v>18528.25</v>
      </c>
      <c r="P410" t="n">
        <v>123.8</v>
      </c>
      <c r="Q410" t="n">
        <v>460.7</v>
      </c>
      <c r="R410" t="n">
        <v>55.24</v>
      </c>
      <c r="S410" t="n">
        <v>32.19</v>
      </c>
      <c r="T410" t="n">
        <v>7576.12</v>
      </c>
      <c r="U410" t="n">
        <v>0.58</v>
      </c>
      <c r="V410" t="n">
        <v>0.75</v>
      </c>
      <c r="W410" t="n">
        <v>1.48</v>
      </c>
      <c r="X410" t="n">
        <v>0.46</v>
      </c>
      <c r="Y410" t="n">
        <v>1</v>
      </c>
      <c r="Z410" t="n">
        <v>10</v>
      </c>
    </row>
    <row r="411">
      <c r="A411" t="n">
        <v>20</v>
      </c>
      <c r="B411" t="n">
        <v>70</v>
      </c>
      <c r="C411" t="inlineStr">
        <is>
          <t xml:space="preserve">CONCLUIDO	</t>
        </is>
      </c>
      <c r="D411" t="n">
        <v>6.8224</v>
      </c>
      <c r="E411" t="n">
        <v>14.66</v>
      </c>
      <c r="F411" t="n">
        <v>11.97</v>
      </c>
      <c r="G411" t="n">
        <v>44.88</v>
      </c>
      <c r="H411" t="n">
        <v>0.71</v>
      </c>
      <c r="I411" t="n">
        <v>16</v>
      </c>
      <c r="J411" t="n">
        <v>148.68</v>
      </c>
      <c r="K411" t="n">
        <v>47.83</v>
      </c>
      <c r="L411" t="n">
        <v>6</v>
      </c>
      <c r="M411" t="n">
        <v>14</v>
      </c>
      <c r="N411" t="n">
        <v>24.85</v>
      </c>
      <c r="O411" t="n">
        <v>18570.94</v>
      </c>
      <c r="P411" t="n">
        <v>122.73</v>
      </c>
      <c r="Q411" t="n">
        <v>460.7</v>
      </c>
      <c r="R411" t="n">
        <v>54.63</v>
      </c>
      <c r="S411" t="n">
        <v>32.19</v>
      </c>
      <c r="T411" t="n">
        <v>7277.18</v>
      </c>
      <c r="U411" t="n">
        <v>0.59</v>
      </c>
      <c r="V411" t="n">
        <v>0.75</v>
      </c>
      <c r="W411" t="n">
        <v>1.47</v>
      </c>
      <c r="X411" t="n">
        <v>0.43</v>
      </c>
      <c r="Y411" t="n">
        <v>1</v>
      </c>
      <c r="Z411" t="n">
        <v>10</v>
      </c>
    </row>
    <row r="412">
      <c r="A412" t="n">
        <v>21</v>
      </c>
      <c r="B412" t="n">
        <v>70</v>
      </c>
      <c r="C412" t="inlineStr">
        <is>
          <t xml:space="preserve">CONCLUIDO	</t>
        </is>
      </c>
      <c r="D412" t="n">
        <v>6.8528</v>
      </c>
      <c r="E412" t="n">
        <v>14.59</v>
      </c>
      <c r="F412" t="n">
        <v>11.93</v>
      </c>
      <c r="G412" t="n">
        <v>47.72</v>
      </c>
      <c r="H412" t="n">
        <v>0.74</v>
      </c>
      <c r="I412" t="n">
        <v>15</v>
      </c>
      <c r="J412" t="n">
        <v>149.02</v>
      </c>
      <c r="K412" t="n">
        <v>47.83</v>
      </c>
      <c r="L412" t="n">
        <v>6.25</v>
      </c>
      <c r="M412" t="n">
        <v>13</v>
      </c>
      <c r="N412" t="n">
        <v>24.95</v>
      </c>
      <c r="O412" t="n">
        <v>18613.66</v>
      </c>
      <c r="P412" t="n">
        <v>121.58</v>
      </c>
      <c r="Q412" t="n">
        <v>460.7</v>
      </c>
      <c r="R412" t="n">
        <v>53.33</v>
      </c>
      <c r="S412" t="n">
        <v>32.19</v>
      </c>
      <c r="T412" t="n">
        <v>6633.04</v>
      </c>
      <c r="U412" t="n">
        <v>0.6</v>
      </c>
      <c r="V412" t="n">
        <v>0.75</v>
      </c>
      <c r="W412" t="n">
        <v>1.47</v>
      </c>
      <c r="X412" t="n">
        <v>0.4</v>
      </c>
      <c r="Y412" t="n">
        <v>1</v>
      </c>
      <c r="Z412" t="n">
        <v>10</v>
      </c>
    </row>
    <row r="413">
      <c r="A413" t="n">
        <v>22</v>
      </c>
      <c r="B413" t="n">
        <v>70</v>
      </c>
      <c r="C413" t="inlineStr">
        <is>
          <t xml:space="preserve">CONCLUIDO	</t>
        </is>
      </c>
      <c r="D413" t="n">
        <v>6.8514</v>
      </c>
      <c r="E413" t="n">
        <v>14.6</v>
      </c>
      <c r="F413" t="n">
        <v>11.93</v>
      </c>
      <c r="G413" t="n">
        <v>47.74</v>
      </c>
      <c r="H413" t="n">
        <v>0.77</v>
      </c>
      <c r="I413" t="n">
        <v>15</v>
      </c>
      <c r="J413" t="n">
        <v>149.37</v>
      </c>
      <c r="K413" t="n">
        <v>47.83</v>
      </c>
      <c r="L413" t="n">
        <v>6.5</v>
      </c>
      <c r="M413" t="n">
        <v>13</v>
      </c>
      <c r="N413" t="n">
        <v>25.04</v>
      </c>
      <c r="O413" t="n">
        <v>18656.42</v>
      </c>
      <c r="P413" t="n">
        <v>121.84</v>
      </c>
      <c r="Q413" t="n">
        <v>460.71</v>
      </c>
      <c r="R413" t="n">
        <v>53.35</v>
      </c>
      <c r="S413" t="n">
        <v>32.19</v>
      </c>
      <c r="T413" t="n">
        <v>6642.42</v>
      </c>
      <c r="U413" t="n">
        <v>0.6</v>
      </c>
      <c r="V413" t="n">
        <v>0.75</v>
      </c>
      <c r="W413" t="n">
        <v>1.47</v>
      </c>
      <c r="X413" t="n">
        <v>0.4</v>
      </c>
      <c r="Y413" t="n">
        <v>1</v>
      </c>
      <c r="Z413" t="n">
        <v>10</v>
      </c>
    </row>
    <row r="414">
      <c r="A414" t="n">
        <v>23</v>
      </c>
      <c r="B414" t="n">
        <v>70</v>
      </c>
      <c r="C414" t="inlineStr">
        <is>
          <t xml:space="preserve">CONCLUIDO	</t>
        </is>
      </c>
      <c r="D414" t="n">
        <v>6.8855</v>
      </c>
      <c r="E414" t="n">
        <v>14.52</v>
      </c>
      <c r="F414" t="n">
        <v>11.89</v>
      </c>
      <c r="G414" t="n">
        <v>50.96</v>
      </c>
      <c r="H414" t="n">
        <v>0.8</v>
      </c>
      <c r="I414" t="n">
        <v>14</v>
      </c>
      <c r="J414" t="n">
        <v>149.72</v>
      </c>
      <c r="K414" t="n">
        <v>47.83</v>
      </c>
      <c r="L414" t="n">
        <v>6.75</v>
      </c>
      <c r="M414" t="n">
        <v>12</v>
      </c>
      <c r="N414" t="n">
        <v>25.14</v>
      </c>
      <c r="O414" t="n">
        <v>18699.2</v>
      </c>
      <c r="P414" t="n">
        <v>120.63</v>
      </c>
      <c r="Q414" t="n">
        <v>460.69</v>
      </c>
      <c r="R414" t="n">
        <v>52.16</v>
      </c>
      <c r="S414" t="n">
        <v>32.19</v>
      </c>
      <c r="T414" t="n">
        <v>6051.92</v>
      </c>
      <c r="U414" t="n">
        <v>0.62</v>
      </c>
      <c r="V414" t="n">
        <v>0.75</v>
      </c>
      <c r="W414" t="n">
        <v>1.47</v>
      </c>
      <c r="X414" t="n">
        <v>0.36</v>
      </c>
      <c r="Y414" t="n">
        <v>1</v>
      </c>
      <c r="Z414" t="n">
        <v>10</v>
      </c>
    </row>
    <row r="415">
      <c r="A415" t="n">
        <v>24</v>
      </c>
      <c r="B415" t="n">
        <v>70</v>
      </c>
      <c r="C415" t="inlineStr">
        <is>
          <t xml:space="preserve">CONCLUIDO	</t>
        </is>
      </c>
      <c r="D415" t="n">
        <v>6.8809</v>
      </c>
      <c r="E415" t="n">
        <v>14.53</v>
      </c>
      <c r="F415" t="n">
        <v>11.9</v>
      </c>
      <c r="G415" t="n">
        <v>51</v>
      </c>
      <c r="H415" t="n">
        <v>0.83</v>
      </c>
      <c r="I415" t="n">
        <v>14</v>
      </c>
      <c r="J415" t="n">
        <v>150.07</v>
      </c>
      <c r="K415" t="n">
        <v>47.83</v>
      </c>
      <c r="L415" t="n">
        <v>7</v>
      </c>
      <c r="M415" t="n">
        <v>12</v>
      </c>
      <c r="N415" t="n">
        <v>25.24</v>
      </c>
      <c r="O415" t="n">
        <v>18742.03</v>
      </c>
      <c r="P415" t="n">
        <v>119.5</v>
      </c>
      <c r="Q415" t="n">
        <v>460.69</v>
      </c>
      <c r="R415" t="n">
        <v>52.57</v>
      </c>
      <c r="S415" t="n">
        <v>32.19</v>
      </c>
      <c r="T415" t="n">
        <v>6256.63</v>
      </c>
      <c r="U415" t="n">
        <v>0.61</v>
      </c>
      <c r="V415" t="n">
        <v>0.75</v>
      </c>
      <c r="W415" t="n">
        <v>1.47</v>
      </c>
      <c r="X415" t="n">
        <v>0.37</v>
      </c>
      <c r="Y415" t="n">
        <v>1</v>
      </c>
      <c r="Z415" t="n">
        <v>10</v>
      </c>
    </row>
    <row r="416">
      <c r="A416" t="n">
        <v>25</v>
      </c>
      <c r="B416" t="n">
        <v>70</v>
      </c>
      <c r="C416" t="inlineStr">
        <is>
          <t xml:space="preserve">CONCLUIDO	</t>
        </is>
      </c>
      <c r="D416" t="n">
        <v>6.8971</v>
      </c>
      <c r="E416" t="n">
        <v>14.5</v>
      </c>
      <c r="F416" t="n">
        <v>11.89</v>
      </c>
      <c r="G416" t="n">
        <v>54.9</v>
      </c>
      <c r="H416" t="n">
        <v>0.85</v>
      </c>
      <c r="I416" t="n">
        <v>13</v>
      </c>
      <c r="J416" t="n">
        <v>150.41</v>
      </c>
      <c r="K416" t="n">
        <v>47.83</v>
      </c>
      <c r="L416" t="n">
        <v>7.25</v>
      </c>
      <c r="M416" t="n">
        <v>11</v>
      </c>
      <c r="N416" t="n">
        <v>25.33</v>
      </c>
      <c r="O416" t="n">
        <v>18784.88</v>
      </c>
      <c r="P416" t="n">
        <v>119.43</v>
      </c>
      <c r="Q416" t="n">
        <v>460.7</v>
      </c>
      <c r="R416" t="n">
        <v>52.16</v>
      </c>
      <c r="S416" t="n">
        <v>32.19</v>
      </c>
      <c r="T416" t="n">
        <v>6055.2</v>
      </c>
      <c r="U416" t="n">
        <v>0.62</v>
      </c>
      <c r="V416" t="n">
        <v>0.75</v>
      </c>
      <c r="W416" t="n">
        <v>1.47</v>
      </c>
      <c r="X416" t="n">
        <v>0.36</v>
      </c>
      <c r="Y416" t="n">
        <v>1</v>
      </c>
      <c r="Z416" t="n">
        <v>10</v>
      </c>
    </row>
    <row r="417">
      <c r="A417" t="n">
        <v>26</v>
      </c>
      <c r="B417" t="n">
        <v>70</v>
      </c>
      <c r="C417" t="inlineStr">
        <is>
          <t xml:space="preserve">CONCLUIDO	</t>
        </is>
      </c>
      <c r="D417" t="n">
        <v>6.9079</v>
      </c>
      <c r="E417" t="n">
        <v>14.48</v>
      </c>
      <c r="F417" t="n">
        <v>11.87</v>
      </c>
      <c r="G417" t="n">
        <v>54.79</v>
      </c>
      <c r="H417" t="n">
        <v>0.88</v>
      </c>
      <c r="I417" t="n">
        <v>13</v>
      </c>
      <c r="J417" t="n">
        <v>150.76</v>
      </c>
      <c r="K417" t="n">
        <v>47.83</v>
      </c>
      <c r="L417" t="n">
        <v>7.5</v>
      </c>
      <c r="M417" t="n">
        <v>11</v>
      </c>
      <c r="N417" t="n">
        <v>25.43</v>
      </c>
      <c r="O417" t="n">
        <v>18827.77</v>
      </c>
      <c r="P417" t="n">
        <v>118.54</v>
      </c>
      <c r="Q417" t="n">
        <v>460.69</v>
      </c>
      <c r="R417" t="n">
        <v>51.51</v>
      </c>
      <c r="S417" t="n">
        <v>32.19</v>
      </c>
      <c r="T417" t="n">
        <v>5732.2</v>
      </c>
      <c r="U417" t="n">
        <v>0.62</v>
      </c>
      <c r="V417" t="n">
        <v>0.75</v>
      </c>
      <c r="W417" t="n">
        <v>1.47</v>
      </c>
      <c r="X417" t="n">
        <v>0.34</v>
      </c>
      <c r="Y417" t="n">
        <v>1</v>
      </c>
      <c r="Z417" t="n">
        <v>10</v>
      </c>
    </row>
    <row r="418">
      <c r="A418" t="n">
        <v>27</v>
      </c>
      <c r="B418" t="n">
        <v>70</v>
      </c>
      <c r="C418" t="inlineStr">
        <is>
          <t xml:space="preserve">CONCLUIDO	</t>
        </is>
      </c>
      <c r="D418" t="n">
        <v>6.934</v>
      </c>
      <c r="E418" t="n">
        <v>14.42</v>
      </c>
      <c r="F418" t="n">
        <v>11.85</v>
      </c>
      <c r="G418" t="n">
        <v>59.23</v>
      </c>
      <c r="H418" t="n">
        <v>0.91</v>
      </c>
      <c r="I418" t="n">
        <v>12</v>
      </c>
      <c r="J418" t="n">
        <v>151.11</v>
      </c>
      <c r="K418" t="n">
        <v>47.83</v>
      </c>
      <c r="L418" t="n">
        <v>7.75</v>
      </c>
      <c r="M418" t="n">
        <v>10</v>
      </c>
      <c r="N418" t="n">
        <v>25.53</v>
      </c>
      <c r="O418" t="n">
        <v>18870.7</v>
      </c>
      <c r="P418" t="n">
        <v>116.91</v>
      </c>
      <c r="Q418" t="n">
        <v>460.69</v>
      </c>
      <c r="R418" t="n">
        <v>50.75</v>
      </c>
      <c r="S418" t="n">
        <v>32.19</v>
      </c>
      <c r="T418" t="n">
        <v>5358.24</v>
      </c>
      <c r="U418" t="n">
        <v>0.63</v>
      </c>
      <c r="V418" t="n">
        <v>0.75</v>
      </c>
      <c r="W418" t="n">
        <v>1.46</v>
      </c>
      <c r="X418" t="n">
        <v>0.31</v>
      </c>
      <c r="Y418" t="n">
        <v>1</v>
      </c>
      <c r="Z418" t="n">
        <v>10</v>
      </c>
    </row>
    <row r="419">
      <c r="A419" t="n">
        <v>28</v>
      </c>
      <c r="B419" t="n">
        <v>70</v>
      </c>
      <c r="C419" t="inlineStr">
        <is>
          <t xml:space="preserve">CONCLUIDO	</t>
        </is>
      </c>
      <c r="D419" t="n">
        <v>6.934</v>
      </c>
      <c r="E419" t="n">
        <v>14.42</v>
      </c>
      <c r="F419" t="n">
        <v>11.85</v>
      </c>
      <c r="G419" t="n">
        <v>59.23</v>
      </c>
      <c r="H419" t="n">
        <v>0.9399999999999999</v>
      </c>
      <c r="I419" t="n">
        <v>12</v>
      </c>
      <c r="J419" t="n">
        <v>151.46</v>
      </c>
      <c r="K419" t="n">
        <v>47.83</v>
      </c>
      <c r="L419" t="n">
        <v>8</v>
      </c>
      <c r="M419" t="n">
        <v>10</v>
      </c>
      <c r="N419" t="n">
        <v>25.63</v>
      </c>
      <c r="O419" t="n">
        <v>18913.66</v>
      </c>
      <c r="P419" t="n">
        <v>116.63</v>
      </c>
      <c r="Q419" t="n">
        <v>460.72</v>
      </c>
      <c r="R419" t="n">
        <v>50.64</v>
      </c>
      <c r="S419" t="n">
        <v>32.19</v>
      </c>
      <c r="T419" t="n">
        <v>5302.66</v>
      </c>
      <c r="U419" t="n">
        <v>0.64</v>
      </c>
      <c r="V419" t="n">
        <v>0.75</v>
      </c>
      <c r="W419" t="n">
        <v>1.47</v>
      </c>
      <c r="X419" t="n">
        <v>0.31</v>
      </c>
      <c r="Y419" t="n">
        <v>1</v>
      </c>
      <c r="Z419" t="n">
        <v>10</v>
      </c>
    </row>
    <row r="420">
      <c r="A420" t="n">
        <v>29</v>
      </c>
      <c r="B420" t="n">
        <v>70</v>
      </c>
      <c r="C420" t="inlineStr">
        <is>
          <t xml:space="preserve">CONCLUIDO	</t>
        </is>
      </c>
      <c r="D420" t="n">
        <v>6.9658</v>
      </c>
      <c r="E420" t="n">
        <v>14.36</v>
      </c>
      <c r="F420" t="n">
        <v>11.81</v>
      </c>
      <c r="G420" t="n">
        <v>64.42</v>
      </c>
      <c r="H420" t="n">
        <v>0.96</v>
      </c>
      <c r="I420" t="n">
        <v>11</v>
      </c>
      <c r="J420" t="n">
        <v>151.81</v>
      </c>
      <c r="K420" t="n">
        <v>47.83</v>
      </c>
      <c r="L420" t="n">
        <v>8.25</v>
      </c>
      <c r="M420" t="n">
        <v>9</v>
      </c>
      <c r="N420" t="n">
        <v>25.73</v>
      </c>
      <c r="O420" t="n">
        <v>18956.65</v>
      </c>
      <c r="P420" t="n">
        <v>114.65</v>
      </c>
      <c r="Q420" t="n">
        <v>460.69</v>
      </c>
      <c r="R420" t="n">
        <v>49.46</v>
      </c>
      <c r="S420" t="n">
        <v>32.19</v>
      </c>
      <c r="T420" t="n">
        <v>4718.76</v>
      </c>
      <c r="U420" t="n">
        <v>0.65</v>
      </c>
      <c r="V420" t="n">
        <v>0.76</v>
      </c>
      <c r="W420" t="n">
        <v>1.46</v>
      </c>
      <c r="X420" t="n">
        <v>0.28</v>
      </c>
      <c r="Y420" t="n">
        <v>1</v>
      </c>
      <c r="Z420" t="n">
        <v>10</v>
      </c>
    </row>
    <row r="421">
      <c r="A421" t="n">
        <v>30</v>
      </c>
      <c r="B421" t="n">
        <v>70</v>
      </c>
      <c r="C421" t="inlineStr">
        <is>
          <t xml:space="preserve">CONCLUIDO	</t>
        </is>
      </c>
      <c r="D421" t="n">
        <v>6.9634</v>
      </c>
      <c r="E421" t="n">
        <v>14.36</v>
      </c>
      <c r="F421" t="n">
        <v>11.81</v>
      </c>
      <c r="G421" t="n">
        <v>64.44</v>
      </c>
      <c r="H421" t="n">
        <v>0.99</v>
      </c>
      <c r="I421" t="n">
        <v>11</v>
      </c>
      <c r="J421" t="n">
        <v>152.15</v>
      </c>
      <c r="K421" t="n">
        <v>47.83</v>
      </c>
      <c r="L421" t="n">
        <v>8.5</v>
      </c>
      <c r="M421" t="n">
        <v>9</v>
      </c>
      <c r="N421" t="n">
        <v>25.83</v>
      </c>
      <c r="O421" t="n">
        <v>18999.67</v>
      </c>
      <c r="P421" t="n">
        <v>114.67</v>
      </c>
      <c r="Q421" t="n">
        <v>460.7</v>
      </c>
      <c r="R421" t="n">
        <v>49.63</v>
      </c>
      <c r="S421" t="n">
        <v>32.19</v>
      </c>
      <c r="T421" t="n">
        <v>4803.11</v>
      </c>
      <c r="U421" t="n">
        <v>0.65</v>
      </c>
      <c r="V421" t="n">
        <v>0.76</v>
      </c>
      <c r="W421" t="n">
        <v>1.46</v>
      </c>
      <c r="X421" t="n">
        <v>0.28</v>
      </c>
      <c r="Y421" t="n">
        <v>1</v>
      </c>
      <c r="Z421" t="n">
        <v>10</v>
      </c>
    </row>
    <row r="422">
      <c r="A422" t="n">
        <v>31</v>
      </c>
      <c r="B422" t="n">
        <v>70</v>
      </c>
      <c r="C422" t="inlineStr">
        <is>
          <t xml:space="preserve">CONCLUIDO	</t>
        </is>
      </c>
      <c r="D422" t="n">
        <v>6.9639</v>
      </c>
      <c r="E422" t="n">
        <v>14.36</v>
      </c>
      <c r="F422" t="n">
        <v>11.81</v>
      </c>
      <c r="G422" t="n">
        <v>64.44</v>
      </c>
      <c r="H422" t="n">
        <v>1.02</v>
      </c>
      <c r="I422" t="n">
        <v>11</v>
      </c>
      <c r="J422" t="n">
        <v>152.5</v>
      </c>
      <c r="K422" t="n">
        <v>47.83</v>
      </c>
      <c r="L422" t="n">
        <v>8.75</v>
      </c>
      <c r="M422" t="n">
        <v>9</v>
      </c>
      <c r="N422" t="n">
        <v>25.93</v>
      </c>
      <c r="O422" t="n">
        <v>19042.73</v>
      </c>
      <c r="P422" t="n">
        <v>114.31</v>
      </c>
      <c r="Q422" t="n">
        <v>460.71</v>
      </c>
      <c r="R422" t="n">
        <v>49.59</v>
      </c>
      <c r="S422" t="n">
        <v>32.19</v>
      </c>
      <c r="T422" t="n">
        <v>4782.88</v>
      </c>
      <c r="U422" t="n">
        <v>0.65</v>
      </c>
      <c r="V422" t="n">
        <v>0.76</v>
      </c>
      <c r="W422" t="n">
        <v>1.46</v>
      </c>
      <c r="X422" t="n">
        <v>0.28</v>
      </c>
      <c r="Y422" t="n">
        <v>1</v>
      </c>
      <c r="Z422" t="n">
        <v>10</v>
      </c>
    </row>
    <row r="423">
      <c r="A423" t="n">
        <v>32</v>
      </c>
      <c r="B423" t="n">
        <v>70</v>
      </c>
      <c r="C423" t="inlineStr">
        <is>
          <t xml:space="preserve">CONCLUIDO	</t>
        </is>
      </c>
      <c r="D423" t="n">
        <v>6.9918</v>
      </c>
      <c r="E423" t="n">
        <v>14.3</v>
      </c>
      <c r="F423" t="n">
        <v>11.79</v>
      </c>
      <c r="G423" t="n">
        <v>70.70999999999999</v>
      </c>
      <c r="H423" t="n">
        <v>1.04</v>
      </c>
      <c r="I423" t="n">
        <v>10</v>
      </c>
      <c r="J423" t="n">
        <v>152.85</v>
      </c>
      <c r="K423" t="n">
        <v>47.83</v>
      </c>
      <c r="L423" t="n">
        <v>9</v>
      </c>
      <c r="M423" t="n">
        <v>8</v>
      </c>
      <c r="N423" t="n">
        <v>26.03</v>
      </c>
      <c r="O423" t="n">
        <v>19085.83</v>
      </c>
      <c r="P423" t="n">
        <v>112.68</v>
      </c>
      <c r="Q423" t="n">
        <v>460.74</v>
      </c>
      <c r="R423" t="n">
        <v>48.66</v>
      </c>
      <c r="S423" t="n">
        <v>32.19</v>
      </c>
      <c r="T423" t="n">
        <v>4323.59</v>
      </c>
      <c r="U423" t="n">
        <v>0.66</v>
      </c>
      <c r="V423" t="n">
        <v>0.76</v>
      </c>
      <c r="W423" t="n">
        <v>1.46</v>
      </c>
      <c r="X423" t="n">
        <v>0.25</v>
      </c>
      <c r="Y423" t="n">
        <v>1</v>
      </c>
      <c r="Z423" t="n">
        <v>10</v>
      </c>
    </row>
    <row r="424">
      <c r="A424" t="n">
        <v>33</v>
      </c>
      <c r="B424" t="n">
        <v>70</v>
      </c>
      <c r="C424" t="inlineStr">
        <is>
          <t xml:space="preserve">CONCLUIDO	</t>
        </is>
      </c>
      <c r="D424" t="n">
        <v>6.9887</v>
      </c>
      <c r="E424" t="n">
        <v>14.31</v>
      </c>
      <c r="F424" t="n">
        <v>11.79</v>
      </c>
      <c r="G424" t="n">
        <v>70.75</v>
      </c>
      <c r="H424" t="n">
        <v>1.07</v>
      </c>
      <c r="I424" t="n">
        <v>10</v>
      </c>
      <c r="J424" t="n">
        <v>153.2</v>
      </c>
      <c r="K424" t="n">
        <v>47.83</v>
      </c>
      <c r="L424" t="n">
        <v>9.25</v>
      </c>
      <c r="M424" t="n">
        <v>8</v>
      </c>
      <c r="N424" t="n">
        <v>26.12</v>
      </c>
      <c r="O424" t="n">
        <v>19128.96</v>
      </c>
      <c r="P424" t="n">
        <v>111.91</v>
      </c>
      <c r="Q424" t="n">
        <v>460.69</v>
      </c>
      <c r="R424" t="n">
        <v>48.94</v>
      </c>
      <c r="S424" t="n">
        <v>32.19</v>
      </c>
      <c r="T424" t="n">
        <v>4463.26</v>
      </c>
      <c r="U424" t="n">
        <v>0.66</v>
      </c>
      <c r="V424" t="n">
        <v>0.76</v>
      </c>
      <c r="W424" t="n">
        <v>1.46</v>
      </c>
      <c r="X424" t="n">
        <v>0.26</v>
      </c>
      <c r="Y424" t="n">
        <v>1</v>
      </c>
      <c r="Z424" t="n">
        <v>10</v>
      </c>
    </row>
    <row r="425">
      <c r="A425" t="n">
        <v>34</v>
      </c>
      <c r="B425" t="n">
        <v>70</v>
      </c>
      <c r="C425" t="inlineStr">
        <is>
          <t xml:space="preserve">CONCLUIDO	</t>
        </is>
      </c>
      <c r="D425" t="n">
        <v>6.9906</v>
      </c>
      <c r="E425" t="n">
        <v>14.3</v>
      </c>
      <c r="F425" t="n">
        <v>11.79</v>
      </c>
      <c r="G425" t="n">
        <v>70.73</v>
      </c>
      <c r="H425" t="n">
        <v>1.1</v>
      </c>
      <c r="I425" t="n">
        <v>10</v>
      </c>
      <c r="J425" t="n">
        <v>153.55</v>
      </c>
      <c r="K425" t="n">
        <v>47.83</v>
      </c>
      <c r="L425" t="n">
        <v>9.5</v>
      </c>
      <c r="M425" t="n">
        <v>8</v>
      </c>
      <c r="N425" t="n">
        <v>26.22</v>
      </c>
      <c r="O425" t="n">
        <v>19172.12</v>
      </c>
      <c r="P425" t="n">
        <v>111.04</v>
      </c>
      <c r="Q425" t="n">
        <v>460.73</v>
      </c>
      <c r="R425" t="n">
        <v>48.74</v>
      </c>
      <c r="S425" t="n">
        <v>32.19</v>
      </c>
      <c r="T425" t="n">
        <v>4362.41</v>
      </c>
      <c r="U425" t="n">
        <v>0.66</v>
      </c>
      <c r="V425" t="n">
        <v>0.76</v>
      </c>
      <c r="W425" t="n">
        <v>1.46</v>
      </c>
      <c r="X425" t="n">
        <v>0.25</v>
      </c>
      <c r="Y425" t="n">
        <v>1</v>
      </c>
      <c r="Z425" t="n">
        <v>10</v>
      </c>
    </row>
    <row r="426">
      <c r="A426" t="n">
        <v>35</v>
      </c>
      <c r="B426" t="n">
        <v>70</v>
      </c>
      <c r="C426" t="inlineStr">
        <is>
          <t xml:space="preserve">CONCLUIDO	</t>
        </is>
      </c>
      <c r="D426" t="n">
        <v>7.0222</v>
      </c>
      <c r="E426" t="n">
        <v>14.24</v>
      </c>
      <c r="F426" t="n">
        <v>11.75</v>
      </c>
      <c r="G426" t="n">
        <v>78.34999999999999</v>
      </c>
      <c r="H426" t="n">
        <v>1.12</v>
      </c>
      <c r="I426" t="n">
        <v>9</v>
      </c>
      <c r="J426" t="n">
        <v>153.9</v>
      </c>
      <c r="K426" t="n">
        <v>47.83</v>
      </c>
      <c r="L426" t="n">
        <v>9.75</v>
      </c>
      <c r="M426" t="n">
        <v>7</v>
      </c>
      <c r="N426" t="n">
        <v>26.32</v>
      </c>
      <c r="O426" t="n">
        <v>19215.32</v>
      </c>
      <c r="P426" t="n">
        <v>108.99</v>
      </c>
      <c r="Q426" t="n">
        <v>460.69</v>
      </c>
      <c r="R426" t="n">
        <v>47.6</v>
      </c>
      <c r="S426" t="n">
        <v>32.19</v>
      </c>
      <c r="T426" t="n">
        <v>3795.92</v>
      </c>
      <c r="U426" t="n">
        <v>0.68</v>
      </c>
      <c r="V426" t="n">
        <v>0.76</v>
      </c>
      <c r="W426" t="n">
        <v>1.46</v>
      </c>
      <c r="X426" t="n">
        <v>0.22</v>
      </c>
      <c r="Y426" t="n">
        <v>1</v>
      </c>
      <c r="Z426" t="n">
        <v>10</v>
      </c>
    </row>
    <row r="427">
      <c r="A427" t="n">
        <v>36</v>
      </c>
      <c r="B427" t="n">
        <v>70</v>
      </c>
      <c r="C427" t="inlineStr">
        <is>
          <t xml:space="preserve">CONCLUIDO	</t>
        </is>
      </c>
      <c r="D427" t="n">
        <v>7.0221</v>
      </c>
      <c r="E427" t="n">
        <v>14.24</v>
      </c>
      <c r="F427" t="n">
        <v>11.75</v>
      </c>
      <c r="G427" t="n">
        <v>78.34999999999999</v>
      </c>
      <c r="H427" t="n">
        <v>1.15</v>
      </c>
      <c r="I427" t="n">
        <v>9</v>
      </c>
      <c r="J427" t="n">
        <v>154.25</v>
      </c>
      <c r="K427" t="n">
        <v>47.83</v>
      </c>
      <c r="L427" t="n">
        <v>10</v>
      </c>
      <c r="M427" t="n">
        <v>7</v>
      </c>
      <c r="N427" t="n">
        <v>26.43</v>
      </c>
      <c r="O427" t="n">
        <v>19258.55</v>
      </c>
      <c r="P427" t="n">
        <v>109.13</v>
      </c>
      <c r="Q427" t="n">
        <v>460.69</v>
      </c>
      <c r="R427" t="n">
        <v>47.51</v>
      </c>
      <c r="S427" t="n">
        <v>32.19</v>
      </c>
      <c r="T427" t="n">
        <v>3753.24</v>
      </c>
      <c r="U427" t="n">
        <v>0.68</v>
      </c>
      <c r="V427" t="n">
        <v>0.76</v>
      </c>
      <c r="W427" t="n">
        <v>1.46</v>
      </c>
      <c r="X427" t="n">
        <v>0.22</v>
      </c>
      <c r="Y427" t="n">
        <v>1</v>
      </c>
      <c r="Z427" t="n">
        <v>10</v>
      </c>
    </row>
    <row r="428">
      <c r="A428" t="n">
        <v>37</v>
      </c>
      <c r="B428" t="n">
        <v>70</v>
      </c>
      <c r="C428" t="inlineStr">
        <is>
          <t xml:space="preserve">CONCLUIDO	</t>
        </is>
      </c>
      <c r="D428" t="n">
        <v>7.0164</v>
      </c>
      <c r="E428" t="n">
        <v>14.25</v>
      </c>
      <c r="F428" t="n">
        <v>11.76</v>
      </c>
      <c r="G428" t="n">
        <v>78.43000000000001</v>
      </c>
      <c r="H428" t="n">
        <v>1.17</v>
      </c>
      <c r="I428" t="n">
        <v>9</v>
      </c>
      <c r="J428" t="n">
        <v>154.6</v>
      </c>
      <c r="K428" t="n">
        <v>47.83</v>
      </c>
      <c r="L428" t="n">
        <v>10.25</v>
      </c>
      <c r="M428" t="n">
        <v>7</v>
      </c>
      <c r="N428" t="n">
        <v>26.53</v>
      </c>
      <c r="O428" t="n">
        <v>19301.82</v>
      </c>
      <c r="P428" t="n">
        <v>109.05</v>
      </c>
      <c r="Q428" t="n">
        <v>460.69</v>
      </c>
      <c r="R428" t="n">
        <v>48.09</v>
      </c>
      <c r="S428" t="n">
        <v>32.19</v>
      </c>
      <c r="T428" t="n">
        <v>4044.36</v>
      </c>
      <c r="U428" t="n">
        <v>0.67</v>
      </c>
      <c r="V428" t="n">
        <v>0.76</v>
      </c>
      <c r="W428" t="n">
        <v>1.46</v>
      </c>
      <c r="X428" t="n">
        <v>0.23</v>
      </c>
      <c r="Y428" t="n">
        <v>1</v>
      </c>
      <c r="Z428" t="n">
        <v>10</v>
      </c>
    </row>
    <row r="429">
      <c r="A429" t="n">
        <v>38</v>
      </c>
      <c r="B429" t="n">
        <v>70</v>
      </c>
      <c r="C429" t="inlineStr">
        <is>
          <t xml:space="preserve">CONCLUIDO	</t>
        </is>
      </c>
      <c r="D429" t="n">
        <v>7.0156</v>
      </c>
      <c r="E429" t="n">
        <v>14.25</v>
      </c>
      <c r="F429" t="n">
        <v>11.77</v>
      </c>
      <c r="G429" t="n">
        <v>78.44</v>
      </c>
      <c r="H429" t="n">
        <v>1.2</v>
      </c>
      <c r="I429" t="n">
        <v>9</v>
      </c>
      <c r="J429" t="n">
        <v>154.95</v>
      </c>
      <c r="K429" t="n">
        <v>47.83</v>
      </c>
      <c r="L429" t="n">
        <v>10.5</v>
      </c>
      <c r="M429" t="n">
        <v>7</v>
      </c>
      <c r="N429" t="n">
        <v>26.63</v>
      </c>
      <c r="O429" t="n">
        <v>19345.12</v>
      </c>
      <c r="P429" t="n">
        <v>107.55</v>
      </c>
      <c r="Q429" t="n">
        <v>460.69</v>
      </c>
      <c r="R429" t="n">
        <v>47.96</v>
      </c>
      <c r="S429" t="n">
        <v>32.19</v>
      </c>
      <c r="T429" t="n">
        <v>3978.74</v>
      </c>
      <c r="U429" t="n">
        <v>0.67</v>
      </c>
      <c r="V429" t="n">
        <v>0.76</v>
      </c>
      <c r="W429" t="n">
        <v>1.46</v>
      </c>
      <c r="X429" t="n">
        <v>0.23</v>
      </c>
      <c r="Y429" t="n">
        <v>1</v>
      </c>
      <c r="Z429" t="n">
        <v>10</v>
      </c>
    </row>
    <row r="430">
      <c r="A430" t="n">
        <v>39</v>
      </c>
      <c r="B430" t="n">
        <v>70</v>
      </c>
      <c r="C430" t="inlineStr">
        <is>
          <t xml:space="preserve">CONCLUIDO	</t>
        </is>
      </c>
      <c r="D430" t="n">
        <v>7.0132</v>
      </c>
      <c r="E430" t="n">
        <v>14.26</v>
      </c>
      <c r="F430" t="n">
        <v>11.77</v>
      </c>
      <c r="G430" t="n">
        <v>78.47</v>
      </c>
      <c r="H430" t="n">
        <v>1.23</v>
      </c>
      <c r="I430" t="n">
        <v>9</v>
      </c>
      <c r="J430" t="n">
        <v>155.31</v>
      </c>
      <c r="K430" t="n">
        <v>47.83</v>
      </c>
      <c r="L430" t="n">
        <v>10.75</v>
      </c>
      <c r="M430" t="n">
        <v>5</v>
      </c>
      <c r="N430" t="n">
        <v>26.73</v>
      </c>
      <c r="O430" t="n">
        <v>19388.45</v>
      </c>
      <c r="P430" t="n">
        <v>107.11</v>
      </c>
      <c r="Q430" t="n">
        <v>460.7</v>
      </c>
      <c r="R430" t="n">
        <v>48.16</v>
      </c>
      <c r="S430" t="n">
        <v>32.19</v>
      </c>
      <c r="T430" t="n">
        <v>4074.95</v>
      </c>
      <c r="U430" t="n">
        <v>0.67</v>
      </c>
      <c r="V430" t="n">
        <v>0.76</v>
      </c>
      <c r="W430" t="n">
        <v>1.46</v>
      </c>
      <c r="X430" t="n">
        <v>0.24</v>
      </c>
      <c r="Y430" t="n">
        <v>1</v>
      </c>
      <c r="Z430" t="n">
        <v>10</v>
      </c>
    </row>
    <row r="431">
      <c r="A431" t="n">
        <v>40</v>
      </c>
      <c r="B431" t="n">
        <v>70</v>
      </c>
      <c r="C431" t="inlineStr">
        <is>
          <t xml:space="preserve">CONCLUIDO	</t>
        </is>
      </c>
      <c r="D431" t="n">
        <v>7.0442</v>
      </c>
      <c r="E431" t="n">
        <v>14.2</v>
      </c>
      <c r="F431" t="n">
        <v>11.74</v>
      </c>
      <c r="G431" t="n">
        <v>88.03</v>
      </c>
      <c r="H431" t="n">
        <v>1.25</v>
      </c>
      <c r="I431" t="n">
        <v>8</v>
      </c>
      <c r="J431" t="n">
        <v>155.66</v>
      </c>
      <c r="K431" t="n">
        <v>47.83</v>
      </c>
      <c r="L431" t="n">
        <v>11</v>
      </c>
      <c r="M431" t="n">
        <v>3</v>
      </c>
      <c r="N431" t="n">
        <v>26.83</v>
      </c>
      <c r="O431" t="n">
        <v>19431.82</v>
      </c>
      <c r="P431" t="n">
        <v>105.89</v>
      </c>
      <c r="Q431" t="n">
        <v>460.69</v>
      </c>
      <c r="R431" t="n">
        <v>46.98</v>
      </c>
      <c r="S431" t="n">
        <v>32.19</v>
      </c>
      <c r="T431" t="n">
        <v>3494.63</v>
      </c>
      <c r="U431" t="n">
        <v>0.6899999999999999</v>
      </c>
      <c r="V431" t="n">
        <v>0.76</v>
      </c>
      <c r="W431" t="n">
        <v>1.46</v>
      </c>
      <c r="X431" t="n">
        <v>0.2</v>
      </c>
      <c r="Y431" t="n">
        <v>1</v>
      </c>
      <c r="Z431" t="n">
        <v>10</v>
      </c>
    </row>
    <row r="432">
      <c r="A432" t="n">
        <v>41</v>
      </c>
      <c r="B432" t="n">
        <v>70</v>
      </c>
      <c r="C432" t="inlineStr">
        <is>
          <t xml:space="preserve">CONCLUIDO	</t>
        </is>
      </c>
      <c r="D432" t="n">
        <v>7.0449</v>
      </c>
      <c r="E432" t="n">
        <v>14.19</v>
      </c>
      <c r="F432" t="n">
        <v>11.74</v>
      </c>
      <c r="G432" t="n">
        <v>88.01000000000001</v>
      </c>
      <c r="H432" t="n">
        <v>1.28</v>
      </c>
      <c r="I432" t="n">
        <v>8</v>
      </c>
      <c r="J432" t="n">
        <v>156.01</v>
      </c>
      <c r="K432" t="n">
        <v>47.83</v>
      </c>
      <c r="L432" t="n">
        <v>11.25</v>
      </c>
      <c r="M432" t="n">
        <v>2</v>
      </c>
      <c r="N432" t="n">
        <v>26.93</v>
      </c>
      <c r="O432" t="n">
        <v>19475.23</v>
      </c>
      <c r="P432" t="n">
        <v>105.83</v>
      </c>
      <c r="Q432" t="n">
        <v>460.69</v>
      </c>
      <c r="R432" t="n">
        <v>46.96</v>
      </c>
      <c r="S432" t="n">
        <v>32.19</v>
      </c>
      <c r="T432" t="n">
        <v>3480.25</v>
      </c>
      <c r="U432" t="n">
        <v>0.6899999999999999</v>
      </c>
      <c r="V432" t="n">
        <v>0.76</v>
      </c>
      <c r="W432" t="n">
        <v>1.46</v>
      </c>
      <c r="X432" t="n">
        <v>0.2</v>
      </c>
      <c r="Y432" t="n">
        <v>1</v>
      </c>
      <c r="Z432" t="n">
        <v>10</v>
      </c>
    </row>
    <row r="433">
      <c r="A433" t="n">
        <v>42</v>
      </c>
      <c r="B433" t="n">
        <v>70</v>
      </c>
      <c r="C433" t="inlineStr">
        <is>
          <t xml:space="preserve">CONCLUIDO	</t>
        </is>
      </c>
      <c r="D433" t="n">
        <v>7.044</v>
      </c>
      <c r="E433" t="n">
        <v>14.2</v>
      </c>
      <c r="F433" t="n">
        <v>11.74</v>
      </c>
      <c r="G433" t="n">
        <v>88.03</v>
      </c>
      <c r="H433" t="n">
        <v>1.3</v>
      </c>
      <c r="I433" t="n">
        <v>8</v>
      </c>
      <c r="J433" t="n">
        <v>156.36</v>
      </c>
      <c r="K433" t="n">
        <v>47.83</v>
      </c>
      <c r="L433" t="n">
        <v>11.5</v>
      </c>
      <c r="M433" t="n">
        <v>1</v>
      </c>
      <c r="N433" t="n">
        <v>27.03</v>
      </c>
      <c r="O433" t="n">
        <v>19518.67</v>
      </c>
      <c r="P433" t="n">
        <v>105.96</v>
      </c>
      <c r="Q433" t="n">
        <v>460.73</v>
      </c>
      <c r="R433" t="n">
        <v>46.9</v>
      </c>
      <c r="S433" t="n">
        <v>32.19</v>
      </c>
      <c r="T433" t="n">
        <v>3454.03</v>
      </c>
      <c r="U433" t="n">
        <v>0.6899999999999999</v>
      </c>
      <c r="V433" t="n">
        <v>0.76</v>
      </c>
      <c r="W433" t="n">
        <v>1.47</v>
      </c>
      <c r="X433" t="n">
        <v>0.2</v>
      </c>
      <c r="Y433" t="n">
        <v>1</v>
      </c>
      <c r="Z433" t="n">
        <v>10</v>
      </c>
    </row>
    <row r="434">
      <c r="A434" t="n">
        <v>43</v>
      </c>
      <c r="B434" t="n">
        <v>70</v>
      </c>
      <c r="C434" t="inlineStr">
        <is>
          <t xml:space="preserve">CONCLUIDO	</t>
        </is>
      </c>
      <c r="D434" t="n">
        <v>7.0424</v>
      </c>
      <c r="E434" t="n">
        <v>14.2</v>
      </c>
      <c r="F434" t="n">
        <v>11.74</v>
      </c>
      <c r="G434" t="n">
        <v>88.05</v>
      </c>
      <c r="H434" t="n">
        <v>1.33</v>
      </c>
      <c r="I434" t="n">
        <v>8</v>
      </c>
      <c r="J434" t="n">
        <v>156.71</v>
      </c>
      <c r="K434" t="n">
        <v>47.83</v>
      </c>
      <c r="L434" t="n">
        <v>11.75</v>
      </c>
      <c r="M434" t="n">
        <v>1</v>
      </c>
      <c r="N434" t="n">
        <v>27.14</v>
      </c>
      <c r="O434" t="n">
        <v>19562.15</v>
      </c>
      <c r="P434" t="n">
        <v>106.25</v>
      </c>
      <c r="Q434" t="n">
        <v>460.73</v>
      </c>
      <c r="R434" t="n">
        <v>46.89</v>
      </c>
      <c r="S434" t="n">
        <v>32.19</v>
      </c>
      <c r="T434" t="n">
        <v>3448.7</v>
      </c>
      <c r="U434" t="n">
        <v>0.6899999999999999</v>
      </c>
      <c r="V434" t="n">
        <v>0.76</v>
      </c>
      <c r="W434" t="n">
        <v>1.47</v>
      </c>
      <c r="X434" t="n">
        <v>0.21</v>
      </c>
      <c r="Y434" t="n">
        <v>1</v>
      </c>
      <c r="Z434" t="n">
        <v>10</v>
      </c>
    </row>
    <row r="435">
      <c r="A435" t="n">
        <v>44</v>
      </c>
      <c r="B435" t="n">
        <v>70</v>
      </c>
      <c r="C435" t="inlineStr">
        <is>
          <t xml:space="preserve">CONCLUIDO	</t>
        </is>
      </c>
      <c r="D435" t="n">
        <v>7.0418</v>
      </c>
      <c r="E435" t="n">
        <v>14.2</v>
      </c>
      <c r="F435" t="n">
        <v>11.74</v>
      </c>
      <c r="G435" t="n">
        <v>88.06</v>
      </c>
      <c r="H435" t="n">
        <v>1.35</v>
      </c>
      <c r="I435" t="n">
        <v>8</v>
      </c>
      <c r="J435" t="n">
        <v>157.07</v>
      </c>
      <c r="K435" t="n">
        <v>47.83</v>
      </c>
      <c r="L435" t="n">
        <v>12</v>
      </c>
      <c r="M435" t="n">
        <v>1</v>
      </c>
      <c r="N435" t="n">
        <v>27.24</v>
      </c>
      <c r="O435" t="n">
        <v>19605.66</v>
      </c>
      <c r="P435" t="n">
        <v>106.52</v>
      </c>
      <c r="Q435" t="n">
        <v>460.73</v>
      </c>
      <c r="R435" t="n">
        <v>46.98</v>
      </c>
      <c r="S435" t="n">
        <v>32.19</v>
      </c>
      <c r="T435" t="n">
        <v>3494.19</v>
      </c>
      <c r="U435" t="n">
        <v>0.6899999999999999</v>
      </c>
      <c r="V435" t="n">
        <v>0.76</v>
      </c>
      <c r="W435" t="n">
        <v>1.47</v>
      </c>
      <c r="X435" t="n">
        <v>0.21</v>
      </c>
      <c r="Y435" t="n">
        <v>1</v>
      </c>
      <c r="Z435" t="n">
        <v>10</v>
      </c>
    </row>
    <row r="436">
      <c r="A436" t="n">
        <v>45</v>
      </c>
      <c r="B436" t="n">
        <v>70</v>
      </c>
      <c r="C436" t="inlineStr">
        <is>
          <t xml:space="preserve">CONCLUIDO	</t>
        </is>
      </c>
      <c r="D436" t="n">
        <v>7.0401</v>
      </c>
      <c r="E436" t="n">
        <v>14.2</v>
      </c>
      <c r="F436" t="n">
        <v>11.74</v>
      </c>
      <c r="G436" t="n">
        <v>88.09</v>
      </c>
      <c r="H436" t="n">
        <v>1.38</v>
      </c>
      <c r="I436" t="n">
        <v>8</v>
      </c>
      <c r="J436" t="n">
        <v>157.42</v>
      </c>
      <c r="K436" t="n">
        <v>47.83</v>
      </c>
      <c r="L436" t="n">
        <v>12.25</v>
      </c>
      <c r="M436" t="n">
        <v>0</v>
      </c>
      <c r="N436" t="n">
        <v>27.34</v>
      </c>
      <c r="O436" t="n">
        <v>19649.2</v>
      </c>
      <c r="P436" t="n">
        <v>106.79</v>
      </c>
      <c r="Q436" t="n">
        <v>460.73</v>
      </c>
      <c r="R436" t="n">
        <v>47.03</v>
      </c>
      <c r="S436" t="n">
        <v>32.19</v>
      </c>
      <c r="T436" t="n">
        <v>3519.75</v>
      </c>
      <c r="U436" t="n">
        <v>0.68</v>
      </c>
      <c r="V436" t="n">
        <v>0.76</v>
      </c>
      <c r="W436" t="n">
        <v>1.47</v>
      </c>
      <c r="X436" t="n">
        <v>0.21</v>
      </c>
      <c r="Y436" t="n">
        <v>1</v>
      </c>
      <c r="Z436" t="n">
        <v>10</v>
      </c>
    </row>
    <row r="437">
      <c r="A437" t="n">
        <v>0</v>
      </c>
      <c r="B437" t="n">
        <v>90</v>
      </c>
      <c r="C437" t="inlineStr">
        <is>
          <t xml:space="preserve">CONCLUIDO	</t>
        </is>
      </c>
      <c r="D437" t="n">
        <v>4.177</v>
      </c>
      <c r="E437" t="n">
        <v>23.94</v>
      </c>
      <c r="F437" t="n">
        <v>16.08</v>
      </c>
      <c r="G437" t="n">
        <v>6.31</v>
      </c>
      <c r="H437" t="n">
        <v>0.1</v>
      </c>
      <c r="I437" t="n">
        <v>153</v>
      </c>
      <c r="J437" t="n">
        <v>176.73</v>
      </c>
      <c r="K437" t="n">
        <v>52.44</v>
      </c>
      <c r="L437" t="n">
        <v>1</v>
      </c>
      <c r="M437" t="n">
        <v>151</v>
      </c>
      <c r="N437" t="n">
        <v>33.29</v>
      </c>
      <c r="O437" t="n">
        <v>22031.19</v>
      </c>
      <c r="P437" t="n">
        <v>210.26</v>
      </c>
      <c r="Q437" t="n">
        <v>460.83</v>
      </c>
      <c r="R437" t="n">
        <v>188.73</v>
      </c>
      <c r="S437" t="n">
        <v>32.19</v>
      </c>
      <c r="T437" t="n">
        <v>73643.49000000001</v>
      </c>
      <c r="U437" t="n">
        <v>0.17</v>
      </c>
      <c r="V437" t="n">
        <v>0.5600000000000001</v>
      </c>
      <c r="W437" t="n">
        <v>1.71</v>
      </c>
      <c r="X437" t="n">
        <v>4.54</v>
      </c>
      <c r="Y437" t="n">
        <v>1</v>
      </c>
      <c r="Z437" t="n">
        <v>10</v>
      </c>
    </row>
    <row r="438">
      <c r="A438" t="n">
        <v>1</v>
      </c>
      <c r="B438" t="n">
        <v>90</v>
      </c>
      <c r="C438" t="inlineStr">
        <is>
          <t xml:space="preserve">CONCLUIDO	</t>
        </is>
      </c>
      <c r="D438" t="n">
        <v>4.7005</v>
      </c>
      <c r="E438" t="n">
        <v>21.27</v>
      </c>
      <c r="F438" t="n">
        <v>14.84</v>
      </c>
      <c r="G438" t="n">
        <v>7.88</v>
      </c>
      <c r="H438" t="n">
        <v>0.13</v>
      </c>
      <c r="I438" t="n">
        <v>113</v>
      </c>
      <c r="J438" t="n">
        <v>177.1</v>
      </c>
      <c r="K438" t="n">
        <v>52.44</v>
      </c>
      <c r="L438" t="n">
        <v>1.25</v>
      </c>
      <c r="M438" t="n">
        <v>111</v>
      </c>
      <c r="N438" t="n">
        <v>33.41</v>
      </c>
      <c r="O438" t="n">
        <v>22076.81</v>
      </c>
      <c r="P438" t="n">
        <v>193.41</v>
      </c>
      <c r="Q438" t="n">
        <v>460.87</v>
      </c>
      <c r="R438" t="n">
        <v>148.39</v>
      </c>
      <c r="S438" t="n">
        <v>32.19</v>
      </c>
      <c r="T438" t="n">
        <v>53671.04</v>
      </c>
      <c r="U438" t="n">
        <v>0.22</v>
      </c>
      <c r="V438" t="n">
        <v>0.6</v>
      </c>
      <c r="W438" t="n">
        <v>1.63</v>
      </c>
      <c r="X438" t="n">
        <v>3.3</v>
      </c>
      <c r="Y438" t="n">
        <v>1</v>
      </c>
      <c r="Z438" t="n">
        <v>10</v>
      </c>
    </row>
    <row r="439">
      <c r="A439" t="n">
        <v>2</v>
      </c>
      <c r="B439" t="n">
        <v>90</v>
      </c>
      <c r="C439" t="inlineStr">
        <is>
          <t xml:space="preserve">CONCLUIDO	</t>
        </is>
      </c>
      <c r="D439" t="n">
        <v>5.078</v>
      </c>
      <c r="E439" t="n">
        <v>19.69</v>
      </c>
      <c r="F439" t="n">
        <v>14.11</v>
      </c>
      <c r="G439" t="n">
        <v>9.51</v>
      </c>
      <c r="H439" t="n">
        <v>0.15</v>
      </c>
      <c r="I439" t="n">
        <v>89</v>
      </c>
      <c r="J439" t="n">
        <v>177.47</v>
      </c>
      <c r="K439" t="n">
        <v>52.44</v>
      </c>
      <c r="L439" t="n">
        <v>1.5</v>
      </c>
      <c r="M439" t="n">
        <v>87</v>
      </c>
      <c r="N439" t="n">
        <v>33.53</v>
      </c>
      <c r="O439" t="n">
        <v>22122.46</v>
      </c>
      <c r="P439" t="n">
        <v>183.5</v>
      </c>
      <c r="Q439" t="n">
        <v>460.73</v>
      </c>
      <c r="R439" t="n">
        <v>124.11</v>
      </c>
      <c r="S439" t="n">
        <v>32.19</v>
      </c>
      <c r="T439" t="n">
        <v>41651.79</v>
      </c>
      <c r="U439" t="n">
        <v>0.26</v>
      </c>
      <c r="V439" t="n">
        <v>0.63</v>
      </c>
      <c r="W439" t="n">
        <v>1.6</v>
      </c>
      <c r="X439" t="n">
        <v>2.57</v>
      </c>
      <c r="Y439" t="n">
        <v>1</v>
      </c>
      <c r="Z439" t="n">
        <v>10</v>
      </c>
    </row>
    <row r="440">
      <c r="A440" t="n">
        <v>3</v>
      </c>
      <c r="B440" t="n">
        <v>90</v>
      </c>
      <c r="C440" t="inlineStr">
        <is>
          <t xml:space="preserve">CONCLUIDO	</t>
        </is>
      </c>
      <c r="D440" t="n">
        <v>5.3393</v>
      </c>
      <c r="E440" t="n">
        <v>18.73</v>
      </c>
      <c r="F440" t="n">
        <v>13.68</v>
      </c>
      <c r="G440" t="n">
        <v>11.09</v>
      </c>
      <c r="H440" t="n">
        <v>0.17</v>
      </c>
      <c r="I440" t="n">
        <v>74</v>
      </c>
      <c r="J440" t="n">
        <v>177.84</v>
      </c>
      <c r="K440" t="n">
        <v>52.44</v>
      </c>
      <c r="L440" t="n">
        <v>1.75</v>
      </c>
      <c r="M440" t="n">
        <v>72</v>
      </c>
      <c r="N440" t="n">
        <v>33.65</v>
      </c>
      <c r="O440" t="n">
        <v>22168.15</v>
      </c>
      <c r="P440" t="n">
        <v>177.37</v>
      </c>
      <c r="Q440" t="n">
        <v>460.77</v>
      </c>
      <c r="R440" t="n">
        <v>109.71</v>
      </c>
      <c r="S440" t="n">
        <v>32.19</v>
      </c>
      <c r="T440" t="n">
        <v>34525.05</v>
      </c>
      <c r="U440" t="n">
        <v>0.29</v>
      </c>
      <c r="V440" t="n">
        <v>0.65</v>
      </c>
      <c r="W440" t="n">
        <v>1.59</v>
      </c>
      <c r="X440" t="n">
        <v>2.14</v>
      </c>
      <c r="Y440" t="n">
        <v>1</v>
      </c>
      <c r="Z440" t="n">
        <v>10</v>
      </c>
    </row>
    <row r="441">
      <c r="A441" t="n">
        <v>4</v>
      </c>
      <c r="B441" t="n">
        <v>90</v>
      </c>
      <c r="C441" t="inlineStr">
        <is>
          <t xml:space="preserve">CONCLUIDO	</t>
        </is>
      </c>
      <c r="D441" t="n">
        <v>5.5555</v>
      </c>
      <c r="E441" t="n">
        <v>18</v>
      </c>
      <c r="F441" t="n">
        <v>13.34</v>
      </c>
      <c r="G441" t="n">
        <v>12.7</v>
      </c>
      <c r="H441" t="n">
        <v>0.2</v>
      </c>
      <c r="I441" t="n">
        <v>63</v>
      </c>
      <c r="J441" t="n">
        <v>178.21</v>
      </c>
      <c r="K441" t="n">
        <v>52.44</v>
      </c>
      <c r="L441" t="n">
        <v>2</v>
      </c>
      <c r="M441" t="n">
        <v>61</v>
      </c>
      <c r="N441" t="n">
        <v>33.77</v>
      </c>
      <c r="O441" t="n">
        <v>22213.89</v>
      </c>
      <c r="P441" t="n">
        <v>172.43</v>
      </c>
      <c r="Q441" t="n">
        <v>460.79</v>
      </c>
      <c r="R441" t="n">
        <v>99.48999999999999</v>
      </c>
      <c r="S441" t="n">
        <v>32.19</v>
      </c>
      <c r="T441" t="n">
        <v>29472.34</v>
      </c>
      <c r="U441" t="n">
        <v>0.32</v>
      </c>
      <c r="V441" t="n">
        <v>0.67</v>
      </c>
      <c r="W441" t="n">
        <v>1.55</v>
      </c>
      <c r="X441" t="n">
        <v>1.8</v>
      </c>
      <c r="Y441" t="n">
        <v>1</v>
      </c>
      <c r="Z441" t="n">
        <v>10</v>
      </c>
    </row>
    <row r="442">
      <c r="A442" t="n">
        <v>5</v>
      </c>
      <c r="B442" t="n">
        <v>90</v>
      </c>
      <c r="C442" t="inlineStr">
        <is>
          <t xml:space="preserve">CONCLUIDO	</t>
        </is>
      </c>
      <c r="D442" t="n">
        <v>5.7239</v>
      </c>
      <c r="E442" t="n">
        <v>17.47</v>
      </c>
      <c r="F442" t="n">
        <v>13.09</v>
      </c>
      <c r="G442" t="n">
        <v>14.28</v>
      </c>
      <c r="H442" t="n">
        <v>0.22</v>
      </c>
      <c r="I442" t="n">
        <v>55</v>
      </c>
      <c r="J442" t="n">
        <v>178.59</v>
      </c>
      <c r="K442" t="n">
        <v>52.44</v>
      </c>
      <c r="L442" t="n">
        <v>2.25</v>
      </c>
      <c r="M442" t="n">
        <v>53</v>
      </c>
      <c r="N442" t="n">
        <v>33.89</v>
      </c>
      <c r="O442" t="n">
        <v>22259.66</v>
      </c>
      <c r="P442" t="n">
        <v>168.76</v>
      </c>
      <c r="Q442" t="n">
        <v>460.74</v>
      </c>
      <c r="R442" t="n">
        <v>91.45</v>
      </c>
      <c r="S442" t="n">
        <v>32.19</v>
      </c>
      <c r="T442" t="n">
        <v>25492.87</v>
      </c>
      <c r="U442" t="n">
        <v>0.35</v>
      </c>
      <c r="V442" t="n">
        <v>0.68</v>
      </c>
      <c r="W442" t="n">
        <v>1.53</v>
      </c>
      <c r="X442" t="n">
        <v>1.56</v>
      </c>
      <c r="Y442" t="n">
        <v>1</v>
      </c>
      <c r="Z442" t="n">
        <v>10</v>
      </c>
    </row>
    <row r="443">
      <c r="A443" t="n">
        <v>6</v>
      </c>
      <c r="B443" t="n">
        <v>90</v>
      </c>
      <c r="C443" t="inlineStr">
        <is>
          <t xml:space="preserve">CONCLUIDO	</t>
        </is>
      </c>
      <c r="D443" t="n">
        <v>5.8458</v>
      </c>
      <c r="E443" t="n">
        <v>17.11</v>
      </c>
      <c r="F443" t="n">
        <v>12.94</v>
      </c>
      <c r="G443" t="n">
        <v>15.85</v>
      </c>
      <c r="H443" t="n">
        <v>0.25</v>
      </c>
      <c r="I443" t="n">
        <v>49</v>
      </c>
      <c r="J443" t="n">
        <v>178.96</v>
      </c>
      <c r="K443" t="n">
        <v>52.44</v>
      </c>
      <c r="L443" t="n">
        <v>2.5</v>
      </c>
      <c r="M443" t="n">
        <v>47</v>
      </c>
      <c r="N443" t="n">
        <v>34.02</v>
      </c>
      <c r="O443" t="n">
        <v>22305.48</v>
      </c>
      <c r="P443" t="n">
        <v>166.43</v>
      </c>
      <c r="Q443" t="n">
        <v>460.7</v>
      </c>
      <c r="R443" t="n">
        <v>86.15000000000001</v>
      </c>
      <c r="S443" t="n">
        <v>32.19</v>
      </c>
      <c r="T443" t="n">
        <v>22870.09</v>
      </c>
      <c r="U443" t="n">
        <v>0.37</v>
      </c>
      <c r="V443" t="n">
        <v>0.6899999999999999</v>
      </c>
      <c r="W443" t="n">
        <v>1.53</v>
      </c>
      <c r="X443" t="n">
        <v>1.41</v>
      </c>
      <c r="Y443" t="n">
        <v>1</v>
      </c>
      <c r="Z443" t="n">
        <v>10</v>
      </c>
    </row>
    <row r="444">
      <c r="A444" t="n">
        <v>7</v>
      </c>
      <c r="B444" t="n">
        <v>90</v>
      </c>
      <c r="C444" t="inlineStr">
        <is>
          <t xml:space="preserve">CONCLUIDO	</t>
        </is>
      </c>
      <c r="D444" t="n">
        <v>5.9584</v>
      </c>
      <c r="E444" t="n">
        <v>16.78</v>
      </c>
      <c r="F444" t="n">
        <v>12.8</v>
      </c>
      <c r="G444" t="n">
        <v>17.45</v>
      </c>
      <c r="H444" t="n">
        <v>0.27</v>
      </c>
      <c r="I444" t="n">
        <v>44</v>
      </c>
      <c r="J444" t="n">
        <v>179.33</v>
      </c>
      <c r="K444" t="n">
        <v>52.44</v>
      </c>
      <c r="L444" t="n">
        <v>2.75</v>
      </c>
      <c r="M444" t="n">
        <v>42</v>
      </c>
      <c r="N444" t="n">
        <v>34.14</v>
      </c>
      <c r="O444" t="n">
        <v>22351.34</v>
      </c>
      <c r="P444" t="n">
        <v>164.07</v>
      </c>
      <c r="Q444" t="n">
        <v>460.71</v>
      </c>
      <c r="R444" t="n">
        <v>81.09999999999999</v>
      </c>
      <c r="S444" t="n">
        <v>32.19</v>
      </c>
      <c r="T444" t="n">
        <v>20372.26</v>
      </c>
      <c r="U444" t="n">
        <v>0.4</v>
      </c>
      <c r="V444" t="n">
        <v>0.7</v>
      </c>
      <c r="W444" t="n">
        <v>1.54</v>
      </c>
      <c r="X444" t="n">
        <v>1.26</v>
      </c>
      <c r="Y444" t="n">
        <v>1</v>
      </c>
      <c r="Z444" t="n">
        <v>10</v>
      </c>
    </row>
    <row r="445">
      <c r="A445" t="n">
        <v>8</v>
      </c>
      <c r="B445" t="n">
        <v>90</v>
      </c>
      <c r="C445" t="inlineStr">
        <is>
          <t xml:space="preserve">CONCLUIDO	</t>
        </is>
      </c>
      <c r="D445" t="n">
        <v>6.0685</v>
      </c>
      <c r="E445" t="n">
        <v>16.48</v>
      </c>
      <c r="F445" t="n">
        <v>12.64</v>
      </c>
      <c r="G445" t="n">
        <v>18.95</v>
      </c>
      <c r="H445" t="n">
        <v>0.3</v>
      </c>
      <c r="I445" t="n">
        <v>40</v>
      </c>
      <c r="J445" t="n">
        <v>179.7</v>
      </c>
      <c r="K445" t="n">
        <v>52.44</v>
      </c>
      <c r="L445" t="n">
        <v>3</v>
      </c>
      <c r="M445" t="n">
        <v>38</v>
      </c>
      <c r="N445" t="n">
        <v>34.26</v>
      </c>
      <c r="O445" t="n">
        <v>22397.24</v>
      </c>
      <c r="P445" t="n">
        <v>161.5</v>
      </c>
      <c r="Q445" t="n">
        <v>460.69</v>
      </c>
      <c r="R445" t="n">
        <v>76.59</v>
      </c>
      <c r="S445" t="n">
        <v>32.19</v>
      </c>
      <c r="T445" t="n">
        <v>18137.03</v>
      </c>
      <c r="U445" t="n">
        <v>0.42</v>
      </c>
      <c r="V445" t="n">
        <v>0.71</v>
      </c>
      <c r="W445" t="n">
        <v>1.5</v>
      </c>
      <c r="X445" t="n">
        <v>1.1</v>
      </c>
      <c r="Y445" t="n">
        <v>1</v>
      </c>
      <c r="Z445" t="n">
        <v>10</v>
      </c>
    </row>
    <row r="446">
      <c r="A446" t="n">
        <v>9</v>
      </c>
      <c r="B446" t="n">
        <v>90</v>
      </c>
      <c r="C446" t="inlineStr">
        <is>
          <t xml:space="preserve">CONCLUIDO	</t>
        </is>
      </c>
      <c r="D446" t="n">
        <v>6.1352</v>
      </c>
      <c r="E446" t="n">
        <v>16.3</v>
      </c>
      <c r="F446" t="n">
        <v>12.56</v>
      </c>
      <c r="G446" t="n">
        <v>20.37</v>
      </c>
      <c r="H446" t="n">
        <v>0.32</v>
      </c>
      <c r="I446" t="n">
        <v>37</v>
      </c>
      <c r="J446" t="n">
        <v>180.07</v>
      </c>
      <c r="K446" t="n">
        <v>52.44</v>
      </c>
      <c r="L446" t="n">
        <v>3.25</v>
      </c>
      <c r="M446" t="n">
        <v>35</v>
      </c>
      <c r="N446" t="n">
        <v>34.38</v>
      </c>
      <c r="O446" t="n">
        <v>22443.18</v>
      </c>
      <c r="P446" t="n">
        <v>159.98</v>
      </c>
      <c r="Q446" t="n">
        <v>460.7</v>
      </c>
      <c r="R446" t="n">
        <v>74.05</v>
      </c>
      <c r="S446" t="n">
        <v>32.19</v>
      </c>
      <c r="T446" t="n">
        <v>16881.96</v>
      </c>
      <c r="U446" t="n">
        <v>0.43</v>
      </c>
      <c r="V446" t="n">
        <v>0.71</v>
      </c>
      <c r="W446" t="n">
        <v>1.5</v>
      </c>
      <c r="X446" t="n">
        <v>1.03</v>
      </c>
      <c r="Y446" t="n">
        <v>1</v>
      </c>
      <c r="Z446" t="n">
        <v>10</v>
      </c>
    </row>
    <row r="447">
      <c r="A447" t="n">
        <v>10</v>
      </c>
      <c r="B447" t="n">
        <v>90</v>
      </c>
      <c r="C447" t="inlineStr">
        <is>
          <t xml:space="preserve">CONCLUIDO	</t>
        </is>
      </c>
      <c r="D447" t="n">
        <v>6.204</v>
      </c>
      <c r="E447" t="n">
        <v>16.12</v>
      </c>
      <c r="F447" t="n">
        <v>12.49</v>
      </c>
      <c r="G447" t="n">
        <v>22.04</v>
      </c>
      <c r="H447" t="n">
        <v>0.34</v>
      </c>
      <c r="I447" t="n">
        <v>34</v>
      </c>
      <c r="J447" t="n">
        <v>180.45</v>
      </c>
      <c r="K447" t="n">
        <v>52.44</v>
      </c>
      <c r="L447" t="n">
        <v>3.5</v>
      </c>
      <c r="M447" t="n">
        <v>32</v>
      </c>
      <c r="N447" t="n">
        <v>34.51</v>
      </c>
      <c r="O447" t="n">
        <v>22489.16</v>
      </c>
      <c r="P447" t="n">
        <v>158.69</v>
      </c>
      <c r="Q447" t="n">
        <v>460.74</v>
      </c>
      <c r="R447" t="n">
        <v>71.5</v>
      </c>
      <c r="S447" t="n">
        <v>32.19</v>
      </c>
      <c r="T447" t="n">
        <v>15620.68</v>
      </c>
      <c r="U447" t="n">
        <v>0.45</v>
      </c>
      <c r="V447" t="n">
        <v>0.72</v>
      </c>
      <c r="W447" t="n">
        <v>1.5</v>
      </c>
      <c r="X447" t="n">
        <v>0.95</v>
      </c>
      <c r="Y447" t="n">
        <v>1</v>
      </c>
      <c r="Z447" t="n">
        <v>10</v>
      </c>
    </row>
    <row r="448">
      <c r="A448" t="n">
        <v>11</v>
      </c>
      <c r="B448" t="n">
        <v>90</v>
      </c>
      <c r="C448" t="inlineStr">
        <is>
          <t xml:space="preserve">CONCLUIDO	</t>
        </is>
      </c>
      <c r="D448" t="n">
        <v>6.2458</v>
      </c>
      <c r="E448" t="n">
        <v>16.01</v>
      </c>
      <c r="F448" t="n">
        <v>12.45</v>
      </c>
      <c r="G448" t="n">
        <v>23.35</v>
      </c>
      <c r="H448" t="n">
        <v>0.37</v>
      </c>
      <c r="I448" t="n">
        <v>32</v>
      </c>
      <c r="J448" t="n">
        <v>180.82</v>
      </c>
      <c r="K448" t="n">
        <v>52.44</v>
      </c>
      <c r="L448" t="n">
        <v>3.75</v>
      </c>
      <c r="M448" t="n">
        <v>30</v>
      </c>
      <c r="N448" t="n">
        <v>34.63</v>
      </c>
      <c r="O448" t="n">
        <v>22535.19</v>
      </c>
      <c r="P448" t="n">
        <v>157.76</v>
      </c>
      <c r="Q448" t="n">
        <v>460.73</v>
      </c>
      <c r="R448" t="n">
        <v>70.51000000000001</v>
      </c>
      <c r="S448" t="n">
        <v>32.19</v>
      </c>
      <c r="T448" t="n">
        <v>15138.01</v>
      </c>
      <c r="U448" t="n">
        <v>0.46</v>
      </c>
      <c r="V448" t="n">
        <v>0.72</v>
      </c>
      <c r="W448" t="n">
        <v>1.5</v>
      </c>
      <c r="X448" t="n">
        <v>0.92</v>
      </c>
      <c r="Y448" t="n">
        <v>1</v>
      </c>
      <c r="Z448" t="n">
        <v>10</v>
      </c>
    </row>
    <row r="449">
      <c r="A449" t="n">
        <v>12</v>
      </c>
      <c r="B449" t="n">
        <v>90</v>
      </c>
      <c r="C449" t="inlineStr">
        <is>
          <t xml:space="preserve">CONCLUIDO	</t>
        </is>
      </c>
      <c r="D449" t="n">
        <v>6.3364</v>
      </c>
      <c r="E449" t="n">
        <v>15.78</v>
      </c>
      <c r="F449" t="n">
        <v>12.33</v>
      </c>
      <c r="G449" t="n">
        <v>25.51</v>
      </c>
      <c r="H449" t="n">
        <v>0.39</v>
      </c>
      <c r="I449" t="n">
        <v>29</v>
      </c>
      <c r="J449" t="n">
        <v>181.19</v>
      </c>
      <c r="K449" t="n">
        <v>52.44</v>
      </c>
      <c r="L449" t="n">
        <v>4</v>
      </c>
      <c r="M449" t="n">
        <v>27</v>
      </c>
      <c r="N449" t="n">
        <v>34.75</v>
      </c>
      <c r="O449" t="n">
        <v>22581.25</v>
      </c>
      <c r="P449" t="n">
        <v>155.72</v>
      </c>
      <c r="Q449" t="n">
        <v>460.74</v>
      </c>
      <c r="R449" t="n">
        <v>66.36</v>
      </c>
      <c r="S449" t="n">
        <v>32.19</v>
      </c>
      <c r="T449" t="n">
        <v>13075.91</v>
      </c>
      <c r="U449" t="n">
        <v>0.49</v>
      </c>
      <c r="V449" t="n">
        <v>0.72</v>
      </c>
      <c r="W449" t="n">
        <v>1.49</v>
      </c>
      <c r="X449" t="n">
        <v>0.8</v>
      </c>
      <c r="Y449" t="n">
        <v>1</v>
      </c>
      <c r="Z449" t="n">
        <v>10</v>
      </c>
    </row>
    <row r="450">
      <c r="A450" t="n">
        <v>13</v>
      </c>
      <c r="B450" t="n">
        <v>90</v>
      </c>
      <c r="C450" t="inlineStr">
        <is>
          <t xml:space="preserve">CONCLUIDO	</t>
        </is>
      </c>
      <c r="D450" t="n">
        <v>6.3602</v>
      </c>
      <c r="E450" t="n">
        <v>15.72</v>
      </c>
      <c r="F450" t="n">
        <v>12.31</v>
      </c>
      <c r="G450" t="n">
        <v>26.37</v>
      </c>
      <c r="H450" t="n">
        <v>0.42</v>
      </c>
      <c r="I450" t="n">
        <v>28</v>
      </c>
      <c r="J450" t="n">
        <v>181.57</v>
      </c>
      <c r="K450" t="n">
        <v>52.44</v>
      </c>
      <c r="L450" t="n">
        <v>4.25</v>
      </c>
      <c r="M450" t="n">
        <v>26</v>
      </c>
      <c r="N450" t="n">
        <v>34.88</v>
      </c>
      <c r="O450" t="n">
        <v>22627.36</v>
      </c>
      <c r="P450" t="n">
        <v>155.03</v>
      </c>
      <c r="Q450" t="n">
        <v>460.73</v>
      </c>
      <c r="R450" t="n">
        <v>65.75</v>
      </c>
      <c r="S450" t="n">
        <v>32.19</v>
      </c>
      <c r="T450" t="n">
        <v>12779.92</v>
      </c>
      <c r="U450" t="n">
        <v>0.49</v>
      </c>
      <c r="V450" t="n">
        <v>0.73</v>
      </c>
      <c r="W450" t="n">
        <v>1.49</v>
      </c>
      <c r="X450" t="n">
        <v>0.77</v>
      </c>
      <c r="Y450" t="n">
        <v>1</v>
      </c>
      <c r="Z450" t="n">
        <v>10</v>
      </c>
    </row>
    <row r="451">
      <c r="A451" t="n">
        <v>14</v>
      </c>
      <c r="B451" t="n">
        <v>90</v>
      </c>
      <c r="C451" t="inlineStr">
        <is>
          <t xml:space="preserve">CONCLUIDO	</t>
        </is>
      </c>
      <c r="D451" t="n">
        <v>6.4145</v>
      </c>
      <c r="E451" t="n">
        <v>15.59</v>
      </c>
      <c r="F451" t="n">
        <v>12.24</v>
      </c>
      <c r="G451" t="n">
        <v>28.26</v>
      </c>
      <c r="H451" t="n">
        <v>0.44</v>
      </c>
      <c r="I451" t="n">
        <v>26</v>
      </c>
      <c r="J451" t="n">
        <v>181.94</v>
      </c>
      <c r="K451" t="n">
        <v>52.44</v>
      </c>
      <c r="L451" t="n">
        <v>4.5</v>
      </c>
      <c r="M451" t="n">
        <v>24</v>
      </c>
      <c r="N451" t="n">
        <v>35</v>
      </c>
      <c r="O451" t="n">
        <v>22673.63</v>
      </c>
      <c r="P451" t="n">
        <v>153.77</v>
      </c>
      <c r="Q451" t="n">
        <v>460.74</v>
      </c>
      <c r="R451" t="n">
        <v>63.51</v>
      </c>
      <c r="S451" t="n">
        <v>32.19</v>
      </c>
      <c r="T451" t="n">
        <v>11666.4</v>
      </c>
      <c r="U451" t="n">
        <v>0.51</v>
      </c>
      <c r="V451" t="n">
        <v>0.73</v>
      </c>
      <c r="W451" t="n">
        <v>1.49</v>
      </c>
      <c r="X451" t="n">
        <v>0.71</v>
      </c>
      <c r="Y451" t="n">
        <v>1</v>
      </c>
      <c r="Z451" t="n">
        <v>10</v>
      </c>
    </row>
    <row r="452">
      <c r="A452" t="n">
        <v>15</v>
      </c>
      <c r="B452" t="n">
        <v>90</v>
      </c>
      <c r="C452" t="inlineStr">
        <is>
          <t xml:space="preserve">CONCLUIDO	</t>
        </is>
      </c>
      <c r="D452" t="n">
        <v>6.4671</v>
      </c>
      <c r="E452" t="n">
        <v>15.46</v>
      </c>
      <c r="F452" t="n">
        <v>12.19</v>
      </c>
      <c r="G452" t="n">
        <v>30.47</v>
      </c>
      <c r="H452" t="n">
        <v>0.46</v>
      </c>
      <c r="I452" t="n">
        <v>24</v>
      </c>
      <c r="J452" t="n">
        <v>182.32</v>
      </c>
      <c r="K452" t="n">
        <v>52.44</v>
      </c>
      <c r="L452" t="n">
        <v>4.75</v>
      </c>
      <c r="M452" t="n">
        <v>22</v>
      </c>
      <c r="N452" t="n">
        <v>35.12</v>
      </c>
      <c r="O452" t="n">
        <v>22719.83</v>
      </c>
      <c r="P452" t="n">
        <v>152.44</v>
      </c>
      <c r="Q452" t="n">
        <v>460.71</v>
      </c>
      <c r="R452" t="n">
        <v>61.84</v>
      </c>
      <c r="S452" t="n">
        <v>32.19</v>
      </c>
      <c r="T452" t="n">
        <v>10844.02</v>
      </c>
      <c r="U452" t="n">
        <v>0.52</v>
      </c>
      <c r="V452" t="n">
        <v>0.73</v>
      </c>
      <c r="W452" t="n">
        <v>1.48</v>
      </c>
      <c r="X452" t="n">
        <v>0.65</v>
      </c>
      <c r="Y452" t="n">
        <v>1</v>
      </c>
      <c r="Z452" t="n">
        <v>10</v>
      </c>
    </row>
    <row r="453">
      <c r="A453" t="n">
        <v>16</v>
      </c>
      <c r="B453" t="n">
        <v>90</v>
      </c>
      <c r="C453" t="inlineStr">
        <is>
          <t xml:space="preserve">CONCLUIDO	</t>
        </is>
      </c>
      <c r="D453" t="n">
        <v>6.4926</v>
      </c>
      <c r="E453" t="n">
        <v>15.4</v>
      </c>
      <c r="F453" t="n">
        <v>12.16</v>
      </c>
      <c r="G453" t="n">
        <v>31.73</v>
      </c>
      <c r="H453" t="n">
        <v>0.49</v>
      </c>
      <c r="I453" t="n">
        <v>23</v>
      </c>
      <c r="J453" t="n">
        <v>182.69</v>
      </c>
      <c r="K453" t="n">
        <v>52.44</v>
      </c>
      <c r="L453" t="n">
        <v>5</v>
      </c>
      <c r="M453" t="n">
        <v>21</v>
      </c>
      <c r="N453" t="n">
        <v>35.25</v>
      </c>
      <c r="O453" t="n">
        <v>22766.06</v>
      </c>
      <c r="P453" t="n">
        <v>151.71</v>
      </c>
      <c r="Q453" t="n">
        <v>460.69</v>
      </c>
      <c r="R453" t="n">
        <v>61.07</v>
      </c>
      <c r="S453" t="n">
        <v>32.19</v>
      </c>
      <c r="T453" t="n">
        <v>10461.34</v>
      </c>
      <c r="U453" t="n">
        <v>0.53</v>
      </c>
      <c r="V453" t="n">
        <v>0.73</v>
      </c>
      <c r="W453" t="n">
        <v>1.48</v>
      </c>
      <c r="X453" t="n">
        <v>0.63</v>
      </c>
      <c r="Y453" t="n">
        <v>1</v>
      </c>
      <c r="Z453" t="n">
        <v>10</v>
      </c>
    </row>
    <row r="454">
      <c r="A454" t="n">
        <v>17</v>
      </c>
      <c r="B454" t="n">
        <v>90</v>
      </c>
      <c r="C454" t="inlineStr">
        <is>
          <t xml:space="preserve">CONCLUIDO	</t>
        </is>
      </c>
      <c r="D454" t="n">
        <v>6.5143</v>
      </c>
      <c r="E454" t="n">
        <v>15.35</v>
      </c>
      <c r="F454" t="n">
        <v>12.15</v>
      </c>
      <c r="G454" t="n">
        <v>33.13</v>
      </c>
      <c r="H454" t="n">
        <v>0.51</v>
      </c>
      <c r="I454" t="n">
        <v>22</v>
      </c>
      <c r="J454" t="n">
        <v>183.07</v>
      </c>
      <c r="K454" t="n">
        <v>52.44</v>
      </c>
      <c r="L454" t="n">
        <v>5.25</v>
      </c>
      <c r="M454" t="n">
        <v>20</v>
      </c>
      <c r="N454" t="n">
        <v>35.37</v>
      </c>
      <c r="O454" t="n">
        <v>22812.34</v>
      </c>
      <c r="P454" t="n">
        <v>151.1</v>
      </c>
      <c r="Q454" t="n">
        <v>460.71</v>
      </c>
      <c r="R454" t="n">
        <v>60.23</v>
      </c>
      <c r="S454" t="n">
        <v>32.19</v>
      </c>
      <c r="T454" t="n">
        <v>10047.75</v>
      </c>
      <c r="U454" t="n">
        <v>0.53</v>
      </c>
      <c r="V454" t="n">
        <v>0.74</v>
      </c>
      <c r="W454" t="n">
        <v>1.49</v>
      </c>
      <c r="X454" t="n">
        <v>0.61</v>
      </c>
      <c r="Y454" t="n">
        <v>1</v>
      </c>
      <c r="Z454" t="n">
        <v>10</v>
      </c>
    </row>
    <row r="455">
      <c r="A455" t="n">
        <v>18</v>
      </c>
      <c r="B455" t="n">
        <v>90</v>
      </c>
      <c r="C455" t="inlineStr">
        <is>
          <t xml:space="preserve">CONCLUIDO	</t>
        </is>
      </c>
      <c r="D455" t="n">
        <v>6.5444</v>
      </c>
      <c r="E455" t="n">
        <v>15.28</v>
      </c>
      <c r="F455" t="n">
        <v>12.11</v>
      </c>
      <c r="G455" t="n">
        <v>34.61</v>
      </c>
      <c r="H455" t="n">
        <v>0.53</v>
      </c>
      <c r="I455" t="n">
        <v>21</v>
      </c>
      <c r="J455" t="n">
        <v>183.44</v>
      </c>
      <c r="K455" t="n">
        <v>52.44</v>
      </c>
      <c r="L455" t="n">
        <v>5.5</v>
      </c>
      <c r="M455" t="n">
        <v>19</v>
      </c>
      <c r="N455" t="n">
        <v>35.5</v>
      </c>
      <c r="O455" t="n">
        <v>22858.66</v>
      </c>
      <c r="P455" t="n">
        <v>150.07</v>
      </c>
      <c r="Q455" t="n">
        <v>460.8</v>
      </c>
      <c r="R455" t="n">
        <v>59.39</v>
      </c>
      <c r="S455" t="n">
        <v>32.19</v>
      </c>
      <c r="T455" t="n">
        <v>9630.77</v>
      </c>
      <c r="U455" t="n">
        <v>0.54</v>
      </c>
      <c r="V455" t="n">
        <v>0.74</v>
      </c>
      <c r="W455" t="n">
        <v>1.48</v>
      </c>
      <c r="X455" t="n">
        <v>0.58</v>
      </c>
      <c r="Y455" t="n">
        <v>1</v>
      </c>
      <c r="Z455" t="n">
        <v>10</v>
      </c>
    </row>
    <row r="456">
      <c r="A456" t="n">
        <v>19</v>
      </c>
      <c r="B456" t="n">
        <v>90</v>
      </c>
      <c r="C456" t="inlineStr">
        <is>
          <t xml:space="preserve">CONCLUIDO	</t>
        </is>
      </c>
      <c r="D456" t="n">
        <v>6.578</v>
      </c>
      <c r="E456" t="n">
        <v>15.2</v>
      </c>
      <c r="F456" t="n">
        <v>12.07</v>
      </c>
      <c r="G456" t="n">
        <v>36.21</v>
      </c>
      <c r="H456" t="n">
        <v>0.55</v>
      </c>
      <c r="I456" t="n">
        <v>20</v>
      </c>
      <c r="J456" t="n">
        <v>183.82</v>
      </c>
      <c r="K456" t="n">
        <v>52.44</v>
      </c>
      <c r="L456" t="n">
        <v>5.75</v>
      </c>
      <c r="M456" t="n">
        <v>18</v>
      </c>
      <c r="N456" t="n">
        <v>35.63</v>
      </c>
      <c r="O456" t="n">
        <v>22905.03</v>
      </c>
      <c r="P456" t="n">
        <v>149.67</v>
      </c>
      <c r="Q456" t="n">
        <v>460.7</v>
      </c>
      <c r="R456" t="n">
        <v>57.93</v>
      </c>
      <c r="S456" t="n">
        <v>32.19</v>
      </c>
      <c r="T456" t="n">
        <v>8906.440000000001</v>
      </c>
      <c r="U456" t="n">
        <v>0.5600000000000001</v>
      </c>
      <c r="V456" t="n">
        <v>0.74</v>
      </c>
      <c r="W456" t="n">
        <v>1.48</v>
      </c>
      <c r="X456" t="n">
        <v>0.54</v>
      </c>
      <c r="Y456" t="n">
        <v>1</v>
      </c>
      <c r="Z456" t="n">
        <v>10</v>
      </c>
    </row>
    <row r="457">
      <c r="A457" t="n">
        <v>20</v>
      </c>
      <c r="B457" t="n">
        <v>90</v>
      </c>
      <c r="C457" t="inlineStr">
        <is>
          <t xml:space="preserve">CONCLUIDO	</t>
        </is>
      </c>
      <c r="D457" t="n">
        <v>6.6009</v>
      </c>
      <c r="E457" t="n">
        <v>15.15</v>
      </c>
      <c r="F457" t="n">
        <v>12.05</v>
      </c>
      <c r="G457" t="n">
        <v>38.06</v>
      </c>
      <c r="H457" t="n">
        <v>0.58</v>
      </c>
      <c r="I457" t="n">
        <v>19</v>
      </c>
      <c r="J457" t="n">
        <v>184.19</v>
      </c>
      <c r="K457" t="n">
        <v>52.44</v>
      </c>
      <c r="L457" t="n">
        <v>6</v>
      </c>
      <c r="M457" t="n">
        <v>17</v>
      </c>
      <c r="N457" t="n">
        <v>35.75</v>
      </c>
      <c r="O457" t="n">
        <v>22951.43</v>
      </c>
      <c r="P457" t="n">
        <v>148.69</v>
      </c>
      <c r="Q457" t="n">
        <v>460.69</v>
      </c>
      <c r="R457" t="n">
        <v>57.35</v>
      </c>
      <c r="S457" t="n">
        <v>32.19</v>
      </c>
      <c r="T457" t="n">
        <v>8621.91</v>
      </c>
      <c r="U457" t="n">
        <v>0.5600000000000001</v>
      </c>
      <c r="V457" t="n">
        <v>0.74</v>
      </c>
      <c r="W457" t="n">
        <v>1.48</v>
      </c>
      <c r="X457" t="n">
        <v>0.52</v>
      </c>
      <c r="Y457" t="n">
        <v>1</v>
      </c>
      <c r="Z457" t="n">
        <v>10</v>
      </c>
    </row>
    <row r="458">
      <c r="A458" t="n">
        <v>21</v>
      </c>
      <c r="B458" t="n">
        <v>90</v>
      </c>
      <c r="C458" t="inlineStr">
        <is>
          <t xml:space="preserve">CONCLUIDO	</t>
        </is>
      </c>
      <c r="D458" t="n">
        <v>6.6282</v>
      </c>
      <c r="E458" t="n">
        <v>15.09</v>
      </c>
      <c r="F458" t="n">
        <v>12.03</v>
      </c>
      <c r="G458" t="n">
        <v>40.09</v>
      </c>
      <c r="H458" t="n">
        <v>0.6</v>
      </c>
      <c r="I458" t="n">
        <v>18</v>
      </c>
      <c r="J458" t="n">
        <v>184.57</v>
      </c>
      <c r="K458" t="n">
        <v>52.44</v>
      </c>
      <c r="L458" t="n">
        <v>6.25</v>
      </c>
      <c r="M458" t="n">
        <v>16</v>
      </c>
      <c r="N458" t="n">
        <v>35.88</v>
      </c>
      <c r="O458" t="n">
        <v>22997.88</v>
      </c>
      <c r="P458" t="n">
        <v>147.75</v>
      </c>
      <c r="Q458" t="n">
        <v>460.69</v>
      </c>
      <c r="R458" t="n">
        <v>56.56</v>
      </c>
      <c r="S458" t="n">
        <v>32.19</v>
      </c>
      <c r="T458" t="n">
        <v>8234.370000000001</v>
      </c>
      <c r="U458" t="n">
        <v>0.57</v>
      </c>
      <c r="V458" t="n">
        <v>0.74</v>
      </c>
      <c r="W458" t="n">
        <v>1.48</v>
      </c>
      <c r="X458" t="n">
        <v>0.49</v>
      </c>
      <c r="Y458" t="n">
        <v>1</v>
      </c>
      <c r="Z458" t="n">
        <v>10</v>
      </c>
    </row>
    <row r="459">
      <c r="A459" t="n">
        <v>22</v>
      </c>
      <c r="B459" t="n">
        <v>90</v>
      </c>
      <c r="C459" t="inlineStr">
        <is>
          <t xml:space="preserve">CONCLUIDO	</t>
        </is>
      </c>
      <c r="D459" t="n">
        <v>6.6306</v>
      </c>
      <c r="E459" t="n">
        <v>15.08</v>
      </c>
      <c r="F459" t="n">
        <v>12.02</v>
      </c>
      <c r="G459" t="n">
        <v>40.07</v>
      </c>
      <c r="H459" t="n">
        <v>0.62</v>
      </c>
      <c r="I459" t="n">
        <v>18</v>
      </c>
      <c r="J459" t="n">
        <v>184.95</v>
      </c>
      <c r="K459" t="n">
        <v>52.44</v>
      </c>
      <c r="L459" t="n">
        <v>6.5</v>
      </c>
      <c r="M459" t="n">
        <v>16</v>
      </c>
      <c r="N459" t="n">
        <v>36.01</v>
      </c>
      <c r="O459" t="n">
        <v>23044.38</v>
      </c>
      <c r="P459" t="n">
        <v>147.13</v>
      </c>
      <c r="Q459" t="n">
        <v>460.7</v>
      </c>
      <c r="R459" t="n">
        <v>56.34</v>
      </c>
      <c r="S459" t="n">
        <v>32.19</v>
      </c>
      <c r="T459" t="n">
        <v>8124.27</v>
      </c>
      <c r="U459" t="n">
        <v>0.57</v>
      </c>
      <c r="V459" t="n">
        <v>0.74</v>
      </c>
      <c r="W459" t="n">
        <v>1.48</v>
      </c>
      <c r="X459" t="n">
        <v>0.49</v>
      </c>
      <c r="Y459" t="n">
        <v>1</v>
      </c>
      <c r="Z459" t="n">
        <v>10</v>
      </c>
    </row>
    <row r="460">
      <c r="A460" t="n">
        <v>23</v>
      </c>
      <c r="B460" t="n">
        <v>90</v>
      </c>
      <c r="C460" t="inlineStr">
        <is>
          <t xml:space="preserve">CONCLUIDO	</t>
        </is>
      </c>
      <c r="D460" t="n">
        <v>6.6669</v>
      </c>
      <c r="E460" t="n">
        <v>15</v>
      </c>
      <c r="F460" t="n">
        <v>11.97</v>
      </c>
      <c r="G460" t="n">
        <v>42.26</v>
      </c>
      <c r="H460" t="n">
        <v>0.65</v>
      </c>
      <c r="I460" t="n">
        <v>17</v>
      </c>
      <c r="J460" t="n">
        <v>185.33</v>
      </c>
      <c r="K460" t="n">
        <v>52.44</v>
      </c>
      <c r="L460" t="n">
        <v>6.75</v>
      </c>
      <c r="M460" t="n">
        <v>15</v>
      </c>
      <c r="N460" t="n">
        <v>36.13</v>
      </c>
      <c r="O460" t="n">
        <v>23090.91</v>
      </c>
      <c r="P460" t="n">
        <v>146.28</v>
      </c>
      <c r="Q460" t="n">
        <v>460.72</v>
      </c>
      <c r="R460" t="n">
        <v>54.76</v>
      </c>
      <c r="S460" t="n">
        <v>32.19</v>
      </c>
      <c r="T460" t="n">
        <v>7337.94</v>
      </c>
      <c r="U460" t="n">
        <v>0.59</v>
      </c>
      <c r="V460" t="n">
        <v>0.75</v>
      </c>
      <c r="W460" t="n">
        <v>1.47</v>
      </c>
      <c r="X460" t="n">
        <v>0.44</v>
      </c>
      <c r="Y460" t="n">
        <v>1</v>
      </c>
      <c r="Z460" t="n">
        <v>10</v>
      </c>
    </row>
    <row r="461">
      <c r="A461" t="n">
        <v>24</v>
      </c>
      <c r="B461" t="n">
        <v>90</v>
      </c>
      <c r="C461" t="inlineStr">
        <is>
          <t xml:space="preserve">CONCLUIDO	</t>
        </is>
      </c>
      <c r="D461" t="n">
        <v>6.6816</v>
      </c>
      <c r="E461" t="n">
        <v>14.97</v>
      </c>
      <c r="F461" t="n">
        <v>11.98</v>
      </c>
      <c r="G461" t="n">
        <v>44.91</v>
      </c>
      <c r="H461" t="n">
        <v>0.67</v>
      </c>
      <c r="I461" t="n">
        <v>16</v>
      </c>
      <c r="J461" t="n">
        <v>185.7</v>
      </c>
      <c r="K461" t="n">
        <v>52.44</v>
      </c>
      <c r="L461" t="n">
        <v>7</v>
      </c>
      <c r="M461" t="n">
        <v>14</v>
      </c>
      <c r="N461" t="n">
        <v>36.26</v>
      </c>
      <c r="O461" t="n">
        <v>23137.49</v>
      </c>
      <c r="P461" t="n">
        <v>145.64</v>
      </c>
      <c r="Q461" t="n">
        <v>460.71</v>
      </c>
      <c r="R461" t="n">
        <v>54.86</v>
      </c>
      <c r="S461" t="n">
        <v>32.19</v>
      </c>
      <c r="T461" t="n">
        <v>7393.74</v>
      </c>
      <c r="U461" t="n">
        <v>0.59</v>
      </c>
      <c r="V461" t="n">
        <v>0.75</v>
      </c>
      <c r="W461" t="n">
        <v>1.48</v>
      </c>
      <c r="X461" t="n">
        <v>0.44</v>
      </c>
      <c r="Y461" t="n">
        <v>1</v>
      </c>
      <c r="Z461" t="n">
        <v>10</v>
      </c>
    </row>
    <row r="462">
      <c r="A462" t="n">
        <v>25</v>
      </c>
      <c r="B462" t="n">
        <v>90</v>
      </c>
      <c r="C462" t="inlineStr">
        <is>
          <t xml:space="preserve">CONCLUIDO	</t>
        </is>
      </c>
      <c r="D462" t="n">
        <v>6.6872</v>
      </c>
      <c r="E462" t="n">
        <v>14.95</v>
      </c>
      <c r="F462" t="n">
        <v>11.96</v>
      </c>
      <c r="G462" t="n">
        <v>44.87</v>
      </c>
      <c r="H462" t="n">
        <v>0.6899999999999999</v>
      </c>
      <c r="I462" t="n">
        <v>16</v>
      </c>
      <c r="J462" t="n">
        <v>186.08</v>
      </c>
      <c r="K462" t="n">
        <v>52.44</v>
      </c>
      <c r="L462" t="n">
        <v>7.25</v>
      </c>
      <c r="M462" t="n">
        <v>14</v>
      </c>
      <c r="N462" t="n">
        <v>36.39</v>
      </c>
      <c r="O462" t="n">
        <v>23184.11</v>
      </c>
      <c r="P462" t="n">
        <v>145.2</v>
      </c>
      <c r="Q462" t="n">
        <v>460.71</v>
      </c>
      <c r="R462" t="n">
        <v>54.52</v>
      </c>
      <c r="S462" t="n">
        <v>32.19</v>
      </c>
      <c r="T462" t="n">
        <v>7220.91</v>
      </c>
      <c r="U462" t="n">
        <v>0.59</v>
      </c>
      <c r="V462" t="n">
        <v>0.75</v>
      </c>
      <c r="W462" t="n">
        <v>1.47</v>
      </c>
      <c r="X462" t="n">
        <v>0.43</v>
      </c>
      <c r="Y462" t="n">
        <v>1</v>
      </c>
      <c r="Z462" t="n">
        <v>10</v>
      </c>
    </row>
    <row r="463">
      <c r="A463" t="n">
        <v>26</v>
      </c>
      <c r="B463" t="n">
        <v>90</v>
      </c>
      <c r="C463" t="inlineStr">
        <is>
          <t xml:space="preserve">CONCLUIDO	</t>
        </is>
      </c>
      <c r="D463" t="n">
        <v>6.7118</v>
      </c>
      <c r="E463" t="n">
        <v>14.9</v>
      </c>
      <c r="F463" t="n">
        <v>11.95</v>
      </c>
      <c r="G463" t="n">
        <v>47.78</v>
      </c>
      <c r="H463" t="n">
        <v>0.71</v>
      </c>
      <c r="I463" t="n">
        <v>15</v>
      </c>
      <c r="J463" t="n">
        <v>186.46</v>
      </c>
      <c r="K463" t="n">
        <v>52.44</v>
      </c>
      <c r="L463" t="n">
        <v>7.5</v>
      </c>
      <c r="M463" t="n">
        <v>13</v>
      </c>
      <c r="N463" t="n">
        <v>36.52</v>
      </c>
      <c r="O463" t="n">
        <v>23230.78</v>
      </c>
      <c r="P463" t="n">
        <v>144.37</v>
      </c>
      <c r="Q463" t="n">
        <v>460.72</v>
      </c>
      <c r="R463" t="n">
        <v>54.04</v>
      </c>
      <c r="S463" t="n">
        <v>32.19</v>
      </c>
      <c r="T463" t="n">
        <v>6987.81</v>
      </c>
      <c r="U463" t="n">
        <v>0.6</v>
      </c>
      <c r="V463" t="n">
        <v>0.75</v>
      </c>
      <c r="W463" t="n">
        <v>1.47</v>
      </c>
      <c r="X463" t="n">
        <v>0.41</v>
      </c>
      <c r="Y463" t="n">
        <v>1</v>
      </c>
      <c r="Z463" t="n">
        <v>10</v>
      </c>
    </row>
    <row r="464">
      <c r="A464" t="n">
        <v>27</v>
      </c>
      <c r="B464" t="n">
        <v>90</v>
      </c>
      <c r="C464" t="inlineStr">
        <is>
          <t xml:space="preserve">CONCLUIDO	</t>
        </is>
      </c>
      <c r="D464" t="n">
        <v>6.7219</v>
      </c>
      <c r="E464" t="n">
        <v>14.88</v>
      </c>
      <c r="F464" t="n">
        <v>11.92</v>
      </c>
      <c r="G464" t="n">
        <v>47.69</v>
      </c>
      <c r="H464" t="n">
        <v>0.74</v>
      </c>
      <c r="I464" t="n">
        <v>15</v>
      </c>
      <c r="J464" t="n">
        <v>186.84</v>
      </c>
      <c r="K464" t="n">
        <v>52.44</v>
      </c>
      <c r="L464" t="n">
        <v>7.75</v>
      </c>
      <c r="M464" t="n">
        <v>13</v>
      </c>
      <c r="N464" t="n">
        <v>36.65</v>
      </c>
      <c r="O464" t="n">
        <v>23277.49</v>
      </c>
      <c r="P464" t="n">
        <v>144.02</v>
      </c>
      <c r="Q464" t="n">
        <v>460.71</v>
      </c>
      <c r="R464" t="n">
        <v>53.11</v>
      </c>
      <c r="S464" t="n">
        <v>32.19</v>
      </c>
      <c r="T464" t="n">
        <v>6523.84</v>
      </c>
      <c r="U464" t="n">
        <v>0.61</v>
      </c>
      <c r="V464" t="n">
        <v>0.75</v>
      </c>
      <c r="W464" t="n">
        <v>1.47</v>
      </c>
      <c r="X464" t="n">
        <v>0.39</v>
      </c>
      <c r="Y464" t="n">
        <v>1</v>
      </c>
      <c r="Z464" t="n">
        <v>10</v>
      </c>
    </row>
    <row r="465">
      <c r="A465" t="n">
        <v>28</v>
      </c>
      <c r="B465" t="n">
        <v>90</v>
      </c>
      <c r="C465" t="inlineStr">
        <is>
          <t xml:space="preserve">CONCLUIDO	</t>
        </is>
      </c>
      <c r="D465" t="n">
        <v>6.7517</v>
      </c>
      <c r="E465" t="n">
        <v>14.81</v>
      </c>
      <c r="F465" t="n">
        <v>11.89</v>
      </c>
      <c r="G465" t="n">
        <v>50.97</v>
      </c>
      <c r="H465" t="n">
        <v>0.76</v>
      </c>
      <c r="I465" t="n">
        <v>14</v>
      </c>
      <c r="J465" t="n">
        <v>187.22</v>
      </c>
      <c r="K465" t="n">
        <v>52.44</v>
      </c>
      <c r="L465" t="n">
        <v>8</v>
      </c>
      <c r="M465" t="n">
        <v>12</v>
      </c>
      <c r="N465" t="n">
        <v>36.78</v>
      </c>
      <c r="O465" t="n">
        <v>23324.24</v>
      </c>
      <c r="P465" t="n">
        <v>143.09</v>
      </c>
      <c r="Q465" t="n">
        <v>460.69</v>
      </c>
      <c r="R465" t="n">
        <v>52.18</v>
      </c>
      <c r="S465" t="n">
        <v>32.19</v>
      </c>
      <c r="T465" t="n">
        <v>6061.11</v>
      </c>
      <c r="U465" t="n">
        <v>0.62</v>
      </c>
      <c r="V465" t="n">
        <v>0.75</v>
      </c>
      <c r="W465" t="n">
        <v>1.47</v>
      </c>
      <c r="X465" t="n">
        <v>0.36</v>
      </c>
      <c r="Y465" t="n">
        <v>1</v>
      </c>
      <c r="Z465" t="n">
        <v>10</v>
      </c>
    </row>
    <row r="466">
      <c r="A466" t="n">
        <v>29</v>
      </c>
      <c r="B466" t="n">
        <v>90</v>
      </c>
      <c r="C466" t="inlineStr">
        <is>
          <t xml:space="preserve">CONCLUIDO	</t>
        </is>
      </c>
      <c r="D466" t="n">
        <v>6.7441</v>
      </c>
      <c r="E466" t="n">
        <v>14.83</v>
      </c>
      <c r="F466" t="n">
        <v>11.91</v>
      </c>
      <c r="G466" t="n">
        <v>51.04</v>
      </c>
      <c r="H466" t="n">
        <v>0.78</v>
      </c>
      <c r="I466" t="n">
        <v>14</v>
      </c>
      <c r="J466" t="n">
        <v>187.6</v>
      </c>
      <c r="K466" t="n">
        <v>52.44</v>
      </c>
      <c r="L466" t="n">
        <v>8.25</v>
      </c>
      <c r="M466" t="n">
        <v>12</v>
      </c>
      <c r="N466" t="n">
        <v>36.9</v>
      </c>
      <c r="O466" t="n">
        <v>23371.04</v>
      </c>
      <c r="P466" t="n">
        <v>142.75</v>
      </c>
      <c r="Q466" t="n">
        <v>460.72</v>
      </c>
      <c r="R466" t="n">
        <v>52.59</v>
      </c>
      <c r="S466" t="n">
        <v>32.19</v>
      </c>
      <c r="T466" t="n">
        <v>6266.51</v>
      </c>
      <c r="U466" t="n">
        <v>0.61</v>
      </c>
      <c r="V466" t="n">
        <v>0.75</v>
      </c>
      <c r="W466" t="n">
        <v>1.47</v>
      </c>
      <c r="X466" t="n">
        <v>0.38</v>
      </c>
      <c r="Y466" t="n">
        <v>1</v>
      </c>
      <c r="Z466" t="n">
        <v>10</v>
      </c>
    </row>
    <row r="467">
      <c r="A467" t="n">
        <v>30</v>
      </c>
      <c r="B467" t="n">
        <v>90</v>
      </c>
      <c r="C467" t="inlineStr">
        <is>
          <t xml:space="preserve">CONCLUIDO	</t>
        </is>
      </c>
      <c r="D467" t="n">
        <v>6.7734</v>
      </c>
      <c r="E467" t="n">
        <v>14.76</v>
      </c>
      <c r="F467" t="n">
        <v>11.88</v>
      </c>
      <c r="G467" t="n">
        <v>54.83</v>
      </c>
      <c r="H467" t="n">
        <v>0.8</v>
      </c>
      <c r="I467" t="n">
        <v>13</v>
      </c>
      <c r="J467" t="n">
        <v>187.98</v>
      </c>
      <c r="K467" t="n">
        <v>52.44</v>
      </c>
      <c r="L467" t="n">
        <v>8.5</v>
      </c>
      <c r="M467" t="n">
        <v>11</v>
      </c>
      <c r="N467" t="n">
        <v>37.03</v>
      </c>
      <c r="O467" t="n">
        <v>23417.88</v>
      </c>
      <c r="P467" t="n">
        <v>141.75</v>
      </c>
      <c r="Q467" t="n">
        <v>460.71</v>
      </c>
      <c r="R467" t="n">
        <v>51.8</v>
      </c>
      <c r="S467" t="n">
        <v>32.19</v>
      </c>
      <c r="T467" t="n">
        <v>5877.73</v>
      </c>
      <c r="U467" t="n">
        <v>0.62</v>
      </c>
      <c r="V467" t="n">
        <v>0.75</v>
      </c>
      <c r="W467" t="n">
        <v>1.47</v>
      </c>
      <c r="X467" t="n">
        <v>0.35</v>
      </c>
      <c r="Y467" t="n">
        <v>1</v>
      </c>
      <c r="Z467" t="n">
        <v>10</v>
      </c>
    </row>
    <row r="468">
      <c r="A468" t="n">
        <v>31</v>
      </c>
      <c r="B468" t="n">
        <v>90</v>
      </c>
      <c r="C468" t="inlineStr">
        <is>
          <t xml:space="preserve">CONCLUIDO	</t>
        </is>
      </c>
      <c r="D468" t="n">
        <v>6.7737</v>
      </c>
      <c r="E468" t="n">
        <v>14.76</v>
      </c>
      <c r="F468" t="n">
        <v>11.88</v>
      </c>
      <c r="G468" t="n">
        <v>54.83</v>
      </c>
      <c r="H468" t="n">
        <v>0.82</v>
      </c>
      <c r="I468" t="n">
        <v>13</v>
      </c>
      <c r="J468" t="n">
        <v>188.36</v>
      </c>
      <c r="K468" t="n">
        <v>52.44</v>
      </c>
      <c r="L468" t="n">
        <v>8.75</v>
      </c>
      <c r="M468" t="n">
        <v>11</v>
      </c>
      <c r="N468" t="n">
        <v>37.16</v>
      </c>
      <c r="O468" t="n">
        <v>23464.76</v>
      </c>
      <c r="P468" t="n">
        <v>141.65</v>
      </c>
      <c r="Q468" t="n">
        <v>460.69</v>
      </c>
      <c r="R468" t="n">
        <v>51.74</v>
      </c>
      <c r="S468" t="n">
        <v>32.19</v>
      </c>
      <c r="T468" t="n">
        <v>5846.53</v>
      </c>
      <c r="U468" t="n">
        <v>0.62</v>
      </c>
      <c r="V468" t="n">
        <v>0.75</v>
      </c>
      <c r="W468" t="n">
        <v>1.47</v>
      </c>
      <c r="X468" t="n">
        <v>0.35</v>
      </c>
      <c r="Y468" t="n">
        <v>1</v>
      </c>
      <c r="Z468" t="n">
        <v>10</v>
      </c>
    </row>
    <row r="469">
      <c r="A469" t="n">
        <v>32</v>
      </c>
      <c r="B469" t="n">
        <v>90</v>
      </c>
      <c r="C469" t="inlineStr">
        <is>
          <t xml:space="preserve">CONCLUIDO	</t>
        </is>
      </c>
      <c r="D469" t="n">
        <v>6.773</v>
      </c>
      <c r="E469" t="n">
        <v>14.76</v>
      </c>
      <c r="F469" t="n">
        <v>11.88</v>
      </c>
      <c r="G469" t="n">
        <v>54.84</v>
      </c>
      <c r="H469" t="n">
        <v>0.85</v>
      </c>
      <c r="I469" t="n">
        <v>13</v>
      </c>
      <c r="J469" t="n">
        <v>188.74</v>
      </c>
      <c r="K469" t="n">
        <v>52.44</v>
      </c>
      <c r="L469" t="n">
        <v>9</v>
      </c>
      <c r="M469" t="n">
        <v>11</v>
      </c>
      <c r="N469" t="n">
        <v>37.3</v>
      </c>
      <c r="O469" t="n">
        <v>23511.69</v>
      </c>
      <c r="P469" t="n">
        <v>141.14</v>
      </c>
      <c r="Q469" t="n">
        <v>460.73</v>
      </c>
      <c r="R469" t="n">
        <v>51.82</v>
      </c>
      <c r="S469" t="n">
        <v>32.19</v>
      </c>
      <c r="T469" t="n">
        <v>5886.83</v>
      </c>
      <c r="U469" t="n">
        <v>0.62</v>
      </c>
      <c r="V469" t="n">
        <v>0.75</v>
      </c>
      <c r="W469" t="n">
        <v>1.47</v>
      </c>
      <c r="X469" t="n">
        <v>0.35</v>
      </c>
      <c r="Y469" t="n">
        <v>1</v>
      </c>
      <c r="Z469" t="n">
        <v>10</v>
      </c>
    </row>
    <row r="470">
      <c r="A470" t="n">
        <v>33</v>
      </c>
      <c r="B470" t="n">
        <v>90</v>
      </c>
      <c r="C470" t="inlineStr">
        <is>
          <t xml:space="preserve">CONCLUIDO	</t>
        </is>
      </c>
      <c r="D470" t="n">
        <v>6.8065</v>
      </c>
      <c r="E470" t="n">
        <v>14.69</v>
      </c>
      <c r="F470" t="n">
        <v>11.84</v>
      </c>
      <c r="G470" t="n">
        <v>59.22</v>
      </c>
      <c r="H470" t="n">
        <v>0.87</v>
      </c>
      <c r="I470" t="n">
        <v>12</v>
      </c>
      <c r="J470" t="n">
        <v>189.12</v>
      </c>
      <c r="K470" t="n">
        <v>52.44</v>
      </c>
      <c r="L470" t="n">
        <v>9.25</v>
      </c>
      <c r="M470" t="n">
        <v>10</v>
      </c>
      <c r="N470" t="n">
        <v>37.43</v>
      </c>
      <c r="O470" t="n">
        <v>23558.67</v>
      </c>
      <c r="P470" t="n">
        <v>139.49</v>
      </c>
      <c r="Q470" t="n">
        <v>460.69</v>
      </c>
      <c r="R470" t="n">
        <v>50.87</v>
      </c>
      <c r="S470" t="n">
        <v>32.19</v>
      </c>
      <c r="T470" t="n">
        <v>5418.96</v>
      </c>
      <c r="U470" t="n">
        <v>0.63</v>
      </c>
      <c r="V470" t="n">
        <v>0.75</v>
      </c>
      <c r="W470" t="n">
        <v>1.46</v>
      </c>
      <c r="X470" t="n">
        <v>0.31</v>
      </c>
      <c r="Y470" t="n">
        <v>1</v>
      </c>
      <c r="Z470" t="n">
        <v>10</v>
      </c>
    </row>
    <row r="471">
      <c r="A471" t="n">
        <v>34</v>
      </c>
      <c r="B471" t="n">
        <v>90</v>
      </c>
      <c r="C471" t="inlineStr">
        <is>
          <t xml:space="preserve">CONCLUIDO	</t>
        </is>
      </c>
      <c r="D471" t="n">
        <v>6.8083</v>
      </c>
      <c r="E471" t="n">
        <v>14.69</v>
      </c>
      <c r="F471" t="n">
        <v>11.84</v>
      </c>
      <c r="G471" t="n">
        <v>59.2</v>
      </c>
      <c r="H471" t="n">
        <v>0.89</v>
      </c>
      <c r="I471" t="n">
        <v>12</v>
      </c>
      <c r="J471" t="n">
        <v>189.5</v>
      </c>
      <c r="K471" t="n">
        <v>52.44</v>
      </c>
      <c r="L471" t="n">
        <v>9.5</v>
      </c>
      <c r="M471" t="n">
        <v>10</v>
      </c>
      <c r="N471" t="n">
        <v>37.56</v>
      </c>
      <c r="O471" t="n">
        <v>23605.68</v>
      </c>
      <c r="P471" t="n">
        <v>139.91</v>
      </c>
      <c r="Q471" t="n">
        <v>460.7</v>
      </c>
      <c r="R471" t="n">
        <v>50.36</v>
      </c>
      <c r="S471" t="n">
        <v>32.19</v>
      </c>
      <c r="T471" t="n">
        <v>5163.06</v>
      </c>
      <c r="U471" t="n">
        <v>0.64</v>
      </c>
      <c r="V471" t="n">
        <v>0.75</v>
      </c>
      <c r="W471" t="n">
        <v>1.47</v>
      </c>
      <c r="X471" t="n">
        <v>0.31</v>
      </c>
      <c r="Y471" t="n">
        <v>1</v>
      </c>
      <c r="Z471" t="n">
        <v>10</v>
      </c>
    </row>
    <row r="472">
      <c r="A472" t="n">
        <v>35</v>
      </c>
      <c r="B472" t="n">
        <v>90</v>
      </c>
      <c r="C472" t="inlineStr">
        <is>
          <t xml:space="preserve">CONCLUIDO	</t>
        </is>
      </c>
      <c r="D472" t="n">
        <v>6.8066</v>
      </c>
      <c r="E472" t="n">
        <v>14.69</v>
      </c>
      <c r="F472" t="n">
        <v>11.84</v>
      </c>
      <c r="G472" t="n">
        <v>59.22</v>
      </c>
      <c r="H472" t="n">
        <v>0.91</v>
      </c>
      <c r="I472" t="n">
        <v>12</v>
      </c>
      <c r="J472" t="n">
        <v>189.88</v>
      </c>
      <c r="K472" t="n">
        <v>52.44</v>
      </c>
      <c r="L472" t="n">
        <v>9.75</v>
      </c>
      <c r="M472" t="n">
        <v>10</v>
      </c>
      <c r="N472" t="n">
        <v>37.69</v>
      </c>
      <c r="O472" t="n">
        <v>23652.75</v>
      </c>
      <c r="P472" t="n">
        <v>138.34</v>
      </c>
      <c r="Q472" t="n">
        <v>460.7</v>
      </c>
      <c r="R472" t="n">
        <v>50.65</v>
      </c>
      <c r="S472" t="n">
        <v>32.19</v>
      </c>
      <c r="T472" t="n">
        <v>5307.58</v>
      </c>
      <c r="U472" t="n">
        <v>0.64</v>
      </c>
      <c r="V472" t="n">
        <v>0.75</v>
      </c>
      <c r="W472" t="n">
        <v>1.47</v>
      </c>
      <c r="X472" t="n">
        <v>0.31</v>
      </c>
      <c r="Y472" t="n">
        <v>1</v>
      </c>
      <c r="Z472" t="n">
        <v>10</v>
      </c>
    </row>
    <row r="473">
      <c r="A473" t="n">
        <v>36</v>
      </c>
      <c r="B473" t="n">
        <v>90</v>
      </c>
      <c r="C473" t="inlineStr">
        <is>
          <t xml:space="preserve">CONCLUIDO	</t>
        </is>
      </c>
      <c r="D473" t="n">
        <v>6.8384</v>
      </c>
      <c r="E473" t="n">
        <v>14.62</v>
      </c>
      <c r="F473" t="n">
        <v>11.81</v>
      </c>
      <c r="G473" t="n">
        <v>64.43000000000001</v>
      </c>
      <c r="H473" t="n">
        <v>0.93</v>
      </c>
      <c r="I473" t="n">
        <v>11</v>
      </c>
      <c r="J473" t="n">
        <v>190.26</v>
      </c>
      <c r="K473" t="n">
        <v>52.44</v>
      </c>
      <c r="L473" t="n">
        <v>10</v>
      </c>
      <c r="M473" t="n">
        <v>9</v>
      </c>
      <c r="N473" t="n">
        <v>37.82</v>
      </c>
      <c r="O473" t="n">
        <v>23699.85</v>
      </c>
      <c r="P473" t="n">
        <v>137.19</v>
      </c>
      <c r="Q473" t="n">
        <v>460.77</v>
      </c>
      <c r="R473" t="n">
        <v>49.54</v>
      </c>
      <c r="S473" t="n">
        <v>32.19</v>
      </c>
      <c r="T473" t="n">
        <v>4758.13</v>
      </c>
      <c r="U473" t="n">
        <v>0.65</v>
      </c>
      <c r="V473" t="n">
        <v>0.76</v>
      </c>
      <c r="W473" t="n">
        <v>1.46</v>
      </c>
      <c r="X473" t="n">
        <v>0.28</v>
      </c>
      <c r="Y473" t="n">
        <v>1</v>
      </c>
      <c r="Z473" t="n">
        <v>10</v>
      </c>
    </row>
    <row r="474">
      <c r="A474" t="n">
        <v>37</v>
      </c>
      <c r="B474" t="n">
        <v>90</v>
      </c>
      <c r="C474" t="inlineStr">
        <is>
          <t xml:space="preserve">CONCLUIDO	</t>
        </is>
      </c>
      <c r="D474" t="n">
        <v>6.8389</v>
      </c>
      <c r="E474" t="n">
        <v>14.62</v>
      </c>
      <c r="F474" t="n">
        <v>11.81</v>
      </c>
      <c r="G474" t="n">
        <v>64.42</v>
      </c>
      <c r="H474" t="n">
        <v>0.95</v>
      </c>
      <c r="I474" t="n">
        <v>11</v>
      </c>
      <c r="J474" t="n">
        <v>190.65</v>
      </c>
      <c r="K474" t="n">
        <v>52.44</v>
      </c>
      <c r="L474" t="n">
        <v>10.25</v>
      </c>
      <c r="M474" t="n">
        <v>9</v>
      </c>
      <c r="N474" t="n">
        <v>37.95</v>
      </c>
      <c r="O474" t="n">
        <v>23747</v>
      </c>
      <c r="P474" t="n">
        <v>137.68</v>
      </c>
      <c r="Q474" t="n">
        <v>460.69</v>
      </c>
      <c r="R474" t="n">
        <v>49.55</v>
      </c>
      <c r="S474" t="n">
        <v>32.19</v>
      </c>
      <c r="T474" t="n">
        <v>4764.55</v>
      </c>
      <c r="U474" t="n">
        <v>0.65</v>
      </c>
      <c r="V474" t="n">
        <v>0.76</v>
      </c>
      <c r="W474" t="n">
        <v>1.46</v>
      </c>
      <c r="X474" t="n">
        <v>0.28</v>
      </c>
      <c r="Y474" t="n">
        <v>1</v>
      </c>
      <c r="Z474" t="n">
        <v>10</v>
      </c>
    </row>
    <row r="475">
      <c r="A475" t="n">
        <v>38</v>
      </c>
      <c r="B475" t="n">
        <v>90</v>
      </c>
      <c r="C475" t="inlineStr">
        <is>
          <t xml:space="preserve">CONCLUIDO	</t>
        </is>
      </c>
      <c r="D475" t="n">
        <v>6.8385</v>
      </c>
      <c r="E475" t="n">
        <v>14.62</v>
      </c>
      <c r="F475" t="n">
        <v>11.81</v>
      </c>
      <c r="G475" t="n">
        <v>64.43000000000001</v>
      </c>
      <c r="H475" t="n">
        <v>0.98</v>
      </c>
      <c r="I475" t="n">
        <v>11</v>
      </c>
      <c r="J475" t="n">
        <v>191.03</v>
      </c>
      <c r="K475" t="n">
        <v>52.44</v>
      </c>
      <c r="L475" t="n">
        <v>10.5</v>
      </c>
      <c r="M475" t="n">
        <v>9</v>
      </c>
      <c r="N475" t="n">
        <v>38.09</v>
      </c>
      <c r="O475" t="n">
        <v>23794.2</v>
      </c>
      <c r="P475" t="n">
        <v>137.63</v>
      </c>
      <c r="Q475" t="n">
        <v>460.7</v>
      </c>
      <c r="R475" t="n">
        <v>49.6</v>
      </c>
      <c r="S475" t="n">
        <v>32.19</v>
      </c>
      <c r="T475" t="n">
        <v>4786.3</v>
      </c>
      <c r="U475" t="n">
        <v>0.65</v>
      </c>
      <c r="V475" t="n">
        <v>0.76</v>
      </c>
      <c r="W475" t="n">
        <v>1.46</v>
      </c>
      <c r="X475" t="n">
        <v>0.28</v>
      </c>
      <c r="Y475" t="n">
        <v>1</v>
      </c>
      <c r="Z475" t="n">
        <v>10</v>
      </c>
    </row>
    <row r="476">
      <c r="A476" t="n">
        <v>39</v>
      </c>
      <c r="B476" t="n">
        <v>90</v>
      </c>
      <c r="C476" t="inlineStr">
        <is>
          <t xml:space="preserve">CONCLUIDO	</t>
        </is>
      </c>
      <c r="D476" t="n">
        <v>6.838</v>
      </c>
      <c r="E476" t="n">
        <v>14.62</v>
      </c>
      <c r="F476" t="n">
        <v>11.81</v>
      </c>
      <c r="G476" t="n">
        <v>64.43000000000001</v>
      </c>
      <c r="H476" t="n">
        <v>1</v>
      </c>
      <c r="I476" t="n">
        <v>11</v>
      </c>
      <c r="J476" t="n">
        <v>191.41</v>
      </c>
      <c r="K476" t="n">
        <v>52.44</v>
      </c>
      <c r="L476" t="n">
        <v>10.75</v>
      </c>
      <c r="M476" t="n">
        <v>9</v>
      </c>
      <c r="N476" t="n">
        <v>38.22</v>
      </c>
      <c r="O476" t="n">
        <v>23841.44</v>
      </c>
      <c r="P476" t="n">
        <v>136.39</v>
      </c>
      <c r="Q476" t="n">
        <v>460.69</v>
      </c>
      <c r="R476" t="n">
        <v>49.5</v>
      </c>
      <c r="S476" t="n">
        <v>32.19</v>
      </c>
      <c r="T476" t="n">
        <v>4735.12</v>
      </c>
      <c r="U476" t="n">
        <v>0.65</v>
      </c>
      <c r="V476" t="n">
        <v>0.76</v>
      </c>
      <c r="W476" t="n">
        <v>1.47</v>
      </c>
      <c r="X476" t="n">
        <v>0.28</v>
      </c>
      <c r="Y476" t="n">
        <v>1</v>
      </c>
      <c r="Z476" t="n">
        <v>10</v>
      </c>
    </row>
    <row r="477">
      <c r="A477" t="n">
        <v>40</v>
      </c>
      <c r="B477" t="n">
        <v>90</v>
      </c>
      <c r="C477" t="inlineStr">
        <is>
          <t xml:space="preserve">CONCLUIDO	</t>
        </is>
      </c>
      <c r="D477" t="n">
        <v>6.8692</v>
      </c>
      <c r="E477" t="n">
        <v>14.56</v>
      </c>
      <c r="F477" t="n">
        <v>11.78</v>
      </c>
      <c r="G477" t="n">
        <v>70.69</v>
      </c>
      <c r="H477" t="n">
        <v>1.02</v>
      </c>
      <c r="I477" t="n">
        <v>10</v>
      </c>
      <c r="J477" t="n">
        <v>191.79</v>
      </c>
      <c r="K477" t="n">
        <v>52.44</v>
      </c>
      <c r="L477" t="n">
        <v>11</v>
      </c>
      <c r="M477" t="n">
        <v>8</v>
      </c>
      <c r="N477" t="n">
        <v>38.35</v>
      </c>
      <c r="O477" t="n">
        <v>23888.73</v>
      </c>
      <c r="P477" t="n">
        <v>135.69</v>
      </c>
      <c r="Q477" t="n">
        <v>460.7</v>
      </c>
      <c r="R477" t="n">
        <v>48.53</v>
      </c>
      <c r="S477" t="n">
        <v>32.19</v>
      </c>
      <c r="T477" t="n">
        <v>4258.74</v>
      </c>
      <c r="U477" t="n">
        <v>0.66</v>
      </c>
      <c r="V477" t="n">
        <v>0.76</v>
      </c>
      <c r="W477" t="n">
        <v>1.46</v>
      </c>
      <c r="X477" t="n">
        <v>0.25</v>
      </c>
      <c r="Y477" t="n">
        <v>1</v>
      </c>
      <c r="Z477" t="n">
        <v>10</v>
      </c>
    </row>
    <row r="478">
      <c r="A478" t="n">
        <v>41</v>
      </c>
      <c r="B478" t="n">
        <v>90</v>
      </c>
      <c r="C478" t="inlineStr">
        <is>
          <t xml:space="preserve">CONCLUIDO	</t>
        </is>
      </c>
      <c r="D478" t="n">
        <v>6.8654</v>
      </c>
      <c r="E478" t="n">
        <v>14.57</v>
      </c>
      <c r="F478" t="n">
        <v>11.79</v>
      </c>
      <c r="G478" t="n">
        <v>70.73999999999999</v>
      </c>
      <c r="H478" t="n">
        <v>1.04</v>
      </c>
      <c r="I478" t="n">
        <v>10</v>
      </c>
      <c r="J478" t="n">
        <v>192.18</v>
      </c>
      <c r="K478" t="n">
        <v>52.44</v>
      </c>
      <c r="L478" t="n">
        <v>11.25</v>
      </c>
      <c r="M478" t="n">
        <v>8</v>
      </c>
      <c r="N478" t="n">
        <v>38.49</v>
      </c>
      <c r="O478" t="n">
        <v>23936.06</v>
      </c>
      <c r="P478" t="n">
        <v>135.25</v>
      </c>
      <c r="Q478" t="n">
        <v>460.69</v>
      </c>
      <c r="R478" t="n">
        <v>48.82</v>
      </c>
      <c r="S478" t="n">
        <v>32.19</v>
      </c>
      <c r="T478" t="n">
        <v>4401.57</v>
      </c>
      <c r="U478" t="n">
        <v>0.66</v>
      </c>
      <c r="V478" t="n">
        <v>0.76</v>
      </c>
      <c r="W478" t="n">
        <v>1.46</v>
      </c>
      <c r="X478" t="n">
        <v>0.26</v>
      </c>
      <c r="Y478" t="n">
        <v>1</v>
      </c>
      <c r="Z478" t="n">
        <v>10</v>
      </c>
    </row>
    <row r="479">
      <c r="A479" t="n">
        <v>42</v>
      </c>
      <c r="B479" t="n">
        <v>90</v>
      </c>
      <c r="C479" t="inlineStr">
        <is>
          <t xml:space="preserve">CONCLUIDO	</t>
        </is>
      </c>
      <c r="D479" t="n">
        <v>6.8625</v>
      </c>
      <c r="E479" t="n">
        <v>14.57</v>
      </c>
      <c r="F479" t="n">
        <v>11.8</v>
      </c>
      <c r="G479" t="n">
        <v>70.78</v>
      </c>
      <c r="H479" t="n">
        <v>1.06</v>
      </c>
      <c r="I479" t="n">
        <v>10</v>
      </c>
      <c r="J479" t="n">
        <v>192.56</v>
      </c>
      <c r="K479" t="n">
        <v>52.44</v>
      </c>
      <c r="L479" t="n">
        <v>11.5</v>
      </c>
      <c r="M479" t="n">
        <v>8</v>
      </c>
      <c r="N479" t="n">
        <v>38.62</v>
      </c>
      <c r="O479" t="n">
        <v>23983.44</v>
      </c>
      <c r="P479" t="n">
        <v>134.74</v>
      </c>
      <c r="Q479" t="n">
        <v>460.69</v>
      </c>
      <c r="R479" t="n">
        <v>48.93</v>
      </c>
      <c r="S479" t="n">
        <v>32.19</v>
      </c>
      <c r="T479" t="n">
        <v>4455.94</v>
      </c>
      <c r="U479" t="n">
        <v>0.66</v>
      </c>
      <c r="V479" t="n">
        <v>0.76</v>
      </c>
      <c r="W479" t="n">
        <v>1.47</v>
      </c>
      <c r="X479" t="n">
        <v>0.26</v>
      </c>
      <c r="Y479" t="n">
        <v>1</v>
      </c>
      <c r="Z479" t="n">
        <v>10</v>
      </c>
    </row>
    <row r="480">
      <c r="A480" t="n">
        <v>43</v>
      </c>
      <c r="B480" t="n">
        <v>90</v>
      </c>
      <c r="C480" t="inlineStr">
        <is>
          <t xml:space="preserve">CONCLUIDO	</t>
        </is>
      </c>
      <c r="D480" t="n">
        <v>6.8625</v>
      </c>
      <c r="E480" t="n">
        <v>14.57</v>
      </c>
      <c r="F480" t="n">
        <v>11.8</v>
      </c>
      <c r="G480" t="n">
        <v>70.78</v>
      </c>
      <c r="H480" t="n">
        <v>1.08</v>
      </c>
      <c r="I480" t="n">
        <v>10</v>
      </c>
      <c r="J480" t="n">
        <v>192.95</v>
      </c>
      <c r="K480" t="n">
        <v>52.44</v>
      </c>
      <c r="L480" t="n">
        <v>11.75</v>
      </c>
      <c r="M480" t="n">
        <v>8</v>
      </c>
      <c r="N480" t="n">
        <v>38.75</v>
      </c>
      <c r="O480" t="n">
        <v>24030.86</v>
      </c>
      <c r="P480" t="n">
        <v>133.48</v>
      </c>
      <c r="Q480" t="n">
        <v>460.71</v>
      </c>
      <c r="R480" t="n">
        <v>49.02</v>
      </c>
      <c r="S480" t="n">
        <v>32.19</v>
      </c>
      <c r="T480" t="n">
        <v>4501.84</v>
      </c>
      <c r="U480" t="n">
        <v>0.66</v>
      </c>
      <c r="V480" t="n">
        <v>0.76</v>
      </c>
      <c r="W480" t="n">
        <v>1.46</v>
      </c>
      <c r="X480" t="n">
        <v>0.26</v>
      </c>
      <c r="Y480" t="n">
        <v>1</v>
      </c>
      <c r="Z480" t="n">
        <v>10</v>
      </c>
    </row>
    <row r="481">
      <c r="A481" t="n">
        <v>44</v>
      </c>
      <c r="B481" t="n">
        <v>90</v>
      </c>
      <c r="C481" t="inlineStr">
        <is>
          <t xml:space="preserve">CONCLUIDO	</t>
        </is>
      </c>
      <c r="D481" t="n">
        <v>6.894</v>
      </c>
      <c r="E481" t="n">
        <v>14.51</v>
      </c>
      <c r="F481" t="n">
        <v>11.76</v>
      </c>
      <c r="G481" t="n">
        <v>78.43000000000001</v>
      </c>
      <c r="H481" t="n">
        <v>1.1</v>
      </c>
      <c r="I481" t="n">
        <v>9</v>
      </c>
      <c r="J481" t="n">
        <v>193.33</v>
      </c>
      <c r="K481" t="n">
        <v>52.44</v>
      </c>
      <c r="L481" t="n">
        <v>12</v>
      </c>
      <c r="M481" t="n">
        <v>7</v>
      </c>
      <c r="N481" t="n">
        <v>38.89</v>
      </c>
      <c r="O481" t="n">
        <v>24078.33</v>
      </c>
      <c r="P481" t="n">
        <v>132.59</v>
      </c>
      <c r="Q481" t="n">
        <v>460.73</v>
      </c>
      <c r="R481" t="n">
        <v>47.88</v>
      </c>
      <c r="S481" t="n">
        <v>32.19</v>
      </c>
      <c r="T481" t="n">
        <v>3938.64</v>
      </c>
      <c r="U481" t="n">
        <v>0.67</v>
      </c>
      <c r="V481" t="n">
        <v>0.76</v>
      </c>
      <c r="W481" t="n">
        <v>1.47</v>
      </c>
      <c r="X481" t="n">
        <v>0.23</v>
      </c>
      <c r="Y481" t="n">
        <v>1</v>
      </c>
      <c r="Z481" t="n">
        <v>10</v>
      </c>
    </row>
    <row r="482">
      <c r="A482" t="n">
        <v>45</v>
      </c>
      <c r="B482" t="n">
        <v>90</v>
      </c>
      <c r="C482" t="inlineStr">
        <is>
          <t xml:space="preserve">CONCLUIDO	</t>
        </is>
      </c>
      <c r="D482" t="n">
        <v>6.8992</v>
      </c>
      <c r="E482" t="n">
        <v>14.49</v>
      </c>
      <c r="F482" t="n">
        <v>11.75</v>
      </c>
      <c r="G482" t="n">
        <v>78.36</v>
      </c>
      <c r="H482" t="n">
        <v>1.12</v>
      </c>
      <c r="I482" t="n">
        <v>9</v>
      </c>
      <c r="J482" t="n">
        <v>193.72</v>
      </c>
      <c r="K482" t="n">
        <v>52.44</v>
      </c>
      <c r="L482" t="n">
        <v>12.25</v>
      </c>
      <c r="M482" t="n">
        <v>7</v>
      </c>
      <c r="N482" t="n">
        <v>39.02</v>
      </c>
      <c r="O482" t="n">
        <v>24125.85</v>
      </c>
      <c r="P482" t="n">
        <v>132.53</v>
      </c>
      <c r="Q482" t="n">
        <v>460.69</v>
      </c>
      <c r="R482" t="n">
        <v>47.49</v>
      </c>
      <c r="S482" t="n">
        <v>32.19</v>
      </c>
      <c r="T482" t="n">
        <v>3744.19</v>
      </c>
      <c r="U482" t="n">
        <v>0.68</v>
      </c>
      <c r="V482" t="n">
        <v>0.76</v>
      </c>
      <c r="W482" t="n">
        <v>1.46</v>
      </c>
      <c r="X482" t="n">
        <v>0.22</v>
      </c>
      <c r="Y482" t="n">
        <v>1</v>
      </c>
      <c r="Z482" t="n">
        <v>10</v>
      </c>
    </row>
    <row r="483">
      <c r="A483" t="n">
        <v>46</v>
      </c>
      <c r="B483" t="n">
        <v>90</v>
      </c>
      <c r="C483" t="inlineStr">
        <is>
          <t xml:space="preserve">CONCLUIDO	</t>
        </is>
      </c>
      <c r="D483" t="n">
        <v>6.8919</v>
      </c>
      <c r="E483" t="n">
        <v>14.51</v>
      </c>
      <c r="F483" t="n">
        <v>11.77</v>
      </c>
      <c r="G483" t="n">
        <v>78.45999999999999</v>
      </c>
      <c r="H483" t="n">
        <v>1.14</v>
      </c>
      <c r="I483" t="n">
        <v>9</v>
      </c>
      <c r="J483" t="n">
        <v>194.1</v>
      </c>
      <c r="K483" t="n">
        <v>52.44</v>
      </c>
      <c r="L483" t="n">
        <v>12.5</v>
      </c>
      <c r="M483" t="n">
        <v>7</v>
      </c>
      <c r="N483" t="n">
        <v>39.16</v>
      </c>
      <c r="O483" t="n">
        <v>24173.41</v>
      </c>
      <c r="P483" t="n">
        <v>132.86</v>
      </c>
      <c r="Q483" t="n">
        <v>460.7</v>
      </c>
      <c r="R483" t="n">
        <v>48.16</v>
      </c>
      <c r="S483" t="n">
        <v>32.19</v>
      </c>
      <c r="T483" t="n">
        <v>4078.49</v>
      </c>
      <c r="U483" t="n">
        <v>0.67</v>
      </c>
      <c r="V483" t="n">
        <v>0.76</v>
      </c>
      <c r="W483" t="n">
        <v>1.46</v>
      </c>
      <c r="X483" t="n">
        <v>0.23</v>
      </c>
      <c r="Y483" t="n">
        <v>1</v>
      </c>
      <c r="Z483" t="n">
        <v>10</v>
      </c>
    </row>
    <row r="484">
      <c r="A484" t="n">
        <v>47</v>
      </c>
      <c r="B484" t="n">
        <v>90</v>
      </c>
      <c r="C484" t="inlineStr">
        <is>
          <t xml:space="preserve">CONCLUIDO	</t>
        </is>
      </c>
      <c r="D484" t="n">
        <v>6.8958</v>
      </c>
      <c r="E484" t="n">
        <v>14.5</v>
      </c>
      <c r="F484" t="n">
        <v>11.76</v>
      </c>
      <c r="G484" t="n">
        <v>78.41</v>
      </c>
      <c r="H484" t="n">
        <v>1.16</v>
      </c>
      <c r="I484" t="n">
        <v>9</v>
      </c>
      <c r="J484" t="n">
        <v>194.49</v>
      </c>
      <c r="K484" t="n">
        <v>52.44</v>
      </c>
      <c r="L484" t="n">
        <v>12.75</v>
      </c>
      <c r="M484" t="n">
        <v>7</v>
      </c>
      <c r="N484" t="n">
        <v>39.3</v>
      </c>
      <c r="O484" t="n">
        <v>24221.02</v>
      </c>
      <c r="P484" t="n">
        <v>131.92</v>
      </c>
      <c r="Q484" t="n">
        <v>460.69</v>
      </c>
      <c r="R484" t="n">
        <v>47.87</v>
      </c>
      <c r="S484" t="n">
        <v>32.19</v>
      </c>
      <c r="T484" t="n">
        <v>3933.84</v>
      </c>
      <c r="U484" t="n">
        <v>0.67</v>
      </c>
      <c r="V484" t="n">
        <v>0.76</v>
      </c>
      <c r="W484" t="n">
        <v>1.46</v>
      </c>
      <c r="X484" t="n">
        <v>0.23</v>
      </c>
      <c r="Y484" t="n">
        <v>1</v>
      </c>
      <c r="Z484" t="n">
        <v>10</v>
      </c>
    </row>
    <row r="485">
      <c r="A485" t="n">
        <v>48</v>
      </c>
      <c r="B485" t="n">
        <v>90</v>
      </c>
      <c r="C485" t="inlineStr">
        <is>
          <t xml:space="preserve">CONCLUIDO	</t>
        </is>
      </c>
      <c r="D485" t="n">
        <v>6.8926</v>
      </c>
      <c r="E485" t="n">
        <v>14.51</v>
      </c>
      <c r="F485" t="n">
        <v>11.77</v>
      </c>
      <c r="G485" t="n">
        <v>78.45</v>
      </c>
      <c r="H485" t="n">
        <v>1.18</v>
      </c>
      <c r="I485" t="n">
        <v>9</v>
      </c>
      <c r="J485" t="n">
        <v>194.88</v>
      </c>
      <c r="K485" t="n">
        <v>52.44</v>
      </c>
      <c r="L485" t="n">
        <v>13</v>
      </c>
      <c r="M485" t="n">
        <v>7</v>
      </c>
      <c r="N485" t="n">
        <v>39.43</v>
      </c>
      <c r="O485" t="n">
        <v>24268.67</v>
      </c>
      <c r="P485" t="n">
        <v>131.25</v>
      </c>
      <c r="Q485" t="n">
        <v>460.69</v>
      </c>
      <c r="R485" t="n">
        <v>48.15</v>
      </c>
      <c r="S485" t="n">
        <v>32.19</v>
      </c>
      <c r="T485" t="n">
        <v>4073.94</v>
      </c>
      <c r="U485" t="n">
        <v>0.67</v>
      </c>
      <c r="V485" t="n">
        <v>0.76</v>
      </c>
      <c r="W485" t="n">
        <v>1.46</v>
      </c>
      <c r="X485" t="n">
        <v>0.23</v>
      </c>
      <c r="Y485" t="n">
        <v>1</v>
      </c>
      <c r="Z485" t="n">
        <v>10</v>
      </c>
    </row>
    <row r="486">
      <c r="A486" t="n">
        <v>49</v>
      </c>
      <c r="B486" t="n">
        <v>90</v>
      </c>
      <c r="C486" t="inlineStr">
        <is>
          <t xml:space="preserve">CONCLUIDO	</t>
        </is>
      </c>
      <c r="D486" t="n">
        <v>6.9277</v>
      </c>
      <c r="E486" t="n">
        <v>14.43</v>
      </c>
      <c r="F486" t="n">
        <v>11.73</v>
      </c>
      <c r="G486" t="n">
        <v>87.97</v>
      </c>
      <c r="H486" t="n">
        <v>1.2</v>
      </c>
      <c r="I486" t="n">
        <v>8</v>
      </c>
      <c r="J486" t="n">
        <v>195.26</v>
      </c>
      <c r="K486" t="n">
        <v>52.44</v>
      </c>
      <c r="L486" t="n">
        <v>13.25</v>
      </c>
      <c r="M486" t="n">
        <v>6</v>
      </c>
      <c r="N486" t="n">
        <v>39.57</v>
      </c>
      <c r="O486" t="n">
        <v>24316.37</v>
      </c>
      <c r="P486" t="n">
        <v>129.43</v>
      </c>
      <c r="Q486" t="n">
        <v>460.69</v>
      </c>
      <c r="R486" t="n">
        <v>46.74</v>
      </c>
      <c r="S486" t="n">
        <v>32.19</v>
      </c>
      <c r="T486" t="n">
        <v>3372.2</v>
      </c>
      <c r="U486" t="n">
        <v>0.6899999999999999</v>
      </c>
      <c r="V486" t="n">
        <v>0.76</v>
      </c>
      <c r="W486" t="n">
        <v>1.46</v>
      </c>
      <c r="X486" t="n">
        <v>0.2</v>
      </c>
      <c r="Y486" t="n">
        <v>1</v>
      </c>
      <c r="Z486" t="n">
        <v>10</v>
      </c>
    </row>
    <row r="487">
      <c r="A487" t="n">
        <v>50</v>
      </c>
      <c r="B487" t="n">
        <v>90</v>
      </c>
      <c r="C487" t="inlineStr">
        <is>
          <t xml:space="preserve">CONCLUIDO	</t>
        </is>
      </c>
      <c r="D487" t="n">
        <v>6.9289</v>
      </c>
      <c r="E487" t="n">
        <v>14.43</v>
      </c>
      <c r="F487" t="n">
        <v>11.73</v>
      </c>
      <c r="G487" t="n">
        <v>87.95</v>
      </c>
      <c r="H487" t="n">
        <v>1.22</v>
      </c>
      <c r="I487" t="n">
        <v>8</v>
      </c>
      <c r="J487" t="n">
        <v>195.65</v>
      </c>
      <c r="K487" t="n">
        <v>52.44</v>
      </c>
      <c r="L487" t="n">
        <v>13.5</v>
      </c>
      <c r="M487" t="n">
        <v>6</v>
      </c>
      <c r="N487" t="n">
        <v>39.71</v>
      </c>
      <c r="O487" t="n">
        <v>24364.12</v>
      </c>
      <c r="P487" t="n">
        <v>129.35</v>
      </c>
      <c r="Q487" t="n">
        <v>460.71</v>
      </c>
      <c r="R487" t="n">
        <v>46.79</v>
      </c>
      <c r="S487" t="n">
        <v>32.19</v>
      </c>
      <c r="T487" t="n">
        <v>3395.64</v>
      </c>
      <c r="U487" t="n">
        <v>0.6899999999999999</v>
      </c>
      <c r="V487" t="n">
        <v>0.76</v>
      </c>
      <c r="W487" t="n">
        <v>1.46</v>
      </c>
      <c r="X487" t="n">
        <v>0.19</v>
      </c>
      <c r="Y487" t="n">
        <v>1</v>
      </c>
      <c r="Z487" t="n">
        <v>10</v>
      </c>
    </row>
    <row r="488">
      <c r="A488" t="n">
        <v>51</v>
      </c>
      <c r="B488" t="n">
        <v>90</v>
      </c>
      <c r="C488" t="inlineStr">
        <is>
          <t xml:space="preserve">CONCLUIDO	</t>
        </is>
      </c>
      <c r="D488" t="n">
        <v>6.93</v>
      </c>
      <c r="E488" t="n">
        <v>14.43</v>
      </c>
      <c r="F488" t="n">
        <v>11.72</v>
      </c>
      <c r="G488" t="n">
        <v>87.94</v>
      </c>
      <c r="H488" t="n">
        <v>1.25</v>
      </c>
      <c r="I488" t="n">
        <v>8</v>
      </c>
      <c r="J488" t="n">
        <v>196.04</v>
      </c>
      <c r="K488" t="n">
        <v>52.44</v>
      </c>
      <c r="L488" t="n">
        <v>13.75</v>
      </c>
      <c r="M488" t="n">
        <v>6</v>
      </c>
      <c r="N488" t="n">
        <v>39.84</v>
      </c>
      <c r="O488" t="n">
        <v>24411.91</v>
      </c>
      <c r="P488" t="n">
        <v>129.05</v>
      </c>
      <c r="Q488" t="n">
        <v>460.69</v>
      </c>
      <c r="R488" t="n">
        <v>46.74</v>
      </c>
      <c r="S488" t="n">
        <v>32.19</v>
      </c>
      <c r="T488" t="n">
        <v>3370.26</v>
      </c>
      <c r="U488" t="n">
        <v>0.6899999999999999</v>
      </c>
      <c r="V488" t="n">
        <v>0.76</v>
      </c>
      <c r="W488" t="n">
        <v>1.46</v>
      </c>
      <c r="X488" t="n">
        <v>0.19</v>
      </c>
      <c r="Y488" t="n">
        <v>1</v>
      </c>
      <c r="Z488" t="n">
        <v>10</v>
      </c>
    </row>
    <row r="489">
      <c r="A489" t="n">
        <v>52</v>
      </c>
      <c r="B489" t="n">
        <v>90</v>
      </c>
      <c r="C489" t="inlineStr">
        <is>
          <t xml:space="preserve">CONCLUIDO	</t>
        </is>
      </c>
      <c r="D489" t="n">
        <v>6.9275</v>
      </c>
      <c r="E489" t="n">
        <v>14.44</v>
      </c>
      <c r="F489" t="n">
        <v>11.73</v>
      </c>
      <c r="G489" t="n">
        <v>87.98</v>
      </c>
      <c r="H489" t="n">
        <v>1.27</v>
      </c>
      <c r="I489" t="n">
        <v>8</v>
      </c>
      <c r="J489" t="n">
        <v>196.42</v>
      </c>
      <c r="K489" t="n">
        <v>52.44</v>
      </c>
      <c r="L489" t="n">
        <v>14</v>
      </c>
      <c r="M489" t="n">
        <v>6</v>
      </c>
      <c r="N489" t="n">
        <v>39.98</v>
      </c>
      <c r="O489" t="n">
        <v>24459.75</v>
      </c>
      <c r="P489" t="n">
        <v>128.75</v>
      </c>
      <c r="Q489" t="n">
        <v>460.71</v>
      </c>
      <c r="R489" t="n">
        <v>46.94</v>
      </c>
      <c r="S489" t="n">
        <v>32.19</v>
      </c>
      <c r="T489" t="n">
        <v>3474.36</v>
      </c>
      <c r="U489" t="n">
        <v>0.6899999999999999</v>
      </c>
      <c r="V489" t="n">
        <v>0.76</v>
      </c>
      <c r="W489" t="n">
        <v>1.46</v>
      </c>
      <c r="X489" t="n">
        <v>0.2</v>
      </c>
      <c r="Y489" t="n">
        <v>1</v>
      </c>
      <c r="Z489" t="n">
        <v>10</v>
      </c>
    </row>
    <row r="490">
      <c r="A490" t="n">
        <v>53</v>
      </c>
      <c r="B490" t="n">
        <v>90</v>
      </c>
      <c r="C490" t="inlineStr">
        <is>
          <t xml:space="preserve">CONCLUIDO	</t>
        </is>
      </c>
      <c r="D490" t="n">
        <v>6.9296</v>
      </c>
      <c r="E490" t="n">
        <v>14.43</v>
      </c>
      <c r="F490" t="n">
        <v>11.73</v>
      </c>
      <c r="G490" t="n">
        <v>87.94</v>
      </c>
      <c r="H490" t="n">
        <v>1.29</v>
      </c>
      <c r="I490" t="n">
        <v>8</v>
      </c>
      <c r="J490" t="n">
        <v>196.81</v>
      </c>
      <c r="K490" t="n">
        <v>52.44</v>
      </c>
      <c r="L490" t="n">
        <v>14.25</v>
      </c>
      <c r="M490" t="n">
        <v>6</v>
      </c>
      <c r="N490" t="n">
        <v>40.12</v>
      </c>
      <c r="O490" t="n">
        <v>24507.64</v>
      </c>
      <c r="P490" t="n">
        <v>128.32</v>
      </c>
      <c r="Q490" t="n">
        <v>460.69</v>
      </c>
      <c r="R490" t="n">
        <v>46.81</v>
      </c>
      <c r="S490" t="n">
        <v>32.19</v>
      </c>
      <c r="T490" t="n">
        <v>3409.67</v>
      </c>
      <c r="U490" t="n">
        <v>0.6899999999999999</v>
      </c>
      <c r="V490" t="n">
        <v>0.76</v>
      </c>
      <c r="W490" t="n">
        <v>1.46</v>
      </c>
      <c r="X490" t="n">
        <v>0.19</v>
      </c>
      <c r="Y490" t="n">
        <v>1</v>
      </c>
      <c r="Z490" t="n">
        <v>10</v>
      </c>
    </row>
    <row r="491">
      <c r="A491" t="n">
        <v>54</v>
      </c>
      <c r="B491" t="n">
        <v>90</v>
      </c>
      <c r="C491" t="inlineStr">
        <is>
          <t xml:space="preserve">CONCLUIDO	</t>
        </is>
      </c>
      <c r="D491" t="n">
        <v>6.9287</v>
      </c>
      <c r="E491" t="n">
        <v>14.43</v>
      </c>
      <c r="F491" t="n">
        <v>11.73</v>
      </c>
      <c r="G491" t="n">
        <v>87.95999999999999</v>
      </c>
      <c r="H491" t="n">
        <v>1.31</v>
      </c>
      <c r="I491" t="n">
        <v>8</v>
      </c>
      <c r="J491" t="n">
        <v>197.2</v>
      </c>
      <c r="K491" t="n">
        <v>52.44</v>
      </c>
      <c r="L491" t="n">
        <v>14.5</v>
      </c>
      <c r="M491" t="n">
        <v>6</v>
      </c>
      <c r="N491" t="n">
        <v>40.26</v>
      </c>
      <c r="O491" t="n">
        <v>24555.57</v>
      </c>
      <c r="P491" t="n">
        <v>126.99</v>
      </c>
      <c r="Q491" t="n">
        <v>460.69</v>
      </c>
      <c r="R491" t="n">
        <v>46.79</v>
      </c>
      <c r="S491" t="n">
        <v>32.19</v>
      </c>
      <c r="T491" t="n">
        <v>3395.93</v>
      </c>
      <c r="U491" t="n">
        <v>0.6899999999999999</v>
      </c>
      <c r="V491" t="n">
        <v>0.76</v>
      </c>
      <c r="W491" t="n">
        <v>1.46</v>
      </c>
      <c r="X491" t="n">
        <v>0.19</v>
      </c>
      <c r="Y491" t="n">
        <v>1</v>
      </c>
      <c r="Z491" t="n">
        <v>10</v>
      </c>
    </row>
    <row r="492">
      <c r="A492" t="n">
        <v>55</v>
      </c>
      <c r="B492" t="n">
        <v>90</v>
      </c>
      <c r="C492" t="inlineStr">
        <is>
          <t xml:space="preserve">CONCLUIDO	</t>
        </is>
      </c>
      <c r="D492" t="n">
        <v>6.9205</v>
      </c>
      <c r="E492" t="n">
        <v>14.45</v>
      </c>
      <c r="F492" t="n">
        <v>11.74</v>
      </c>
      <c r="G492" t="n">
        <v>88.09</v>
      </c>
      <c r="H492" t="n">
        <v>1.33</v>
      </c>
      <c r="I492" t="n">
        <v>8</v>
      </c>
      <c r="J492" t="n">
        <v>197.59</v>
      </c>
      <c r="K492" t="n">
        <v>52.44</v>
      </c>
      <c r="L492" t="n">
        <v>14.75</v>
      </c>
      <c r="M492" t="n">
        <v>6</v>
      </c>
      <c r="N492" t="n">
        <v>40.4</v>
      </c>
      <c r="O492" t="n">
        <v>24603.55</v>
      </c>
      <c r="P492" t="n">
        <v>126.02</v>
      </c>
      <c r="Q492" t="n">
        <v>460.69</v>
      </c>
      <c r="R492" t="n">
        <v>47.29</v>
      </c>
      <c r="S492" t="n">
        <v>32.19</v>
      </c>
      <c r="T492" t="n">
        <v>3648.78</v>
      </c>
      <c r="U492" t="n">
        <v>0.68</v>
      </c>
      <c r="V492" t="n">
        <v>0.76</v>
      </c>
      <c r="W492" t="n">
        <v>1.46</v>
      </c>
      <c r="X492" t="n">
        <v>0.21</v>
      </c>
      <c r="Y492" t="n">
        <v>1</v>
      </c>
      <c r="Z492" t="n">
        <v>10</v>
      </c>
    </row>
    <row r="493">
      <c r="A493" t="n">
        <v>56</v>
      </c>
      <c r="B493" t="n">
        <v>90</v>
      </c>
      <c r="C493" t="inlineStr">
        <is>
          <t xml:space="preserve">CONCLUIDO	</t>
        </is>
      </c>
      <c r="D493" t="n">
        <v>6.9505</v>
      </c>
      <c r="E493" t="n">
        <v>14.39</v>
      </c>
      <c r="F493" t="n">
        <v>11.72</v>
      </c>
      <c r="G493" t="n">
        <v>100.44</v>
      </c>
      <c r="H493" t="n">
        <v>1.35</v>
      </c>
      <c r="I493" t="n">
        <v>7</v>
      </c>
      <c r="J493" t="n">
        <v>197.98</v>
      </c>
      <c r="K493" t="n">
        <v>52.44</v>
      </c>
      <c r="L493" t="n">
        <v>15</v>
      </c>
      <c r="M493" t="n">
        <v>5</v>
      </c>
      <c r="N493" t="n">
        <v>40.54</v>
      </c>
      <c r="O493" t="n">
        <v>24651.58</v>
      </c>
      <c r="P493" t="n">
        <v>125.42</v>
      </c>
      <c r="Q493" t="n">
        <v>460.69</v>
      </c>
      <c r="R493" t="n">
        <v>46.62</v>
      </c>
      <c r="S493" t="n">
        <v>32.19</v>
      </c>
      <c r="T493" t="n">
        <v>3317.02</v>
      </c>
      <c r="U493" t="n">
        <v>0.6899999999999999</v>
      </c>
      <c r="V493" t="n">
        <v>0.76</v>
      </c>
      <c r="W493" t="n">
        <v>1.46</v>
      </c>
      <c r="X493" t="n">
        <v>0.18</v>
      </c>
      <c r="Y493" t="n">
        <v>1</v>
      </c>
      <c r="Z493" t="n">
        <v>10</v>
      </c>
    </row>
    <row r="494">
      <c r="A494" t="n">
        <v>57</v>
      </c>
      <c r="B494" t="n">
        <v>90</v>
      </c>
      <c r="C494" t="inlineStr">
        <is>
          <t xml:space="preserve">CONCLUIDO	</t>
        </is>
      </c>
      <c r="D494" t="n">
        <v>6.9592</v>
      </c>
      <c r="E494" t="n">
        <v>14.37</v>
      </c>
      <c r="F494" t="n">
        <v>11.7</v>
      </c>
      <c r="G494" t="n">
        <v>100.29</v>
      </c>
      <c r="H494" t="n">
        <v>1.36</v>
      </c>
      <c r="I494" t="n">
        <v>7</v>
      </c>
      <c r="J494" t="n">
        <v>198.37</v>
      </c>
      <c r="K494" t="n">
        <v>52.44</v>
      </c>
      <c r="L494" t="n">
        <v>15.25</v>
      </c>
      <c r="M494" t="n">
        <v>5</v>
      </c>
      <c r="N494" t="n">
        <v>40.68</v>
      </c>
      <c r="O494" t="n">
        <v>24699.65</v>
      </c>
      <c r="P494" t="n">
        <v>125.18</v>
      </c>
      <c r="Q494" t="n">
        <v>460.69</v>
      </c>
      <c r="R494" t="n">
        <v>45.91</v>
      </c>
      <c r="S494" t="n">
        <v>32.19</v>
      </c>
      <c r="T494" t="n">
        <v>2964.76</v>
      </c>
      <c r="U494" t="n">
        <v>0.7</v>
      </c>
      <c r="V494" t="n">
        <v>0.76</v>
      </c>
      <c r="W494" t="n">
        <v>1.46</v>
      </c>
      <c r="X494" t="n">
        <v>0.17</v>
      </c>
      <c r="Y494" t="n">
        <v>1</v>
      </c>
      <c r="Z494" t="n">
        <v>10</v>
      </c>
    </row>
    <row r="495">
      <c r="A495" t="n">
        <v>58</v>
      </c>
      <c r="B495" t="n">
        <v>90</v>
      </c>
      <c r="C495" t="inlineStr">
        <is>
          <t xml:space="preserve">CONCLUIDO	</t>
        </is>
      </c>
      <c r="D495" t="n">
        <v>6.9541</v>
      </c>
      <c r="E495" t="n">
        <v>14.38</v>
      </c>
      <c r="F495" t="n">
        <v>11.71</v>
      </c>
      <c r="G495" t="n">
        <v>100.38</v>
      </c>
      <c r="H495" t="n">
        <v>1.38</v>
      </c>
      <c r="I495" t="n">
        <v>7</v>
      </c>
      <c r="J495" t="n">
        <v>198.76</v>
      </c>
      <c r="K495" t="n">
        <v>52.44</v>
      </c>
      <c r="L495" t="n">
        <v>15.5</v>
      </c>
      <c r="M495" t="n">
        <v>3</v>
      </c>
      <c r="N495" t="n">
        <v>40.82</v>
      </c>
      <c r="O495" t="n">
        <v>24747.78</v>
      </c>
      <c r="P495" t="n">
        <v>125.18</v>
      </c>
      <c r="Q495" t="n">
        <v>460.69</v>
      </c>
      <c r="R495" t="n">
        <v>46.2</v>
      </c>
      <c r="S495" t="n">
        <v>32.19</v>
      </c>
      <c r="T495" t="n">
        <v>3109.89</v>
      </c>
      <c r="U495" t="n">
        <v>0.7</v>
      </c>
      <c r="V495" t="n">
        <v>0.76</v>
      </c>
      <c r="W495" t="n">
        <v>1.46</v>
      </c>
      <c r="X495" t="n">
        <v>0.18</v>
      </c>
      <c r="Y495" t="n">
        <v>1</v>
      </c>
      <c r="Z495" t="n">
        <v>10</v>
      </c>
    </row>
    <row r="496">
      <c r="A496" t="n">
        <v>59</v>
      </c>
      <c r="B496" t="n">
        <v>90</v>
      </c>
      <c r="C496" t="inlineStr">
        <is>
          <t xml:space="preserve">CONCLUIDO	</t>
        </is>
      </c>
      <c r="D496" t="n">
        <v>6.9564</v>
      </c>
      <c r="E496" t="n">
        <v>14.38</v>
      </c>
      <c r="F496" t="n">
        <v>11.71</v>
      </c>
      <c r="G496" t="n">
        <v>100.34</v>
      </c>
      <c r="H496" t="n">
        <v>1.4</v>
      </c>
      <c r="I496" t="n">
        <v>7</v>
      </c>
      <c r="J496" t="n">
        <v>199.15</v>
      </c>
      <c r="K496" t="n">
        <v>52.44</v>
      </c>
      <c r="L496" t="n">
        <v>15.75</v>
      </c>
      <c r="M496" t="n">
        <v>3</v>
      </c>
      <c r="N496" t="n">
        <v>40.96</v>
      </c>
      <c r="O496" t="n">
        <v>24795.95</v>
      </c>
      <c r="P496" t="n">
        <v>125.26</v>
      </c>
      <c r="Q496" t="n">
        <v>460.69</v>
      </c>
      <c r="R496" t="n">
        <v>45.93</v>
      </c>
      <c r="S496" t="n">
        <v>32.19</v>
      </c>
      <c r="T496" t="n">
        <v>2974.59</v>
      </c>
      <c r="U496" t="n">
        <v>0.7</v>
      </c>
      <c r="V496" t="n">
        <v>0.76</v>
      </c>
      <c r="W496" t="n">
        <v>1.46</v>
      </c>
      <c r="X496" t="n">
        <v>0.17</v>
      </c>
      <c r="Y496" t="n">
        <v>1</v>
      </c>
      <c r="Z496" t="n">
        <v>10</v>
      </c>
    </row>
    <row r="497">
      <c r="A497" t="n">
        <v>60</v>
      </c>
      <c r="B497" t="n">
        <v>90</v>
      </c>
      <c r="C497" t="inlineStr">
        <is>
          <t xml:space="preserve">CONCLUIDO	</t>
        </is>
      </c>
      <c r="D497" t="n">
        <v>6.9579</v>
      </c>
      <c r="E497" t="n">
        <v>14.37</v>
      </c>
      <c r="F497" t="n">
        <v>11.7</v>
      </c>
      <c r="G497" t="n">
        <v>100.31</v>
      </c>
      <c r="H497" t="n">
        <v>1.42</v>
      </c>
      <c r="I497" t="n">
        <v>7</v>
      </c>
      <c r="J497" t="n">
        <v>199.54</v>
      </c>
      <c r="K497" t="n">
        <v>52.44</v>
      </c>
      <c r="L497" t="n">
        <v>16</v>
      </c>
      <c r="M497" t="n">
        <v>3</v>
      </c>
      <c r="N497" t="n">
        <v>41.1</v>
      </c>
      <c r="O497" t="n">
        <v>24844.17</v>
      </c>
      <c r="P497" t="n">
        <v>125.04</v>
      </c>
      <c r="Q497" t="n">
        <v>460.79</v>
      </c>
      <c r="R497" t="n">
        <v>45.91</v>
      </c>
      <c r="S497" t="n">
        <v>32.19</v>
      </c>
      <c r="T497" t="n">
        <v>2962.78</v>
      </c>
      <c r="U497" t="n">
        <v>0.7</v>
      </c>
      <c r="V497" t="n">
        <v>0.76</v>
      </c>
      <c r="W497" t="n">
        <v>1.46</v>
      </c>
      <c r="X497" t="n">
        <v>0.17</v>
      </c>
      <c r="Y497" t="n">
        <v>1</v>
      </c>
      <c r="Z497" t="n">
        <v>10</v>
      </c>
    </row>
    <row r="498">
      <c r="A498" t="n">
        <v>61</v>
      </c>
      <c r="B498" t="n">
        <v>90</v>
      </c>
      <c r="C498" t="inlineStr">
        <is>
          <t xml:space="preserve">CONCLUIDO	</t>
        </is>
      </c>
      <c r="D498" t="n">
        <v>6.9571</v>
      </c>
      <c r="E498" t="n">
        <v>14.37</v>
      </c>
      <c r="F498" t="n">
        <v>11.7</v>
      </c>
      <c r="G498" t="n">
        <v>100.32</v>
      </c>
      <c r="H498" t="n">
        <v>1.44</v>
      </c>
      <c r="I498" t="n">
        <v>7</v>
      </c>
      <c r="J498" t="n">
        <v>199.93</v>
      </c>
      <c r="K498" t="n">
        <v>52.44</v>
      </c>
      <c r="L498" t="n">
        <v>16.25</v>
      </c>
      <c r="M498" t="n">
        <v>2</v>
      </c>
      <c r="N498" t="n">
        <v>41.24</v>
      </c>
      <c r="O498" t="n">
        <v>24892.44</v>
      </c>
      <c r="P498" t="n">
        <v>124.78</v>
      </c>
      <c r="Q498" t="n">
        <v>460.69</v>
      </c>
      <c r="R498" t="n">
        <v>45.96</v>
      </c>
      <c r="S498" t="n">
        <v>32.19</v>
      </c>
      <c r="T498" t="n">
        <v>2985.19</v>
      </c>
      <c r="U498" t="n">
        <v>0.7</v>
      </c>
      <c r="V498" t="n">
        <v>0.76</v>
      </c>
      <c r="W498" t="n">
        <v>1.46</v>
      </c>
      <c r="X498" t="n">
        <v>0.17</v>
      </c>
      <c r="Y498" t="n">
        <v>1</v>
      </c>
      <c r="Z498" t="n">
        <v>10</v>
      </c>
    </row>
    <row r="499">
      <c r="A499" t="n">
        <v>62</v>
      </c>
      <c r="B499" t="n">
        <v>90</v>
      </c>
      <c r="C499" t="inlineStr">
        <is>
          <t xml:space="preserve">CONCLUIDO	</t>
        </is>
      </c>
      <c r="D499" t="n">
        <v>6.9595</v>
      </c>
      <c r="E499" t="n">
        <v>14.37</v>
      </c>
      <c r="F499" t="n">
        <v>11.7</v>
      </c>
      <c r="G499" t="n">
        <v>100.28</v>
      </c>
      <c r="H499" t="n">
        <v>1.46</v>
      </c>
      <c r="I499" t="n">
        <v>7</v>
      </c>
      <c r="J499" t="n">
        <v>200.32</v>
      </c>
      <c r="K499" t="n">
        <v>52.44</v>
      </c>
      <c r="L499" t="n">
        <v>16.5</v>
      </c>
      <c r="M499" t="n">
        <v>2</v>
      </c>
      <c r="N499" t="n">
        <v>41.38</v>
      </c>
      <c r="O499" t="n">
        <v>24940.75</v>
      </c>
      <c r="P499" t="n">
        <v>124.07</v>
      </c>
      <c r="Q499" t="n">
        <v>460.69</v>
      </c>
      <c r="R499" t="n">
        <v>45.73</v>
      </c>
      <c r="S499" t="n">
        <v>32.19</v>
      </c>
      <c r="T499" t="n">
        <v>2871.3</v>
      </c>
      <c r="U499" t="n">
        <v>0.7</v>
      </c>
      <c r="V499" t="n">
        <v>0.76</v>
      </c>
      <c r="W499" t="n">
        <v>1.46</v>
      </c>
      <c r="X499" t="n">
        <v>0.17</v>
      </c>
      <c r="Y499" t="n">
        <v>1</v>
      </c>
      <c r="Z499" t="n">
        <v>10</v>
      </c>
    </row>
    <row r="500">
      <c r="A500" t="n">
        <v>63</v>
      </c>
      <c r="B500" t="n">
        <v>90</v>
      </c>
      <c r="C500" t="inlineStr">
        <is>
          <t xml:space="preserve">CONCLUIDO	</t>
        </is>
      </c>
      <c r="D500" t="n">
        <v>6.9572</v>
      </c>
      <c r="E500" t="n">
        <v>14.37</v>
      </c>
      <c r="F500" t="n">
        <v>11.7</v>
      </c>
      <c r="G500" t="n">
        <v>100.32</v>
      </c>
      <c r="H500" t="n">
        <v>1.48</v>
      </c>
      <c r="I500" t="n">
        <v>7</v>
      </c>
      <c r="J500" t="n">
        <v>200.72</v>
      </c>
      <c r="K500" t="n">
        <v>52.44</v>
      </c>
      <c r="L500" t="n">
        <v>16.75</v>
      </c>
      <c r="M500" t="n">
        <v>2</v>
      </c>
      <c r="N500" t="n">
        <v>41.52</v>
      </c>
      <c r="O500" t="n">
        <v>24989.11</v>
      </c>
      <c r="P500" t="n">
        <v>124.03</v>
      </c>
      <c r="Q500" t="n">
        <v>460.72</v>
      </c>
      <c r="R500" t="n">
        <v>45.97</v>
      </c>
      <c r="S500" t="n">
        <v>32.19</v>
      </c>
      <c r="T500" t="n">
        <v>2993.72</v>
      </c>
      <c r="U500" t="n">
        <v>0.7</v>
      </c>
      <c r="V500" t="n">
        <v>0.76</v>
      </c>
      <c r="W500" t="n">
        <v>1.46</v>
      </c>
      <c r="X500" t="n">
        <v>0.17</v>
      </c>
      <c r="Y500" t="n">
        <v>1</v>
      </c>
      <c r="Z500" t="n">
        <v>10</v>
      </c>
    </row>
    <row r="501">
      <c r="A501" t="n">
        <v>64</v>
      </c>
      <c r="B501" t="n">
        <v>90</v>
      </c>
      <c r="C501" t="inlineStr">
        <is>
          <t xml:space="preserve">CONCLUIDO	</t>
        </is>
      </c>
      <c r="D501" t="n">
        <v>6.9565</v>
      </c>
      <c r="E501" t="n">
        <v>14.38</v>
      </c>
      <c r="F501" t="n">
        <v>11.71</v>
      </c>
      <c r="G501" t="n">
        <v>100.33</v>
      </c>
      <c r="H501" t="n">
        <v>1.5</v>
      </c>
      <c r="I501" t="n">
        <v>7</v>
      </c>
      <c r="J501" t="n">
        <v>201.11</v>
      </c>
      <c r="K501" t="n">
        <v>52.44</v>
      </c>
      <c r="L501" t="n">
        <v>17</v>
      </c>
      <c r="M501" t="n">
        <v>2</v>
      </c>
      <c r="N501" t="n">
        <v>41.67</v>
      </c>
      <c r="O501" t="n">
        <v>25037.53</v>
      </c>
      <c r="P501" t="n">
        <v>123.91</v>
      </c>
      <c r="Q501" t="n">
        <v>460.69</v>
      </c>
      <c r="R501" t="n">
        <v>45.99</v>
      </c>
      <c r="S501" t="n">
        <v>32.19</v>
      </c>
      <c r="T501" t="n">
        <v>3000.16</v>
      </c>
      <c r="U501" t="n">
        <v>0.7</v>
      </c>
      <c r="V501" t="n">
        <v>0.76</v>
      </c>
      <c r="W501" t="n">
        <v>1.46</v>
      </c>
      <c r="X501" t="n">
        <v>0.17</v>
      </c>
      <c r="Y501" t="n">
        <v>1</v>
      </c>
      <c r="Z501" t="n">
        <v>10</v>
      </c>
    </row>
    <row r="502">
      <c r="A502" t="n">
        <v>65</v>
      </c>
      <c r="B502" t="n">
        <v>90</v>
      </c>
      <c r="C502" t="inlineStr">
        <is>
          <t xml:space="preserve">CONCLUIDO	</t>
        </is>
      </c>
      <c r="D502" t="n">
        <v>6.9585</v>
      </c>
      <c r="E502" t="n">
        <v>14.37</v>
      </c>
      <c r="F502" t="n">
        <v>11.7</v>
      </c>
      <c r="G502" t="n">
        <v>100.3</v>
      </c>
      <c r="H502" t="n">
        <v>1.52</v>
      </c>
      <c r="I502" t="n">
        <v>7</v>
      </c>
      <c r="J502" t="n">
        <v>201.5</v>
      </c>
      <c r="K502" t="n">
        <v>52.44</v>
      </c>
      <c r="L502" t="n">
        <v>17.25</v>
      </c>
      <c r="M502" t="n">
        <v>2</v>
      </c>
      <c r="N502" t="n">
        <v>41.81</v>
      </c>
      <c r="O502" t="n">
        <v>25085.99</v>
      </c>
      <c r="P502" t="n">
        <v>123.47</v>
      </c>
      <c r="Q502" t="n">
        <v>460.69</v>
      </c>
      <c r="R502" t="n">
        <v>45.89</v>
      </c>
      <c r="S502" t="n">
        <v>32.19</v>
      </c>
      <c r="T502" t="n">
        <v>2951.01</v>
      </c>
      <c r="U502" t="n">
        <v>0.7</v>
      </c>
      <c r="V502" t="n">
        <v>0.76</v>
      </c>
      <c r="W502" t="n">
        <v>1.46</v>
      </c>
      <c r="X502" t="n">
        <v>0.17</v>
      </c>
      <c r="Y502" t="n">
        <v>1</v>
      </c>
      <c r="Z502" t="n">
        <v>10</v>
      </c>
    </row>
    <row r="503">
      <c r="A503" t="n">
        <v>66</v>
      </c>
      <c r="B503" t="n">
        <v>90</v>
      </c>
      <c r="C503" t="inlineStr">
        <is>
          <t xml:space="preserve">CONCLUIDO	</t>
        </is>
      </c>
      <c r="D503" t="n">
        <v>6.9571</v>
      </c>
      <c r="E503" t="n">
        <v>14.37</v>
      </c>
      <c r="F503" t="n">
        <v>11.7</v>
      </c>
      <c r="G503" t="n">
        <v>100.32</v>
      </c>
      <c r="H503" t="n">
        <v>1.54</v>
      </c>
      <c r="I503" t="n">
        <v>7</v>
      </c>
      <c r="J503" t="n">
        <v>201.9</v>
      </c>
      <c r="K503" t="n">
        <v>52.44</v>
      </c>
      <c r="L503" t="n">
        <v>17.5</v>
      </c>
      <c r="M503" t="n">
        <v>1</v>
      </c>
      <c r="N503" t="n">
        <v>41.95</v>
      </c>
      <c r="O503" t="n">
        <v>25134.5</v>
      </c>
      <c r="P503" t="n">
        <v>123.25</v>
      </c>
      <c r="Q503" t="n">
        <v>460.69</v>
      </c>
      <c r="R503" t="n">
        <v>45.92</v>
      </c>
      <c r="S503" t="n">
        <v>32.19</v>
      </c>
      <c r="T503" t="n">
        <v>2968.74</v>
      </c>
      <c r="U503" t="n">
        <v>0.7</v>
      </c>
      <c r="V503" t="n">
        <v>0.76</v>
      </c>
      <c r="W503" t="n">
        <v>1.46</v>
      </c>
      <c r="X503" t="n">
        <v>0.17</v>
      </c>
      <c r="Y503" t="n">
        <v>1</v>
      </c>
      <c r="Z503" t="n">
        <v>10</v>
      </c>
    </row>
    <row r="504">
      <c r="A504" t="n">
        <v>67</v>
      </c>
      <c r="B504" t="n">
        <v>90</v>
      </c>
      <c r="C504" t="inlineStr">
        <is>
          <t xml:space="preserve">CONCLUIDO	</t>
        </is>
      </c>
      <c r="D504" t="n">
        <v>6.9587</v>
      </c>
      <c r="E504" t="n">
        <v>14.37</v>
      </c>
      <c r="F504" t="n">
        <v>11.7</v>
      </c>
      <c r="G504" t="n">
        <v>100.3</v>
      </c>
      <c r="H504" t="n">
        <v>1.56</v>
      </c>
      <c r="I504" t="n">
        <v>7</v>
      </c>
      <c r="J504" t="n">
        <v>202.29</v>
      </c>
      <c r="K504" t="n">
        <v>52.44</v>
      </c>
      <c r="L504" t="n">
        <v>17.75</v>
      </c>
      <c r="M504" t="n">
        <v>1</v>
      </c>
      <c r="N504" t="n">
        <v>42.1</v>
      </c>
      <c r="O504" t="n">
        <v>25183.06</v>
      </c>
      <c r="P504" t="n">
        <v>122.87</v>
      </c>
      <c r="Q504" t="n">
        <v>460.69</v>
      </c>
      <c r="R504" t="n">
        <v>45.91</v>
      </c>
      <c r="S504" t="n">
        <v>32.19</v>
      </c>
      <c r="T504" t="n">
        <v>2959.98</v>
      </c>
      <c r="U504" t="n">
        <v>0.7</v>
      </c>
      <c r="V504" t="n">
        <v>0.76</v>
      </c>
      <c r="W504" t="n">
        <v>1.46</v>
      </c>
      <c r="X504" t="n">
        <v>0.17</v>
      </c>
      <c r="Y504" t="n">
        <v>1</v>
      </c>
      <c r="Z504" t="n">
        <v>10</v>
      </c>
    </row>
    <row r="505">
      <c r="A505" t="n">
        <v>68</v>
      </c>
      <c r="B505" t="n">
        <v>90</v>
      </c>
      <c r="C505" t="inlineStr">
        <is>
          <t xml:space="preserve">CONCLUIDO	</t>
        </is>
      </c>
      <c r="D505" t="n">
        <v>6.9572</v>
      </c>
      <c r="E505" t="n">
        <v>14.37</v>
      </c>
      <c r="F505" t="n">
        <v>11.7</v>
      </c>
      <c r="G505" t="n">
        <v>100.32</v>
      </c>
      <c r="H505" t="n">
        <v>1.58</v>
      </c>
      <c r="I505" t="n">
        <v>7</v>
      </c>
      <c r="J505" t="n">
        <v>202.68</v>
      </c>
      <c r="K505" t="n">
        <v>52.44</v>
      </c>
      <c r="L505" t="n">
        <v>18</v>
      </c>
      <c r="M505" t="n">
        <v>0</v>
      </c>
      <c r="N505" t="n">
        <v>42.24</v>
      </c>
      <c r="O505" t="n">
        <v>25231.66</v>
      </c>
      <c r="P505" t="n">
        <v>123.08</v>
      </c>
      <c r="Q505" t="n">
        <v>460.7</v>
      </c>
      <c r="R505" t="n">
        <v>45.94</v>
      </c>
      <c r="S505" t="n">
        <v>32.19</v>
      </c>
      <c r="T505" t="n">
        <v>2978.24</v>
      </c>
      <c r="U505" t="n">
        <v>0.7</v>
      </c>
      <c r="V505" t="n">
        <v>0.76</v>
      </c>
      <c r="W505" t="n">
        <v>1.46</v>
      </c>
      <c r="X505" t="n">
        <v>0.17</v>
      </c>
      <c r="Y505" t="n">
        <v>1</v>
      </c>
      <c r="Z505" t="n">
        <v>10</v>
      </c>
    </row>
    <row r="506">
      <c r="A506" t="n">
        <v>0</v>
      </c>
      <c r="B506" t="n">
        <v>110</v>
      </c>
      <c r="C506" t="inlineStr">
        <is>
          <t xml:space="preserve">CONCLUIDO	</t>
        </is>
      </c>
      <c r="D506" t="n">
        <v>3.6598</v>
      </c>
      <c r="E506" t="n">
        <v>27.32</v>
      </c>
      <c r="F506" t="n">
        <v>16.98</v>
      </c>
      <c r="G506" t="n">
        <v>5.57</v>
      </c>
      <c r="H506" t="n">
        <v>0.08</v>
      </c>
      <c r="I506" t="n">
        <v>183</v>
      </c>
      <c r="J506" t="n">
        <v>213.37</v>
      </c>
      <c r="K506" t="n">
        <v>56.13</v>
      </c>
      <c r="L506" t="n">
        <v>1</v>
      </c>
      <c r="M506" t="n">
        <v>181</v>
      </c>
      <c r="N506" t="n">
        <v>46.25</v>
      </c>
      <c r="O506" t="n">
        <v>26550.29</v>
      </c>
      <c r="P506" t="n">
        <v>250.88</v>
      </c>
      <c r="Q506" t="n">
        <v>460.82</v>
      </c>
      <c r="R506" t="n">
        <v>218.82</v>
      </c>
      <c r="S506" t="n">
        <v>32.19</v>
      </c>
      <c r="T506" t="n">
        <v>88537.39</v>
      </c>
      <c r="U506" t="n">
        <v>0.15</v>
      </c>
      <c r="V506" t="n">
        <v>0.53</v>
      </c>
      <c r="W506" t="n">
        <v>1.74</v>
      </c>
      <c r="X506" t="n">
        <v>5.45</v>
      </c>
      <c r="Y506" t="n">
        <v>1</v>
      </c>
      <c r="Z506" t="n">
        <v>10</v>
      </c>
    </row>
    <row r="507">
      <c r="A507" t="n">
        <v>1</v>
      </c>
      <c r="B507" t="n">
        <v>110</v>
      </c>
      <c r="C507" t="inlineStr">
        <is>
          <t xml:space="preserve">CONCLUIDO	</t>
        </is>
      </c>
      <c r="D507" t="n">
        <v>4.2186</v>
      </c>
      <c r="E507" t="n">
        <v>23.7</v>
      </c>
      <c r="F507" t="n">
        <v>15.48</v>
      </c>
      <c r="G507" t="n">
        <v>6.98</v>
      </c>
      <c r="H507" t="n">
        <v>0.1</v>
      </c>
      <c r="I507" t="n">
        <v>133</v>
      </c>
      <c r="J507" t="n">
        <v>213.78</v>
      </c>
      <c r="K507" t="n">
        <v>56.13</v>
      </c>
      <c r="L507" t="n">
        <v>1.25</v>
      </c>
      <c r="M507" t="n">
        <v>131</v>
      </c>
      <c r="N507" t="n">
        <v>46.4</v>
      </c>
      <c r="O507" t="n">
        <v>26600.32</v>
      </c>
      <c r="P507" t="n">
        <v>228.15</v>
      </c>
      <c r="Q507" t="n">
        <v>460.87</v>
      </c>
      <c r="R507" t="n">
        <v>169.08</v>
      </c>
      <c r="S507" t="n">
        <v>32.19</v>
      </c>
      <c r="T507" t="n">
        <v>63916.37</v>
      </c>
      <c r="U507" t="n">
        <v>0.19</v>
      </c>
      <c r="V507" t="n">
        <v>0.58</v>
      </c>
      <c r="W507" t="n">
        <v>1.66</v>
      </c>
      <c r="X507" t="n">
        <v>3.94</v>
      </c>
      <c r="Y507" t="n">
        <v>1</v>
      </c>
      <c r="Z507" t="n">
        <v>10</v>
      </c>
    </row>
    <row r="508">
      <c r="A508" t="n">
        <v>2</v>
      </c>
      <c r="B508" t="n">
        <v>110</v>
      </c>
      <c r="C508" t="inlineStr">
        <is>
          <t xml:space="preserve">CONCLUIDO	</t>
        </is>
      </c>
      <c r="D508" t="n">
        <v>4.6373</v>
      </c>
      <c r="E508" t="n">
        <v>21.56</v>
      </c>
      <c r="F508" t="n">
        <v>14.56</v>
      </c>
      <c r="G508" t="n">
        <v>8.4</v>
      </c>
      <c r="H508" t="n">
        <v>0.12</v>
      </c>
      <c r="I508" t="n">
        <v>104</v>
      </c>
      <c r="J508" t="n">
        <v>214.19</v>
      </c>
      <c r="K508" t="n">
        <v>56.13</v>
      </c>
      <c r="L508" t="n">
        <v>1.5</v>
      </c>
      <c r="M508" t="n">
        <v>102</v>
      </c>
      <c r="N508" t="n">
        <v>46.56</v>
      </c>
      <c r="O508" t="n">
        <v>26650.41</v>
      </c>
      <c r="P508" t="n">
        <v>214.25</v>
      </c>
      <c r="Q508" t="n">
        <v>460.79</v>
      </c>
      <c r="R508" t="n">
        <v>139.23</v>
      </c>
      <c r="S508" t="n">
        <v>32.19</v>
      </c>
      <c r="T508" t="n">
        <v>49139.75</v>
      </c>
      <c r="U508" t="n">
        <v>0.23</v>
      </c>
      <c r="V508" t="n">
        <v>0.61</v>
      </c>
      <c r="W508" t="n">
        <v>1.61</v>
      </c>
      <c r="X508" t="n">
        <v>3.02</v>
      </c>
      <c r="Y508" t="n">
        <v>1</v>
      </c>
      <c r="Z508" t="n">
        <v>10</v>
      </c>
    </row>
    <row r="509">
      <c r="A509" t="n">
        <v>3</v>
      </c>
      <c r="B509" t="n">
        <v>110</v>
      </c>
      <c r="C509" t="inlineStr">
        <is>
          <t xml:space="preserve">CONCLUIDO	</t>
        </is>
      </c>
      <c r="D509" t="n">
        <v>4.9351</v>
      </c>
      <c r="E509" t="n">
        <v>20.26</v>
      </c>
      <c r="F509" t="n">
        <v>14.02</v>
      </c>
      <c r="G509" t="n">
        <v>9.779999999999999</v>
      </c>
      <c r="H509" t="n">
        <v>0.14</v>
      </c>
      <c r="I509" t="n">
        <v>86</v>
      </c>
      <c r="J509" t="n">
        <v>214.59</v>
      </c>
      <c r="K509" t="n">
        <v>56.13</v>
      </c>
      <c r="L509" t="n">
        <v>1.75</v>
      </c>
      <c r="M509" t="n">
        <v>84</v>
      </c>
      <c r="N509" t="n">
        <v>46.72</v>
      </c>
      <c r="O509" t="n">
        <v>26700.55</v>
      </c>
      <c r="P509" t="n">
        <v>205.87</v>
      </c>
      <c r="Q509" t="n">
        <v>460.73</v>
      </c>
      <c r="R509" t="n">
        <v>121.5</v>
      </c>
      <c r="S509" t="n">
        <v>32.19</v>
      </c>
      <c r="T509" t="n">
        <v>40362.18</v>
      </c>
      <c r="U509" t="n">
        <v>0.26</v>
      </c>
      <c r="V509" t="n">
        <v>0.64</v>
      </c>
      <c r="W509" t="n">
        <v>1.59</v>
      </c>
      <c r="X509" t="n">
        <v>2.48</v>
      </c>
      <c r="Y509" t="n">
        <v>1</v>
      </c>
      <c r="Z509" t="n">
        <v>10</v>
      </c>
    </row>
    <row r="510">
      <c r="A510" t="n">
        <v>4</v>
      </c>
      <c r="B510" t="n">
        <v>110</v>
      </c>
      <c r="C510" t="inlineStr">
        <is>
          <t xml:space="preserve">CONCLUIDO	</t>
        </is>
      </c>
      <c r="D510" t="n">
        <v>5.1717</v>
      </c>
      <c r="E510" t="n">
        <v>19.34</v>
      </c>
      <c r="F510" t="n">
        <v>13.64</v>
      </c>
      <c r="G510" t="n">
        <v>11.21</v>
      </c>
      <c r="H510" t="n">
        <v>0.17</v>
      </c>
      <c r="I510" t="n">
        <v>73</v>
      </c>
      <c r="J510" t="n">
        <v>215</v>
      </c>
      <c r="K510" t="n">
        <v>56.13</v>
      </c>
      <c r="L510" t="n">
        <v>2</v>
      </c>
      <c r="M510" t="n">
        <v>71</v>
      </c>
      <c r="N510" t="n">
        <v>46.87</v>
      </c>
      <c r="O510" t="n">
        <v>26750.75</v>
      </c>
      <c r="P510" t="n">
        <v>199.94</v>
      </c>
      <c r="Q510" t="n">
        <v>460.73</v>
      </c>
      <c r="R510" t="n">
        <v>109.08</v>
      </c>
      <c r="S510" t="n">
        <v>32.19</v>
      </c>
      <c r="T510" t="n">
        <v>34216.23</v>
      </c>
      <c r="U510" t="n">
        <v>0.3</v>
      </c>
      <c r="V510" t="n">
        <v>0.66</v>
      </c>
      <c r="W510" t="n">
        <v>1.57</v>
      </c>
      <c r="X510" t="n">
        <v>2.1</v>
      </c>
      <c r="Y510" t="n">
        <v>1</v>
      </c>
      <c r="Z510" t="n">
        <v>10</v>
      </c>
    </row>
    <row r="511">
      <c r="A511" t="n">
        <v>5</v>
      </c>
      <c r="B511" t="n">
        <v>110</v>
      </c>
      <c r="C511" t="inlineStr">
        <is>
          <t xml:space="preserve">CONCLUIDO	</t>
        </is>
      </c>
      <c r="D511" t="n">
        <v>5.3487</v>
      </c>
      <c r="E511" t="n">
        <v>18.7</v>
      </c>
      <c r="F511" t="n">
        <v>13.38</v>
      </c>
      <c r="G511" t="n">
        <v>12.54</v>
      </c>
      <c r="H511" t="n">
        <v>0.19</v>
      </c>
      <c r="I511" t="n">
        <v>64</v>
      </c>
      <c r="J511" t="n">
        <v>215.41</v>
      </c>
      <c r="K511" t="n">
        <v>56.13</v>
      </c>
      <c r="L511" t="n">
        <v>2.25</v>
      </c>
      <c r="M511" t="n">
        <v>62</v>
      </c>
      <c r="N511" t="n">
        <v>47.03</v>
      </c>
      <c r="O511" t="n">
        <v>26801</v>
      </c>
      <c r="P511" t="n">
        <v>195.77</v>
      </c>
      <c r="Q511" t="n">
        <v>460.73</v>
      </c>
      <c r="R511" t="n">
        <v>100.57</v>
      </c>
      <c r="S511" t="n">
        <v>32.19</v>
      </c>
      <c r="T511" t="n">
        <v>30005.5</v>
      </c>
      <c r="U511" t="n">
        <v>0.32</v>
      </c>
      <c r="V511" t="n">
        <v>0.67</v>
      </c>
      <c r="W511" t="n">
        <v>1.56</v>
      </c>
      <c r="X511" t="n">
        <v>1.85</v>
      </c>
      <c r="Y511" t="n">
        <v>1</v>
      </c>
      <c r="Z511" t="n">
        <v>10</v>
      </c>
    </row>
    <row r="512">
      <c r="A512" t="n">
        <v>6</v>
      </c>
      <c r="B512" t="n">
        <v>110</v>
      </c>
      <c r="C512" t="inlineStr">
        <is>
          <t xml:space="preserve">CONCLUIDO	</t>
        </is>
      </c>
      <c r="D512" t="n">
        <v>5.4981</v>
      </c>
      <c r="E512" t="n">
        <v>18.19</v>
      </c>
      <c r="F512" t="n">
        <v>13.17</v>
      </c>
      <c r="G512" t="n">
        <v>13.86</v>
      </c>
      <c r="H512" t="n">
        <v>0.21</v>
      </c>
      <c r="I512" t="n">
        <v>57</v>
      </c>
      <c r="J512" t="n">
        <v>215.82</v>
      </c>
      <c r="K512" t="n">
        <v>56.13</v>
      </c>
      <c r="L512" t="n">
        <v>2.5</v>
      </c>
      <c r="M512" t="n">
        <v>55</v>
      </c>
      <c r="N512" t="n">
        <v>47.19</v>
      </c>
      <c r="O512" t="n">
        <v>26851.31</v>
      </c>
      <c r="P512" t="n">
        <v>192.36</v>
      </c>
      <c r="Q512" t="n">
        <v>460.79</v>
      </c>
      <c r="R512" t="n">
        <v>93.38</v>
      </c>
      <c r="S512" t="n">
        <v>32.19</v>
      </c>
      <c r="T512" t="n">
        <v>26446.76</v>
      </c>
      <c r="U512" t="n">
        <v>0.34</v>
      </c>
      <c r="V512" t="n">
        <v>0.68</v>
      </c>
      <c r="W512" t="n">
        <v>1.55</v>
      </c>
      <c r="X512" t="n">
        <v>1.63</v>
      </c>
      <c r="Y512" t="n">
        <v>1</v>
      </c>
      <c r="Z512" t="n">
        <v>10</v>
      </c>
    </row>
    <row r="513">
      <c r="A513" t="n">
        <v>7</v>
      </c>
      <c r="B513" t="n">
        <v>110</v>
      </c>
      <c r="C513" t="inlineStr">
        <is>
          <t xml:space="preserve">CONCLUIDO	</t>
        </is>
      </c>
      <c r="D513" t="n">
        <v>5.6291</v>
      </c>
      <c r="E513" t="n">
        <v>17.76</v>
      </c>
      <c r="F513" t="n">
        <v>13</v>
      </c>
      <c r="G513" t="n">
        <v>15.29</v>
      </c>
      <c r="H513" t="n">
        <v>0.23</v>
      </c>
      <c r="I513" t="n">
        <v>51</v>
      </c>
      <c r="J513" t="n">
        <v>216.22</v>
      </c>
      <c r="K513" t="n">
        <v>56.13</v>
      </c>
      <c r="L513" t="n">
        <v>2.75</v>
      </c>
      <c r="M513" t="n">
        <v>49</v>
      </c>
      <c r="N513" t="n">
        <v>47.35</v>
      </c>
      <c r="O513" t="n">
        <v>26901.66</v>
      </c>
      <c r="P513" t="n">
        <v>189.39</v>
      </c>
      <c r="Q513" t="n">
        <v>460.85</v>
      </c>
      <c r="R513" t="n">
        <v>88.13</v>
      </c>
      <c r="S513" t="n">
        <v>32.19</v>
      </c>
      <c r="T513" t="n">
        <v>23852.71</v>
      </c>
      <c r="U513" t="n">
        <v>0.37</v>
      </c>
      <c r="V513" t="n">
        <v>0.6899999999999999</v>
      </c>
      <c r="W513" t="n">
        <v>1.53</v>
      </c>
      <c r="X513" t="n">
        <v>1.46</v>
      </c>
      <c r="Y513" t="n">
        <v>1</v>
      </c>
      <c r="Z513" t="n">
        <v>10</v>
      </c>
    </row>
    <row r="514">
      <c r="A514" t="n">
        <v>8</v>
      </c>
      <c r="B514" t="n">
        <v>110</v>
      </c>
      <c r="C514" t="inlineStr">
        <is>
          <t xml:space="preserve">CONCLUIDO	</t>
        </is>
      </c>
      <c r="D514" t="n">
        <v>5.7531</v>
      </c>
      <c r="E514" t="n">
        <v>17.38</v>
      </c>
      <c r="F514" t="n">
        <v>12.83</v>
      </c>
      <c r="G514" t="n">
        <v>16.73</v>
      </c>
      <c r="H514" t="n">
        <v>0.25</v>
      </c>
      <c r="I514" t="n">
        <v>46</v>
      </c>
      <c r="J514" t="n">
        <v>216.63</v>
      </c>
      <c r="K514" t="n">
        <v>56.13</v>
      </c>
      <c r="L514" t="n">
        <v>3</v>
      </c>
      <c r="M514" t="n">
        <v>44</v>
      </c>
      <c r="N514" t="n">
        <v>47.51</v>
      </c>
      <c r="O514" t="n">
        <v>26952.08</v>
      </c>
      <c r="P514" t="n">
        <v>186.69</v>
      </c>
      <c r="Q514" t="n">
        <v>460.73</v>
      </c>
      <c r="R514" t="n">
        <v>82.48999999999999</v>
      </c>
      <c r="S514" t="n">
        <v>32.19</v>
      </c>
      <c r="T514" t="n">
        <v>21056.38</v>
      </c>
      <c r="U514" t="n">
        <v>0.39</v>
      </c>
      <c r="V514" t="n">
        <v>0.7</v>
      </c>
      <c r="W514" t="n">
        <v>1.52</v>
      </c>
      <c r="X514" t="n">
        <v>1.29</v>
      </c>
      <c r="Y514" t="n">
        <v>1</v>
      </c>
      <c r="Z514" t="n">
        <v>10</v>
      </c>
    </row>
    <row r="515">
      <c r="A515" t="n">
        <v>9</v>
      </c>
      <c r="B515" t="n">
        <v>110</v>
      </c>
      <c r="C515" t="inlineStr">
        <is>
          <t xml:space="preserve">CONCLUIDO	</t>
        </is>
      </c>
      <c r="D515" t="n">
        <v>5.8504</v>
      </c>
      <c r="E515" t="n">
        <v>17.09</v>
      </c>
      <c r="F515" t="n">
        <v>12.71</v>
      </c>
      <c r="G515" t="n">
        <v>18.15</v>
      </c>
      <c r="H515" t="n">
        <v>0.27</v>
      </c>
      <c r="I515" t="n">
        <v>42</v>
      </c>
      <c r="J515" t="n">
        <v>217.04</v>
      </c>
      <c r="K515" t="n">
        <v>56.13</v>
      </c>
      <c r="L515" t="n">
        <v>3.25</v>
      </c>
      <c r="M515" t="n">
        <v>40</v>
      </c>
      <c r="N515" t="n">
        <v>47.66</v>
      </c>
      <c r="O515" t="n">
        <v>27002.55</v>
      </c>
      <c r="P515" t="n">
        <v>184.54</v>
      </c>
      <c r="Q515" t="n">
        <v>460.7</v>
      </c>
      <c r="R515" t="n">
        <v>78.67</v>
      </c>
      <c r="S515" t="n">
        <v>32.19</v>
      </c>
      <c r="T515" t="n">
        <v>19168.49</v>
      </c>
      <c r="U515" t="n">
        <v>0.41</v>
      </c>
      <c r="V515" t="n">
        <v>0.7</v>
      </c>
      <c r="W515" t="n">
        <v>1.51</v>
      </c>
      <c r="X515" t="n">
        <v>1.17</v>
      </c>
      <c r="Y515" t="n">
        <v>1</v>
      </c>
      <c r="Z515" t="n">
        <v>10</v>
      </c>
    </row>
    <row r="516">
      <c r="A516" t="n">
        <v>10</v>
      </c>
      <c r="B516" t="n">
        <v>110</v>
      </c>
      <c r="C516" t="inlineStr">
        <is>
          <t xml:space="preserve">CONCLUIDO	</t>
        </is>
      </c>
      <c r="D516" t="n">
        <v>5.9185</v>
      </c>
      <c r="E516" t="n">
        <v>16.9</v>
      </c>
      <c r="F516" t="n">
        <v>12.64</v>
      </c>
      <c r="G516" t="n">
        <v>19.44</v>
      </c>
      <c r="H516" t="n">
        <v>0.29</v>
      </c>
      <c r="I516" t="n">
        <v>39</v>
      </c>
      <c r="J516" t="n">
        <v>217.45</v>
      </c>
      <c r="K516" t="n">
        <v>56.13</v>
      </c>
      <c r="L516" t="n">
        <v>3.5</v>
      </c>
      <c r="M516" t="n">
        <v>37</v>
      </c>
      <c r="N516" t="n">
        <v>47.82</v>
      </c>
      <c r="O516" t="n">
        <v>27053.07</v>
      </c>
      <c r="P516" t="n">
        <v>183.2</v>
      </c>
      <c r="Q516" t="n">
        <v>460.73</v>
      </c>
      <c r="R516" t="n">
        <v>76.28</v>
      </c>
      <c r="S516" t="n">
        <v>32.19</v>
      </c>
      <c r="T516" t="n">
        <v>17989.7</v>
      </c>
      <c r="U516" t="n">
        <v>0.42</v>
      </c>
      <c r="V516" t="n">
        <v>0.71</v>
      </c>
      <c r="W516" t="n">
        <v>1.51</v>
      </c>
      <c r="X516" t="n">
        <v>1.1</v>
      </c>
      <c r="Y516" t="n">
        <v>1</v>
      </c>
      <c r="Z516" t="n">
        <v>10</v>
      </c>
    </row>
    <row r="517">
      <c r="A517" t="n">
        <v>11</v>
      </c>
      <c r="B517" t="n">
        <v>110</v>
      </c>
      <c r="C517" t="inlineStr">
        <is>
          <t xml:space="preserve">CONCLUIDO	</t>
        </is>
      </c>
      <c r="D517" t="n">
        <v>5.9954</v>
      </c>
      <c r="E517" t="n">
        <v>16.68</v>
      </c>
      <c r="F517" t="n">
        <v>12.55</v>
      </c>
      <c r="G517" t="n">
        <v>20.91</v>
      </c>
      <c r="H517" t="n">
        <v>0.31</v>
      </c>
      <c r="I517" t="n">
        <v>36</v>
      </c>
      <c r="J517" t="n">
        <v>217.86</v>
      </c>
      <c r="K517" t="n">
        <v>56.13</v>
      </c>
      <c r="L517" t="n">
        <v>3.75</v>
      </c>
      <c r="M517" t="n">
        <v>34</v>
      </c>
      <c r="N517" t="n">
        <v>47.98</v>
      </c>
      <c r="O517" t="n">
        <v>27103.65</v>
      </c>
      <c r="P517" t="n">
        <v>181.47</v>
      </c>
      <c r="Q517" t="n">
        <v>460.71</v>
      </c>
      <c r="R517" t="n">
        <v>73.54000000000001</v>
      </c>
      <c r="S517" t="n">
        <v>32.19</v>
      </c>
      <c r="T517" t="n">
        <v>16632.36</v>
      </c>
      <c r="U517" t="n">
        <v>0.44</v>
      </c>
      <c r="V517" t="n">
        <v>0.71</v>
      </c>
      <c r="W517" t="n">
        <v>1.5</v>
      </c>
      <c r="X517" t="n">
        <v>1.01</v>
      </c>
      <c r="Y517" t="n">
        <v>1</v>
      </c>
      <c r="Z517" t="n">
        <v>10</v>
      </c>
    </row>
    <row r="518">
      <c r="A518" t="n">
        <v>12</v>
      </c>
      <c r="B518" t="n">
        <v>110</v>
      </c>
      <c r="C518" t="inlineStr">
        <is>
          <t xml:space="preserve">CONCLUIDO	</t>
        </is>
      </c>
      <c r="D518" t="n">
        <v>6.0421</v>
      </c>
      <c r="E518" t="n">
        <v>16.55</v>
      </c>
      <c r="F518" t="n">
        <v>12.5</v>
      </c>
      <c r="G518" t="n">
        <v>22.06</v>
      </c>
      <c r="H518" t="n">
        <v>0.33</v>
      </c>
      <c r="I518" t="n">
        <v>34</v>
      </c>
      <c r="J518" t="n">
        <v>218.27</v>
      </c>
      <c r="K518" t="n">
        <v>56.13</v>
      </c>
      <c r="L518" t="n">
        <v>4</v>
      </c>
      <c r="M518" t="n">
        <v>32</v>
      </c>
      <c r="N518" t="n">
        <v>48.15</v>
      </c>
      <c r="O518" t="n">
        <v>27154.29</v>
      </c>
      <c r="P518" t="n">
        <v>180.45</v>
      </c>
      <c r="Q518" t="n">
        <v>460.73</v>
      </c>
      <c r="R518" t="n">
        <v>71.91</v>
      </c>
      <c r="S518" t="n">
        <v>32.19</v>
      </c>
      <c r="T518" t="n">
        <v>15824.99</v>
      </c>
      <c r="U518" t="n">
        <v>0.45</v>
      </c>
      <c r="V518" t="n">
        <v>0.71</v>
      </c>
      <c r="W518" t="n">
        <v>1.5</v>
      </c>
      <c r="X518" t="n">
        <v>0.97</v>
      </c>
      <c r="Y518" t="n">
        <v>1</v>
      </c>
      <c r="Z518" t="n">
        <v>10</v>
      </c>
    </row>
    <row r="519">
      <c r="A519" t="n">
        <v>13</v>
      </c>
      <c r="B519" t="n">
        <v>110</v>
      </c>
      <c r="C519" t="inlineStr">
        <is>
          <t xml:space="preserve">CONCLUIDO	</t>
        </is>
      </c>
      <c r="D519" t="n">
        <v>6.0891</v>
      </c>
      <c r="E519" t="n">
        <v>16.42</v>
      </c>
      <c r="F519" t="n">
        <v>12.46</v>
      </c>
      <c r="G519" t="n">
        <v>23.36</v>
      </c>
      <c r="H519" t="n">
        <v>0.35</v>
      </c>
      <c r="I519" t="n">
        <v>32</v>
      </c>
      <c r="J519" t="n">
        <v>218.68</v>
      </c>
      <c r="K519" t="n">
        <v>56.13</v>
      </c>
      <c r="L519" t="n">
        <v>4.25</v>
      </c>
      <c r="M519" t="n">
        <v>30</v>
      </c>
      <c r="N519" t="n">
        <v>48.31</v>
      </c>
      <c r="O519" t="n">
        <v>27204.98</v>
      </c>
      <c r="P519" t="n">
        <v>179.53</v>
      </c>
      <c r="Q519" t="n">
        <v>460.79</v>
      </c>
      <c r="R519" t="n">
        <v>70.84</v>
      </c>
      <c r="S519" t="n">
        <v>32.19</v>
      </c>
      <c r="T519" t="n">
        <v>15303.7</v>
      </c>
      <c r="U519" t="n">
        <v>0.45</v>
      </c>
      <c r="V519" t="n">
        <v>0.72</v>
      </c>
      <c r="W519" t="n">
        <v>1.5</v>
      </c>
      <c r="X519" t="n">
        <v>0.92</v>
      </c>
      <c r="Y519" t="n">
        <v>1</v>
      </c>
      <c r="Z519" t="n">
        <v>10</v>
      </c>
    </row>
    <row r="520">
      <c r="A520" t="n">
        <v>14</v>
      </c>
      <c r="B520" t="n">
        <v>110</v>
      </c>
      <c r="C520" t="inlineStr">
        <is>
          <t xml:space="preserve">CONCLUIDO	</t>
        </is>
      </c>
      <c r="D520" t="n">
        <v>6.1511</v>
      </c>
      <c r="E520" t="n">
        <v>16.26</v>
      </c>
      <c r="F520" t="n">
        <v>12.38</v>
      </c>
      <c r="G520" t="n">
        <v>24.76</v>
      </c>
      <c r="H520" t="n">
        <v>0.36</v>
      </c>
      <c r="I520" t="n">
        <v>30</v>
      </c>
      <c r="J520" t="n">
        <v>219.09</v>
      </c>
      <c r="K520" t="n">
        <v>56.13</v>
      </c>
      <c r="L520" t="n">
        <v>4.5</v>
      </c>
      <c r="M520" t="n">
        <v>28</v>
      </c>
      <c r="N520" t="n">
        <v>48.47</v>
      </c>
      <c r="O520" t="n">
        <v>27255.72</v>
      </c>
      <c r="P520" t="n">
        <v>178.02</v>
      </c>
      <c r="Q520" t="n">
        <v>460.71</v>
      </c>
      <c r="R520" t="n">
        <v>67.89</v>
      </c>
      <c r="S520" t="n">
        <v>32.19</v>
      </c>
      <c r="T520" t="n">
        <v>13837.36</v>
      </c>
      <c r="U520" t="n">
        <v>0.47</v>
      </c>
      <c r="V520" t="n">
        <v>0.72</v>
      </c>
      <c r="W520" t="n">
        <v>1.5</v>
      </c>
      <c r="X520" t="n">
        <v>0.84</v>
      </c>
      <c r="Y520" t="n">
        <v>1</v>
      </c>
      <c r="Z520" t="n">
        <v>10</v>
      </c>
    </row>
    <row r="521">
      <c r="A521" t="n">
        <v>15</v>
      </c>
      <c r="B521" t="n">
        <v>110</v>
      </c>
      <c r="C521" t="inlineStr">
        <is>
          <t xml:space="preserve">CONCLUIDO	</t>
        </is>
      </c>
      <c r="D521" t="n">
        <v>6.2165</v>
      </c>
      <c r="E521" t="n">
        <v>16.09</v>
      </c>
      <c r="F521" t="n">
        <v>12.29</v>
      </c>
      <c r="G521" t="n">
        <v>26.34</v>
      </c>
      <c r="H521" t="n">
        <v>0.38</v>
      </c>
      <c r="I521" t="n">
        <v>28</v>
      </c>
      <c r="J521" t="n">
        <v>219.51</v>
      </c>
      <c r="K521" t="n">
        <v>56.13</v>
      </c>
      <c r="L521" t="n">
        <v>4.75</v>
      </c>
      <c r="M521" t="n">
        <v>26</v>
      </c>
      <c r="N521" t="n">
        <v>48.63</v>
      </c>
      <c r="O521" t="n">
        <v>27306.53</v>
      </c>
      <c r="P521" t="n">
        <v>176.43</v>
      </c>
      <c r="Q521" t="n">
        <v>460.69</v>
      </c>
      <c r="R521" t="n">
        <v>64.98999999999999</v>
      </c>
      <c r="S521" t="n">
        <v>32.19</v>
      </c>
      <c r="T521" t="n">
        <v>12399.51</v>
      </c>
      <c r="U521" t="n">
        <v>0.5</v>
      </c>
      <c r="V521" t="n">
        <v>0.73</v>
      </c>
      <c r="W521" t="n">
        <v>1.5</v>
      </c>
      <c r="X521" t="n">
        <v>0.76</v>
      </c>
      <c r="Y521" t="n">
        <v>1</v>
      </c>
      <c r="Z521" t="n">
        <v>10</v>
      </c>
    </row>
    <row r="522">
      <c r="A522" t="n">
        <v>16</v>
      </c>
      <c r="B522" t="n">
        <v>110</v>
      </c>
      <c r="C522" t="inlineStr">
        <is>
          <t xml:space="preserve">CONCLUIDO	</t>
        </is>
      </c>
      <c r="D522" t="n">
        <v>6.2345</v>
      </c>
      <c r="E522" t="n">
        <v>16.04</v>
      </c>
      <c r="F522" t="n">
        <v>12.29</v>
      </c>
      <c r="G522" t="n">
        <v>27.3</v>
      </c>
      <c r="H522" t="n">
        <v>0.4</v>
      </c>
      <c r="I522" t="n">
        <v>27</v>
      </c>
      <c r="J522" t="n">
        <v>219.92</v>
      </c>
      <c r="K522" t="n">
        <v>56.13</v>
      </c>
      <c r="L522" t="n">
        <v>5</v>
      </c>
      <c r="M522" t="n">
        <v>25</v>
      </c>
      <c r="N522" t="n">
        <v>48.79</v>
      </c>
      <c r="O522" t="n">
        <v>27357.39</v>
      </c>
      <c r="P522" t="n">
        <v>176.11</v>
      </c>
      <c r="Q522" t="n">
        <v>460.7</v>
      </c>
      <c r="R522" t="n">
        <v>64.87</v>
      </c>
      <c r="S522" t="n">
        <v>32.19</v>
      </c>
      <c r="T522" t="n">
        <v>12344.63</v>
      </c>
      <c r="U522" t="n">
        <v>0.5</v>
      </c>
      <c r="V522" t="n">
        <v>0.73</v>
      </c>
      <c r="W522" t="n">
        <v>1.5</v>
      </c>
      <c r="X522" t="n">
        <v>0.75</v>
      </c>
      <c r="Y522" t="n">
        <v>1</v>
      </c>
      <c r="Z522" t="n">
        <v>10</v>
      </c>
    </row>
    <row r="523">
      <c r="A523" t="n">
        <v>17</v>
      </c>
      <c r="B523" t="n">
        <v>110</v>
      </c>
      <c r="C523" t="inlineStr">
        <is>
          <t xml:space="preserve">CONCLUIDO	</t>
        </is>
      </c>
      <c r="D523" t="n">
        <v>6.2929</v>
      </c>
      <c r="E523" t="n">
        <v>15.89</v>
      </c>
      <c r="F523" t="n">
        <v>12.22</v>
      </c>
      <c r="G523" t="n">
        <v>29.33</v>
      </c>
      <c r="H523" t="n">
        <v>0.42</v>
      </c>
      <c r="I523" t="n">
        <v>25</v>
      </c>
      <c r="J523" t="n">
        <v>220.33</v>
      </c>
      <c r="K523" t="n">
        <v>56.13</v>
      </c>
      <c r="L523" t="n">
        <v>5.25</v>
      </c>
      <c r="M523" t="n">
        <v>23</v>
      </c>
      <c r="N523" t="n">
        <v>48.95</v>
      </c>
      <c r="O523" t="n">
        <v>27408.3</v>
      </c>
      <c r="P523" t="n">
        <v>174.74</v>
      </c>
      <c r="Q523" t="n">
        <v>460.7</v>
      </c>
      <c r="R523" t="n">
        <v>62.92</v>
      </c>
      <c r="S523" t="n">
        <v>32.19</v>
      </c>
      <c r="T523" t="n">
        <v>11375.69</v>
      </c>
      <c r="U523" t="n">
        <v>0.51</v>
      </c>
      <c r="V523" t="n">
        <v>0.73</v>
      </c>
      <c r="W523" t="n">
        <v>1.49</v>
      </c>
      <c r="X523" t="n">
        <v>0.6899999999999999</v>
      </c>
      <c r="Y523" t="n">
        <v>1</v>
      </c>
      <c r="Z523" t="n">
        <v>10</v>
      </c>
    </row>
    <row r="524">
      <c r="A524" t="n">
        <v>18</v>
      </c>
      <c r="B524" t="n">
        <v>110</v>
      </c>
      <c r="C524" t="inlineStr">
        <is>
          <t xml:space="preserve">CONCLUIDO	</t>
        </is>
      </c>
      <c r="D524" t="n">
        <v>6.3244</v>
      </c>
      <c r="E524" t="n">
        <v>15.81</v>
      </c>
      <c r="F524" t="n">
        <v>12.19</v>
      </c>
      <c r="G524" t="n">
        <v>30.46</v>
      </c>
      <c r="H524" t="n">
        <v>0.44</v>
      </c>
      <c r="I524" t="n">
        <v>24</v>
      </c>
      <c r="J524" t="n">
        <v>220.74</v>
      </c>
      <c r="K524" t="n">
        <v>56.13</v>
      </c>
      <c r="L524" t="n">
        <v>5.5</v>
      </c>
      <c r="M524" t="n">
        <v>22</v>
      </c>
      <c r="N524" t="n">
        <v>49.12</v>
      </c>
      <c r="O524" t="n">
        <v>27459.27</v>
      </c>
      <c r="P524" t="n">
        <v>174.02</v>
      </c>
      <c r="Q524" t="n">
        <v>460.69</v>
      </c>
      <c r="R524" t="n">
        <v>61.75</v>
      </c>
      <c r="S524" t="n">
        <v>32.19</v>
      </c>
      <c r="T524" t="n">
        <v>10799.62</v>
      </c>
      <c r="U524" t="n">
        <v>0.52</v>
      </c>
      <c r="V524" t="n">
        <v>0.73</v>
      </c>
      <c r="W524" t="n">
        <v>1.48</v>
      </c>
      <c r="X524" t="n">
        <v>0.65</v>
      </c>
      <c r="Y524" t="n">
        <v>1</v>
      </c>
      <c r="Z524" t="n">
        <v>10</v>
      </c>
    </row>
    <row r="525">
      <c r="A525" t="n">
        <v>19</v>
      </c>
      <c r="B525" t="n">
        <v>110</v>
      </c>
      <c r="C525" t="inlineStr">
        <is>
          <t xml:space="preserve">CONCLUIDO	</t>
        </is>
      </c>
      <c r="D525" t="n">
        <v>6.3542</v>
      </c>
      <c r="E525" t="n">
        <v>15.74</v>
      </c>
      <c r="F525" t="n">
        <v>12.15</v>
      </c>
      <c r="G525" t="n">
        <v>31.71</v>
      </c>
      <c r="H525" t="n">
        <v>0.46</v>
      </c>
      <c r="I525" t="n">
        <v>23</v>
      </c>
      <c r="J525" t="n">
        <v>221.16</v>
      </c>
      <c r="K525" t="n">
        <v>56.13</v>
      </c>
      <c r="L525" t="n">
        <v>5.75</v>
      </c>
      <c r="M525" t="n">
        <v>21</v>
      </c>
      <c r="N525" t="n">
        <v>49.28</v>
      </c>
      <c r="O525" t="n">
        <v>27510.3</v>
      </c>
      <c r="P525" t="n">
        <v>172.95</v>
      </c>
      <c r="Q525" t="n">
        <v>460.71</v>
      </c>
      <c r="R525" t="n">
        <v>60.7</v>
      </c>
      <c r="S525" t="n">
        <v>32.19</v>
      </c>
      <c r="T525" t="n">
        <v>10279.75</v>
      </c>
      <c r="U525" t="n">
        <v>0.53</v>
      </c>
      <c r="V525" t="n">
        <v>0.74</v>
      </c>
      <c r="W525" t="n">
        <v>1.48</v>
      </c>
      <c r="X525" t="n">
        <v>0.62</v>
      </c>
      <c r="Y525" t="n">
        <v>1</v>
      </c>
      <c r="Z525" t="n">
        <v>10</v>
      </c>
    </row>
    <row r="526">
      <c r="A526" t="n">
        <v>20</v>
      </c>
      <c r="B526" t="n">
        <v>110</v>
      </c>
      <c r="C526" t="inlineStr">
        <is>
          <t xml:space="preserve">CONCLUIDO	</t>
        </is>
      </c>
      <c r="D526" t="n">
        <v>6.3757</v>
      </c>
      <c r="E526" t="n">
        <v>15.68</v>
      </c>
      <c r="F526" t="n">
        <v>12.14</v>
      </c>
      <c r="G526" t="n">
        <v>33.12</v>
      </c>
      <c r="H526" t="n">
        <v>0.48</v>
      </c>
      <c r="I526" t="n">
        <v>22</v>
      </c>
      <c r="J526" t="n">
        <v>221.57</v>
      </c>
      <c r="K526" t="n">
        <v>56.13</v>
      </c>
      <c r="L526" t="n">
        <v>6</v>
      </c>
      <c r="M526" t="n">
        <v>20</v>
      </c>
      <c r="N526" t="n">
        <v>49.45</v>
      </c>
      <c r="O526" t="n">
        <v>27561.39</v>
      </c>
      <c r="P526" t="n">
        <v>172.45</v>
      </c>
      <c r="Q526" t="n">
        <v>460.69</v>
      </c>
      <c r="R526" t="n">
        <v>60.16</v>
      </c>
      <c r="S526" t="n">
        <v>32.19</v>
      </c>
      <c r="T526" t="n">
        <v>10014.12</v>
      </c>
      <c r="U526" t="n">
        <v>0.53</v>
      </c>
      <c r="V526" t="n">
        <v>0.74</v>
      </c>
      <c r="W526" t="n">
        <v>1.49</v>
      </c>
      <c r="X526" t="n">
        <v>0.61</v>
      </c>
      <c r="Y526" t="n">
        <v>1</v>
      </c>
      <c r="Z526" t="n">
        <v>10</v>
      </c>
    </row>
    <row r="527">
      <c r="A527" t="n">
        <v>21</v>
      </c>
      <c r="B527" t="n">
        <v>110</v>
      </c>
      <c r="C527" t="inlineStr">
        <is>
          <t xml:space="preserve">CONCLUIDO	</t>
        </is>
      </c>
      <c r="D527" t="n">
        <v>6.4046</v>
      </c>
      <c r="E527" t="n">
        <v>15.61</v>
      </c>
      <c r="F527" t="n">
        <v>12.11</v>
      </c>
      <c r="G527" t="n">
        <v>34.61</v>
      </c>
      <c r="H527" t="n">
        <v>0.5</v>
      </c>
      <c r="I527" t="n">
        <v>21</v>
      </c>
      <c r="J527" t="n">
        <v>221.99</v>
      </c>
      <c r="K527" t="n">
        <v>56.13</v>
      </c>
      <c r="L527" t="n">
        <v>6.25</v>
      </c>
      <c r="M527" t="n">
        <v>19</v>
      </c>
      <c r="N527" t="n">
        <v>49.61</v>
      </c>
      <c r="O527" t="n">
        <v>27612.53</v>
      </c>
      <c r="P527" t="n">
        <v>171.6</v>
      </c>
      <c r="Q527" t="n">
        <v>460.73</v>
      </c>
      <c r="R527" t="n">
        <v>59.33</v>
      </c>
      <c r="S527" t="n">
        <v>32.19</v>
      </c>
      <c r="T527" t="n">
        <v>9603</v>
      </c>
      <c r="U527" t="n">
        <v>0.54</v>
      </c>
      <c r="V527" t="n">
        <v>0.74</v>
      </c>
      <c r="W527" t="n">
        <v>1.48</v>
      </c>
      <c r="X527" t="n">
        <v>0.58</v>
      </c>
      <c r="Y527" t="n">
        <v>1</v>
      </c>
      <c r="Z527" t="n">
        <v>10</v>
      </c>
    </row>
    <row r="528">
      <c r="A528" t="n">
        <v>22</v>
      </c>
      <c r="B528" t="n">
        <v>110</v>
      </c>
      <c r="C528" t="inlineStr">
        <is>
          <t xml:space="preserve">CONCLUIDO	</t>
        </is>
      </c>
      <c r="D528" t="n">
        <v>6.4375</v>
      </c>
      <c r="E528" t="n">
        <v>15.53</v>
      </c>
      <c r="F528" t="n">
        <v>12.08</v>
      </c>
      <c r="G528" t="n">
        <v>36.23</v>
      </c>
      <c r="H528" t="n">
        <v>0.52</v>
      </c>
      <c r="I528" t="n">
        <v>20</v>
      </c>
      <c r="J528" t="n">
        <v>222.4</v>
      </c>
      <c r="K528" t="n">
        <v>56.13</v>
      </c>
      <c r="L528" t="n">
        <v>6.5</v>
      </c>
      <c r="M528" t="n">
        <v>18</v>
      </c>
      <c r="N528" t="n">
        <v>49.78</v>
      </c>
      <c r="O528" t="n">
        <v>27663.85</v>
      </c>
      <c r="P528" t="n">
        <v>171.06</v>
      </c>
      <c r="Q528" t="n">
        <v>460.7</v>
      </c>
      <c r="R528" t="n">
        <v>58.09</v>
      </c>
      <c r="S528" t="n">
        <v>32.19</v>
      </c>
      <c r="T528" t="n">
        <v>8988.709999999999</v>
      </c>
      <c r="U528" t="n">
        <v>0.55</v>
      </c>
      <c r="V528" t="n">
        <v>0.74</v>
      </c>
      <c r="W528" t="n">
        <v>1.48</v>
      </c>
      <c r="X528" t="n">
        <v>0.54</v>
      </c>
      <c r="Y528" t="n">
        <v>1</v>
      </c>
      <c r="Z528" t="n">
        <v>10</v>
      </c>
    </row>
    <row r="529">
      <c r="A529" t="n">
        <v>23</v>
      </c>
      <c r="B529" t="n">
        <v>110</v>
      </c>
      <c r="C529" t="inlineStr">
        <is>
          <t xml:space="preserve">CONCLUIDO	</t>
        </is>
      </c>
      <c r="D529" t="n">
        <v>6.4379</v>
      </c>
      <c r="E529" t="n">
        <v>15.53</v>
      </c>
      <c r="F529" t="n">
        <v>12.08</v>
      </c>
      <c r="G529" t="n">
        <v>36.23</v>
      </c>
      <c r="H529" t="n">
        <v>0.54</v>
      </c>
      <c r="I529" t="n">
        <v>20</v>
      </c>
      <c r="J529" t="n">
        <v>222.82</v>
      </c>
      <c r="K529" t="n">
        <v>56.13</v>
      </c>
      <c r="L529" t="n">
        <v>6.75</v>
      </c>
      <c r="M529" t="n">
        <v>18</v>
      </c>
      <c r="N529" t="n">
        <v>49.94</v>
      </c>
      <c r="O529" t="n">
        <v>27715.11</v>
      </c>
      <c r="P529" t="n">
        <v>170.41</v>
      </c>
      <c r="Q529" t="n">
        <v>460.79</v>
      </c>
      <c r="R529" t="n">
        <v>58.2</v>
      </c>
      <c r="S529" t="n">
        <v>32.19</v>
      </c>
      <c r="T529" t="n">
        <v>9043.99</v>
      </c>
      <c r="U529" t="n">
        <v>0.55</v>
      </c>
      <c r="V529" t="n">
        <v>0.74</v>
      </c>
      <c r="W529" t="n">
        <v>1.48</v>
      </c>
      <c r="X529" t="n">
        <v>0.54</v>
      </c>
      <c r="Y529" t="n">
        <v>1</v>
      </c>
      <c r="Z529" t="n">
        <v>10</v>
      </c>
    </row>
    <row r="530">
      <c r="A530" t="n">
        <v>24</v>
      </c>
      <c r="B530" t="n">
        <v>110</v>
      </c>
      <c r="C530" t="inlineStr">
        <is>
          <t xml:space="preserve">CONCLUIDO	</t>
        </is>
      </c>
      <c r="D530" t="n">
        <v>6.4699</v>
      </c>
      <c r="E530" t="n">
        <v>15.46</v>
      </c>
      <c r="F530" t="n">
        <v>12.04</v>
      </c>
      <c r="G530" t="n">
        <v>38.02</v>
      </c>
      <c r="H530" t="n">
        <v>0.5600000000000001</v>
      </c>
      <c r="I530" t="n">
        <v>19</v>
      </c>
      <c r="J530" t="n">
        <v>223.23</v>
      </c>
      <c r="K530" t="n">
        <v>56.13</v>
      </c>
      <c r="L530" t="n">
        <v>7</v>
      </c>
      <c r="M530" t="n">
        <v>17</v>
      </c>
      <c r="N530" t="n">
        <v>50.11</v>
      </c>
      <c r="O530" t="n">
        <v>27766.43</v>
      </c>
      <c r="P530" t="n">
        <v>169.69</v>
      </c>
      <c r="Q530" t="n">
        <v>460.69</v>
      </c>
      <c r="R530" t="n">
        <v>57.06</v>
      </c>
      <c r="S530" t="n">
        <v>32.19</v>
      </c>
      <c r="T530" t="n">
        <v>8477.200000000001</v>
      </c>
      <c r="U530" t="n">
        <v>0.5600000000000001</v>
      </c>
      <c r="V530" t="n">
        <v>0.74</v>
      </c>
      <c r="W530" t="n">
        <v>1.48</v>
      </c>
      <c r="X530" t="n">
        <v>0.51</v>
      </c>
      <c r="Y530" t="n">
        <v>1</v>
      </c>
      <c r="Z530" t="n">
        <v>10</v>
      </c>
    </row>
    <row r="531">
      <c r="A531" t="n">
        <v>25</v>
      </c>
      <c r="B531" t="n">
        <v>110</v>
      </c>
      <c r="C531" t="inlineStr">
        <is>
          <t xml:space="preserve">CONCLUIDO	</t>
        </is>
      </c>
      <c r="D531" t="n">
        <v>6.4918</v>
      </c>
      <c r="E531" t="n">
        <v>15.4</v>
      </c>
      <c r="F531" t="n">
        <v>12.03</v>
      </c>
      <c r="G531" t="n">
        <v>40.1</v>
      </c>
      <c r="H531" t="n">
        <v>0.58</v>
      </c>
      <c r="I531" t="n">
        <v>18</v>
      </c>
      <c r="J531" t="n">
        <v>223.65</v>
      </c>
      <c r="K531" t="n">
        <v>56.13</v>
      </c>
      <c r="L531" t="n">
        <v>7.25</v>
      </c>
      <c r="M531" t="n">
        <v>16</v>
      </c>
      <c r="N531" t="n">
        <v>50.27</v>
      </c>
      <c r="O531" t="n">
        <v>27817.81</v>
      </c>
      <c r="P531" t="n">
        <v>169.32</v>
      </c>
      <c r="Q531" t="n">
        <v>460.7</v>
      </c>
      <c r="R531" t="n">
        <v>56.73</v>
      </c>
      <c r="S531" t="n">
        <v>32.19</v>
      </c>
      <c r="T531" t="n">
        <v>8318.76</v>
      </c>
      <c r="U531" t="n">
        <v>0.57</v>
      </c>
      <c r="V531" t="n">
        <v>0.74</v>
      </c>
      <c r="W531" t="n">
        <v>1.48</v>
      </c>
      <c r="X531" t="n">
        <v>0.5</v>
      </c>
      <c r="Y531" t="n">
        <v>1</v>
      </c>
      <c r="Z531" t="n">
        <v>10</v>
      </c>
    </row>
    <row r="532">
      <c r="A532" t="n">
        <v>26</v>
      </c>
      <c r="B532" t="n">
        <v>110</v>
      </c>
      <c r="C532" t="inlineStr">
        <is>
          <t xml:space="preserve">CONCLUIDO	</t>
        </is>
      </c>
      <c r="D532" t="n">
        <v>6.4957</v>
      </c>
      <c r="E532" t="n">
        <v>15.39</v>
      </c>
      <c r="F532" t="n">
        <v>12.02</v>
      </c>
      <c r="G532" t="n">
        <v>40.07</v>
      </c>
      <c r="H532" t="n">
        <v>0.59</v>
      </c>
      <c r="I532" t="n">
        <v>18</v>
      </c>
      <c r="J532" t="n">
        <v>224.07</v>
      </c>
      <c r="K532" t="n">
        <v>56.13</v>
      </c>
      <c r="L532" t="n">
        <v>7.5</v>
      </c>
      <c r="M532" t="n">
        <v>16</v>
      </c>
      <c r="N532" t="n">
        <v>50.44</v>
      </c>
      <c r="O532" t="n">
        <v>27869.24</v>
      </c>
      <c r="P532" t="n">
        <v>168.44</v>
      </c>
      <c r="Q532" t="n">
        <v>460.69</v>
      </c>
      <c r="R532" t="n">
        <v>56.57</v>
      </c>
      <c r="S532" t="n">
        <v>32.19</v>
      </c>
      <c r="T532" t="n">
        <v>8238.92</v>
      </c>
      <c r="U532" t="n">
        <v>0.57</v>
      </c>
      <c r="V532" t="n">
        <v>0.74</v>
      </c>
      <c r="W532" t="n">
        <v>1.47</v>
      </c>
      <c r="X532" t="n">
        <v>0.49</v>
      </c>
      <c r="Y532" t="n">
        <v>1</v>
      </c>
      <c r="Z532" t="n">
        <v>10</v>
      </c>
    </row>
    <row r="533">
      <c r="A533" t="n">
        <v>27</v>
      </c>
      <c r="B533" t="n">
        <v>110</v>
      </c>
      <c r="C533" t="inlineStr">
        <is>
          <t xml:space="preserve">CONCLUIDO	</t>
        </is>
      </c>
      <c r="D533" t="n">
        <v>6.534</v>
      </c>
      <c r="E533" t="n">
        <v>15.3</v>
      </c>
      <c r="F533" t="n">
        <v>11.97</v>
      </c>
      <c r="G533" t="n">
        <v>42.26</v>
      </c>
      <c r="H533" t="n">
        <v>0.61</v>
      </c>
      <c r="I533" t="n">
        <v>17</v>
      </c>
      <c r="J533" t="n">
        <v>224.49</v>
      </c>
      <c r="K533" t="n">
        <v>56.13</v>
      </c>
      <c r="L533" t="n">
        <v>7.75</v>
      </c>
      <c r="M533" t="n">
        <v>15</v>
      </c>
      <c r="N533" t="n">
        <v>50.61</v>
      </c>
      <c r="O533" t="n">
        <v>27920.73</v>
      </c>
      <c r="P533" t="n">
        <v>167.78</v>
      </c>
      <c r="Q533" t="n">
        <v>460.75</v>
      </c>
      <c r="R533" t="n">
        <v>54.87</v>
      </c>
      <c r="S533" t="n">
        <v>32.19</v>
      </c>
      <c r="T533" t="n">
        <v>7392.85</v>
      </c>
      <c r="U533" t="n">
        <v>0.59</v>
      </c>
      <c r="V533" t="n">
        <v>0.75</v>
      </c>
      <c r="W533" t="n">
        <v>1.47</v>
      </c>
      <c r="X533" t="n">
        <v>0.44</v>
      </c>
      <c r="Y533" t="n">
        <v>1</v>
      </c>
      <c r="Z533" t="n">
        <v>10</v>
      </c>
    </row>
    <row r="534">
      <c r="A534" t="n">
        <v>28</v>
      </c>
      <c r="B534" t="n">
        <v>110</v>
      </c>
      <c r="C534" t="inlineStr">
        <is>
          <t xml:space="preserve">CONCLUIDO	</t>
        </is>
      </c>
      <c r="D534" t="n">
        <v>6.5511</v>
      </c>
      <c r="E534" t="n">
        <v>15.26</v>
      </c>
      <c r="F534" t="n">
        <v>11.98</v>
      </c>
      <c r="G534" t="n">
        <v>44.91</v>
      </c>
      <c r="H534" t="n">
        <v>0.63</v>
      </c>
      <c r="I534" t="n">
        <v>16</v>
      </c>
      <c r="J534" t="n">
        <v>224.9</v>
      </c>
      <c r="K534" t="n">
        <v>56.13</v>
      </c>
      <c r="L534" t="n">
        <v>8</v>
      </c>
      <c r="M534" t="n">
        <v>14</v>
      </c>
      <c r="N534" t="n">
        <v>50.78</v>
      </c>
      <c r="O534" t="n">
        <v>27972.28</v>
      </c>
      <c r="P534" t="n">
        <v>167.24</v>
      </c>
      <c r="Q534" t="n">
        <v>460.7</v>
      </c>
      <c r="R534" t="n">
        <v>54.9</v>
      </c>
      <c r="S534" t="n">
        <v>32.19</v>
      </c>
      <c r="T534" t="n">
        <v>7410.1</v>
      </c>
      <c r="U534" t="n">
        <v>0.59</v>
      </c>
      <c r="V534" t="n">
        <v>0.75</v>
      </c>
      <c r="W534" t="n">
        <v>1.47</v>
      </c>
      <c r="X534" t="n">
        <v>0.44</v>
      </c>
      <c r="Y534" t="n">
        <v>1</v>
      </c>
      <c r="Z534" t="n">
        <v>10</v>
      </c>
    </row>
    <row r="535">
      <c r="A535" t="n">
        <v>29</v>
      </c>
      <c r="B535" t="n">
        <v>110</v>
      </c>
      <c r="C535" t="inlineStr">
        <is>
          <t xml:space="preserve">CONCLUIDO	</t>
        </is>
      </c>
      <c r="D535" t="n">
        <v>6.5563</v>
      </c>
      <c r="E535" t="n">
        <v>15.25</v>
      </c>
      <c r="F535" t="n">
        <v>11.96</v>
      </c>
      <c r="G535" t="n">
        <v>44.87</v>
      </c>
      <c r="H535" t="n">
        <v>0.65</v>
      </c>
      <c r="I535" t="n">
        <v>16</v>
      </c>
      <c r="J535" t="n">
        <v>225.32</v>
      </c>
      <c r="K535" t="n">
        <v>56.13</v>
      </c>
      <c r="L535" t="n">
        <v>8.25</v>
      </c>
      <c r="M535" t="n">
        <v>14</v>
      </c>
      <c r="N535" t="n">
        <v>50.95</v>
      </c>
      <c r="O535" t="n">
        <v>28023.89</v>
      </c>
      <c r="P535" t="n">
        <v>166.74</v>
      </c>
      <c r="Q535" t="n">
        <v>460.71</v>
      </c>
      <c r="R535" t="n">
        <v>54.53</v>
      </c>
      <c r="S535" t="n">
        <v>32.19</v>
      </c>
      <c r="T535" t="n">
        <v>7226.46</v>
      </c>
      <c r="U535" t="n">
        <v>0.59</v>
      </c>
      <c r="V535" t="n">
        <v>0.75</v>
      </c>
      <c r="W535" t="n">
        <v>1.47</v>
      </c>
      <c r="X535" t="n">
        <v>0.43</v>
      </c>
      <c r="Y535" t="n">
        <v>1</v>
      </c>
      <c r="Z535" t="n">
        <v>10</v>
      </c>
    </row>
    <row r="536">
      <c r="A536" t="n">
        <v>30</v>
      </c>
      <c r="B536" t="n">
        <v>110</v>
      </c>
      <c r="C536" t="inlineStr">
        <is>
          <t xml:space="preserve">CONCLUIDO	</t>
        </is>
      </c>
      <c r="D536" t="n">
        <v>6.586</v>
      </c>
      <c r="E536" t="n">
        <v>15.18</v>
      </c>
      <c r="F536" t="n">
        <v>11.94</v>
      </c>
      <c r="G536" t="n">
        <v>47.75</v>
      </c>
      <c r="H536" t="n">
        <v>0.67</v>
      </c>
      <c r="I536" t="n">
        <v>15</v>
      </c>
      <c r="J536" t="n">
        <v>225.74</v>
      </c>
      <c r="K536" t="n">
        <v>56.13</v>
      </c>
      <c r="L536" t="n">
        <v>8.5</v>
      </c>
      <c r="M536" t="n">
        <v>13</v>
      </c>
      <c r="N536" t="n">
        <v>51.11</v>
      </c>
      <c r="O536" t="n">
        <v>28075.56</v>
      </c>
      <c r="P536" t="n">
        <v>165.9</v>
      </c>
      <c r="Q536" t="n">
        <v>460.69</v>
      </c>
      <c r="R536" t="n">
        <v>53.52</v>
      </c>
      <c r="S536" t="n">
        <v>32.19</v>
      </c>
      <c r="T536" t="n">
        <v>6727.01</v>
      </c>
      <c r="U536" t="n">
        <v>0.6</v>
      </c>
      <c r="V536" t="n">
        <v>0.75</v>
      </c>
      <c r="W536" t="n">
        <v>1.47</v>
      </c>
      <c r="X536" t="n">
        <v>0.4</v>
      </c>
      <c r="Y536" t="n">
        <v>1</v>
      </c>
      <c r="Z536" t="n">
        <v>10</v>
      </c>
    </row>
    <row r="537">
      <c r="A537" t="n">
        <v>31</v>
      </c>
      <c r="B537" t="n">
        <v>110</v>
      </c>
      <c r="C537" t="inlineStr">
        <is>
          <t xml:space="preserve">CONCLUIDO	</t>
        </is>
      </c>
      <c r="D537" t="n">
        <v>6.5918</v>
      </c>
      <c r="E537" t="n">
        <v>15.17</v>
      </c>
      <c r="F537" t="n">
        <v>11.92</v>
      </c>
      <c r="G537" t="n">
        <v>47.7</v>
      </c>
      <c r="H537" t="n">
        <v>0.6899999999999999</v>
      </c>
      <c r="I537" t="n">
        <v>15</v>
      </c>
      <c r="J537" t="n">
        <v>226.16</v>
      </c>
      <c r="K537" t="n">
        <v>56.13</v>
      </c>
      <c r="L537" t="n">
        <v>8.75</v>
      </c>
      <c r="M537" t="n">
        <v>13</v>
      </c>
      <c r="N537" t="n">
        <v>51.28</v>
      </c>
      <c r="O537" t="n">
        <v>28127.29</v>
      </c>
      <c r="P537" t="n">
        <v>165.73</v>
      </c>
      <c r="Q537" t="n">
        <v>460.72</v>
      </c>
      <c r="R537" t="n">
        <v>53.25</v>
      </c>
      <c r="S537" t="n">
        <v>32.19</v>
      </c>
      <c r="T537" t="n">
        <v>6593.45</v>
      </c>
      <c r="U537" t="n">
        <v>0.6</v>
      </c>
      <c r="V537" t="n">
        <v>0.75</v>
      </c>
      <c r="W537" t="n">
        <v>1.47</v>
      </c>
      <c r="X537" t="n">
        <v>0.39</v>
      </c>
      <c r="Y537" t="n">
        <v>1</v>
      </c>
      <c r="Z537" t="n">
        <v>10</v>
      </c>
    </row>
    <row r="538">
      <c r="A538" t="n">
        <v>32</v>
      </c>
      <c r="B538" t="n">
        <v>110</v>
      </c>
      <c r="C538" t="inlineStr">
        <is>
          <t xml:space="preserve">CONCLUIDO	</t>
        </is>
      </c>
      <c r="D538" t="n">
        <v>6.5862</v>
      </c>
      <c r="E538" t="n">
        <v>15.18</v>
      </c>
      <c r="F538" t="n">
        <v>11.94</v>
      </c>
      <c r="G538" t="n">
        <v>47.75</v>
      </c>
      <c r="H538" t="n">
        <v>0.71</v>
      </c>
      <c r="I538" t="n">
        <v>15</v>
      </c>
      <c r="J538" t="n">
        <v>226.58</v>
      </c>
      <c r="K538" t="n">
        <v>56.13</v>
      </c>
      <c r="L538" t="n">
        <v>9</v>
      </c>
      <c r="M538" t="n">
        <v>13</v>
      </c>
      <c r="N538" t="n">
        <v>51.45</v>
      </c>
      <c r="O538" t="n">
        <v>28179.08</v>
      </c>
      <c r="P538" t="n">
        <v>165.46</v>
      </c>
      <c r="Q538" t="n">
        <v>460.69</v>
      </c>
      <c r="R538" t="n">
        <v>53.49</v>
      </c>
      <c r="S538" t="n">
        <v>32.19</v>
      </c>
      <c r="T538" t="n">
        <v>6710.52</v>
      </c>
      <c r="U538" t="n">
        <v>0.6</v>
      </c>
      <c r="V538" t="n">
        <v>0.75</v>
      </c>
      <c r="W538" t="n">
        <v>1.48</v>
      </c>
      <c r="X538" t="n">
        <v>0.4</v>
      </c>
      <c r="Y538" t="n">
        <v>1</v>
      </c>
      <c r="Z538" t="n">
        <v>10</v>
      </c>
    </row>
    <row r="539">
      <c r="A539" t="n">
        <v>33</v>
      </c>
      <c r="B539" t="n">
        <v>110</v>
      </c>
      <c r="C539" t="inlineStr">
        <is>
          <t xml:space="preserve">CONCLUIDO	</t>
        </is>
      </c>
      <c r="D539" t="n">
        <v>6.624</v>
      </c>
      <c r="E539" t="n">
        <v>15.1</v>
      </c>
      <c r="F539" t="n">
        <v>11.89</v>
      </c>
      <c r="G539" t="n">
        <v>50.97</v>
      </c>
      <c r="H539" t="n">
        <v>0.72</v>
      </c>
      <c r="I539" t="n">
        <v>14</v>
      </c>
      <c r="J539" t="n">
        <v>227</v>
      </c>
      <c r="K539" t="n">
        <v>56.13</v>
      </c>
      <c r="L539" t="n">
        <v>9.25</v>
      </c>
      <c r="M539" t="n">
        <v>12</v>
      </c>
      <c r="N539" t="n">
        <v>51.62</v>
      </c>
      <c r="O539" t="n">
        <v>28230.92</v>
      </c>
      <c r="P539" t="n">
        <v>164.87</v>
      </c>
      <c r="Q539" t="n">
        <v>460.71</v>
      </c>
      <c r="R539" t="n">
        <v>52.2</v>
      </c>
      <c r="S539" t="n">
        <v>32.19</v>
      </c>
      <c r="T539" t="n">
        <v>6071.44</v>
      </c>
      <c r="U539" t="n">
        <v>0.62</v>
      </c>
      <c r="V539" t="n">
        <v>0.75</v>
      </c>
      <c r="W539" t="n">
        <v>1.47</v>
      </c>
      <c r="X539" t="n">
        <v>0.36</v>
      </c>
      <c r="Y539" t="n">
        <v>1</v>
      </c>
      <c r="Z539" t="n">
        <v>10</v>
      </c>
    </row>
    <row r="540">
      <c r="A540" t="n">
        <v>34</v>
      </c>
      <c r="B540" t="n">
        <v>110</v>
      </c>
      <c r="C540" t="inlineStr">
        <is>
          <t xml:space="preserve">CONCLUIDO	</t>
        </is>
      </c>
      <c r="D540" t="n">
        <v>6.619</v>
      </c>
      <c r="E540" t="n">
        <v>15.11</v>
      </c>
      <c r="F540" t="n">
        <v>11.9</v>
      </c>
      <c r="G540" t="n">
        <v>51.02</v>
      </c>
      <c r="H540" t="n">
        <v>0.74</v>
      </c>
      <c r="I540" t="n">
        <v>14</v>
      </c>
      <c r="J540" t="n">
        <v>227.42</v>
      </c>
      <c r="K540" t="n">
        <v>56.13</v>
      </c>
      <c r="L540" t="n">
        <v>9.5</v>
      </c>
      <c r="M540" t="n">
        <v>12</v>
      </c>
      <c r="N540" t="n">
        <v>51.8</v>
      </c>
      <c r="O540" t="n">
        <v>28282.83</v>
      </c>
      <c r="P540" t="n">
        <v>164.52</v>
      </c>
      <c r="Q540" t="n">
        <v>460.72</v>
      </c>
      <c r="R540" t="n">
        <v>52.4</v>
      </c>
      <c r="S540" t="n">
        <v>32.19</v>
      </c>
      <c r="T540" t="n">
        <v>6171.34</v>
      </c>
      <c r="U540" t="n">
        <v>0.61</v>
      </c>
      <c r="V540" t="n">
        <v>0.75</v>
      </c>
      <c r="W540" t="n">
        <v>1.47</v>
      </c>
      <c r="X540" t="n">
        <v>0.37</v>
      </c>
      <c r="Y540" t="n">
        <v>1</v>
      </c>
      <c r="Z540" t="n">
        <v>10</v>
      </c>
    </row>
    <row r="541">
      <c r="A541" t="n">
        <v>35</v>
      </c>
      <c r="B541" t="n">
        <v>110</v>
      </c>
      <c r="C541" t="inlineStr">
        <is>
          <t xml:space="preserve">CONCLUIDO	</t>
        </is>
      </c>
      <c r="D541" t="n">
        <v>6.6471</v>
      </c>
      <c r="E541" t="n">
        <v>15.04</v>
      </c>
      <c r="F541" t="n">
        <v>11.88</v>
      </c>
      <c r="G541" t="n">
        <v>54.84</v>
      </c>
      <c r="H541" t="n">
        <v>0.76</v>
      </c>
      <c r="I541" t="n">
        <v>13</v>
      </c>
      <c r="J541" t="n">
        <v>227.84</v>
      </c>
      <c r="K541" t="n">
        <v>56.13</v>
      </c>
      <c r="L541" t="n">
        <v>9.75</v>
      </c>
      <c r="M541" t="n">
        <v>11</v>
      </c>
      <c r="N541" t="n">
        <v>51.97</v>
      </c>
      <c r="O541" t="n">
        <v>28334.8</v>
      </c>
      <c r="P541" t="n">
        <v>163.39</v>
      </c>
      <c r="Q541" t="n">
        <v>460.69</v>
      </c>
      <c r="R541" t="n">
        <v>52.01</v>
      </c>
      <c r="S541" t="n">
        <v>32.19</v>
      </c>
      <c r="T541" t="n">
        <v>5984.21</v>
      </c>
      <c r="U541" t="n">
        <v>0.62</v>
      </c>
      <c r="V541" t="n">
        <v>0.75</v>
      </c>
      <c r="W541" t="n">
        <v>1.46</v>
      </c>
      <c r="X541" t="n">
        <v>0.35</v>
      </c>
      <c r="Y541" t="n">
        <v>1</v>
      </c>
      <c r="Z541" t="n">
        <v>10</v>
      </c>
    </row>
    <row r="542">
      <c r="A542" t="n">
        <v>36</v>
      </c>
      <c r="B542" t="n">
        <v>110</v>
      </c>
      <c r="C542" t="inlineStr">
        <is>
          <t xml:space="preserve">CONCLUIDO	</t>
        </is>
      </c>
      <c r="D542" t="n">
        <v>6.6433</v>
      </c>
      <c r="E542" t="n">
        <v>15.05</v>
      </c>
      <c r="F542" t="n">
        <v>11.89</v>
      </c>
      <c r="G542" t="n">
        <v>54.88</v>
      </c>
      <c r="H542" t="n">
        <v>0.78</v>
      </c>
      <c r="I542" t="n">
        <v>13</v>
      </c>
      <c r="J542" t="n">
        <v>228.27</v>
      </c>
      <c r="K542" t="n">
        <v>56.13</v>
      </c>
      <c r="L542" t="n">
        <v>10</v>
      </c>
      <c r="M542" t="n">
        <v>11</v>
      </c>
      <c r="N542" t="n">
        <v>52.14</v>
      </c>
      <c r="O542" t="n">
        <v>28386.82</v>
      </c>
      <c r="P542" t="n">
        <v>163.86</v>
      </c>
      <c r="Q542" t="n">
        <v>460.69</v>
      </c>
      <c r="R542" t="n">
        <v>52.19</v>
      </c>
      <c r="S542" t="n">
        <v>32.19</v>
      </c>
      <c r="T542" t="n">
        <v>6071.79</v>
      </c>
      <c r="U542" t="n">
        <v>0.62</v>
      </c>
      <c r="V542" t="n">
        <v>0.75</v>
      </c>
      <c r="W542" t="n">
        <v>1.47</v>
      </c>
      <c r="X542" t="n">
        <v>0.36</v>
      </c>
      <c r="Y542" t="n">
        <v>1</v>
      </c>
      <c r="Z542" t="n">
        <v>10</v>
      </c>
    </row>
    <row r="543">
      <c r="A543" t="n">
        <v>37</v>
      </c>
      <c r="B543" t="n">
        <v>110</v>
      </c>
      <c r="C543" t="inlineStr">
        <is>
          <t xml:space="preserve">CONCLUIDO	</t>
        </is>
      </c>
      <c r="D543" t="n">
        <v>6.6526</v>
      </c>
      <c r="E543" t="n">
        <v>15.03</v>
      </c>
      <c r="F543" t="n">
        <v>11.87</v>
      </c>
      <c r="G543" t="n">
        <v>54.78</v>
      </c>
      <c r="H543" t="n">
        <v>0.8</v>
      </c>
      <c r="I543" t="n">
        <v>13</v>
      </c>
      <c r="J543" t="n">
        <v>228.69</v>
      </c>
      <c r="K543" t="n">
        <v>56.13</v>
      </c>
      <c r="L543" t="n">
        <v>10.25</v>
      </c>
      <c r="M543" t="n">
        <v>11</v>
      </c>
      <c r="N543" t="n">
        <v>52.31</v>
      </c>
      <c r="O543" t="n">
        <v>28438.91</v>
      </c>
      <c r="P543" t="n">
        <v>163.46</v>
      </c>
      <c r="Q543" t="n">
        <v>460.73</v>
      </c>
      <c r="R543" t="n">
        <v>51.46</v>
      </c>
      <c r="S543" t="n">
        <v>32.19</v>
      </c>
      <c r="T543" t="n">
        <v>5709.39</v>
      </c>
      <c r="U543" t="n">
        <v>0.63</v>
      </c>
      <c r="V543" t="n">
        <v>0.75</v>
      </c>
      <c r="W543" t="n">
        <v>1.47</v>
      </c>
      <c r="X543" t="n">
        <v>0.34</v>
      </c>
      <c r="Y543" t="n">
        <v>1</v>
      </c>
      <c r="Z543" t="n">
        <v>10</v>
      </c>
    </row>
    <row r="544">
      <c r="A544" t="n">
        <v>38</v>
      </c>
      <c r="B544" t="n">
        <v>110</v>
      </c>
      <c r="C544" t="inlineStr">
        <is>
          <t xml:space="preserve">CONCLUIDO	</t>
        </is>
      </c>
      <c r="D544" t="n">
        <v>6.6556</v>
      </c>
      <c r="E544" t="n">
        <v>15.02</v>
      </c>
      <c r="F544" t="n">
        <v>11.86</v>
      </c>
      <c r="G544" t="n">
        <v>54.75</v>
      </c>
      <c r="H544" t="n">
        <v>0.8100000000000001</v>
      </c>
      <c r="I544" t="n">
        <v>13</v>
      </c>
      <c r="J544" t="n">
        <v>229.11</v>
      </c>
      <c r="K544" t="n">
        <v>56.13</v>
      </c>
      <c r="L544" t="n">
        <v>10.5</v>
      </c>
      <c r="M544" t="n">
        <v>11</v>
      </c>
      <c r="N544" t="n">
        <v>52.48</v>
      </c>
      <c r="O544" t="n">
        <v>28491.06</v>
      </c>
      <c r="P544" t="n">
        <v>162.04</v>
      </c>
      <c r="Q544" t="n">
        <v>460.7</v>
      </c>
      <c r="R544" t="n">
        <v>51.35</v>
      </c>
      <c r="S544" t="n">
        <v>32.19</v>
      </c>
      <c r="T544" t="n">
        <v>5651.34</v>
      </c>
      <c r="U544" t="n">
        <v>0.63</v>
      </c>
      <c r="V544" t="n">
        <v>0.75</v>
      </c>
      <c r="W544" t="n">
        <v>1.46</v>
      </c>
      <c r="X544" t="n">
        <v>0.33</v>
      </c>
      <c r="Y544" t="n">
        <v>1</v>
      </c>
      <c r="Z544" t="n">
        <v>10</v>
      </c>
    </row>
    <row r="545">
      <c r="A545" t="n">
        <v>39</v>
      </c>
      <c r="B545" t="n">
        <v>110</v>
      </c>
      <c r="C545" t="inlineStr">
        <is>
          <t xml:space="preserve">CONCLUIDO	</t>
        </is>
      </c>
      <c r="D545" t="n">
        <v>6.6828</v>
      </c>
      <c r="E545" t="n">
        <v>14.96</v>
      </c>
      <c r="F545" t="n">
        <v>11.84</v>
      </c>
      <c r="G545" t="n">
        <v>59.22</v>
      </c>
      <c r="H545" t="n">
        <v>0.83</v>
      </c>
      <c r="I545" t="n">
        <v>12</v>
      </c>
      <c r="J545" t="n">
        <v>229.53</v>
      </c>
      <c r="K545" t="n">
        <v>56.13</v>
      </c>
      <c r="L545" t="n">
        <v>10.75</v>
      </c>
      <c r="M545" t="n">
        <v>10</v>
      </c>
      <c r="N545" t="n">
        <v>52.66</v>
      </c>
      <c r="O545" t="n">
        <v>28543.27</v>
      </c>
      <c r="P545" t="n">
        <v>161.77</v>
      </c>
      <c r="Q545" t="n">
        <v>460.69</v>
      </c>
      <c r="R545" t="n">
        <v>50.72</v>
      </c>
      <c r="S545" t="n">
        <v>32.19</v>
      </c>
      <c r="T545" t="n">
        <v>5343.85</v>
      </c>
      <c r="U545" t="n">
        <v>0.63</v>
      </c>
      <c r="V545" t="n">
        <v>0.75</v>
      </c>
      <c r="W545" t="n">
        <v>1.46</v>
      </c>
      <c r="X545" t="n">
        <v>0.31</v>
      </c>
      <c r="Y545" t="n">
        <v>1</v>
      </c>
      <c r="Z545" t="n">
        <v>10</v>
      </c>
    </row>
    <row r="546">
      <c r="A546" t="n">
        <v>40</v>
      </c>
      <c r="B546" t="n">
        <v>110</v>
      </c>
      <c r="C546" t="inlineStr">
        <is>
          <t xml:space="preserve">CONCLUIDO	</t>
        </is>
      </c>
      <c r="D546" t="n">
        <v>6.6856</v>
      </c>
      <c r="E546" t="n">
        <v>14.96</v>
      </c>
      <c r="F546" t="n">
        <v>11.84</v>
      </c>
      <c r="G546" t="n">
        <v>59.19</v>
      </c>
      <c r="H546" t="n">
        <v>0.85</v>
      </c>
      <c r="I546" t="n">
        <v>12</v>
      </c>
      <c r="J546" t="n">
        <v>229.96</v>
      </c>
      <c r="K546" t="n">
        <v>56.13</v>
      </c>
      <c r="L546" t="n">
        <v>11</v>
      </c>
      <c r="M546" t="n">
        <v>10</v>
      </c>
      <c r="N546" t="n">
        <v>52.83</v>
      </c>
      <c r="O546" t="n">
        <v>28595.54</v>
      </c>
      <c r="P546" t="n">
        <v>161.81</v>
      </c>
      <c r="Q546" t="n">
        <v>460.69</v>
      </c>
      <c r="R546" t="n">
        <v>50.44</v>
      </c>
      <c r="S546" t="n">
        <v>32.19</v>
      </c>
      <c r="T546" t="n">
        <v>5203.64</v>
      </c>
      <c r="U546" t="n">
        <v>0.64</v>
      </c>
      <c r="V546" t="n">
        <v>0.75</v>
      </c>
      <c r="W546" t="n">
        <v>1.46</v>
      </c>
      <c r="X546" t="n">
        <v>0.3</v>
      </c>
      <c r="Y546" t="n">
        <v>1</v>
      </c>
      <c r="Z546" t="n">
        <v>10</v>
      </c>
    </row>
    <row r="547">
      <c r="A547" t="n">
        <v>41</v>
      </c>
      <c r="B547" t="n">
        <v>110</v>
      </c>
      <c r="C547" t="inlineStr">
        <is>
          <t xml:space="preserve">CONCLUIDO	</t>
        </is>
      </c>
      <c r="D547" t="n">
        <v>6.6799</v>
      </c>
      <c r="E547" t="n">
        <v>14.97</v>
      </c>
      <c r="F547" t="n">
        <v>11.85</v>
      </c>
      <c r="G547" t="n">
        <v>59.25</v>
      </c>
      <c r="H547" t="n">
        <v>0.87</v>
      </c>
      <c r="I547" t="n">
        <v>12</v>
      </c>
      <c r="J547" t="n">
        <v>230.38</v>
      </c>
      <c r="K547" t="n">
        <v>56.13</v>
      </c>
      <c r="L547" t="n">
        <v>11.25</v>
      </c>
      <c r="M547" t="n">
        <v>10</v>
      </c>
      <c r="N547" t="n">
        <v>53</v>
      </c>
      <c r="O547" t="n">
        <v>28647.87</v>
      </c>
      <c r="P547" t="n">
        <v>161.03</v>
      </c>
      <c r="Q547" t="n">
        <v>460.69</v>
      </c>
      <c r="R547" t="n">
        <v>50.68</v>
      </c>
      <c r="S547" t="n">
        <v>32.19</v>
      </c>
      <c r="T547" t="n">
        <v>5324.25</v>
      </c>
      <c r="U547" t="n">
        <v>0.64</v>
      </c>
      <c r="V547" t="n">
        <v>0.75</v>
      </c>
      <c r="W547" t="n">
        <v>1.47</v>
      </c>
      <c r="X547" t="n">
        <v>0.32</v>
      </c>
      <c r="Y547" t="n">
        <v>1</v>
      </c>
      <c r="Z547" t="n">
        <v>10</v>
      </c>
    </row>
    <row r="548">
      <c r="A548" t="n">
        <v>42</v>
      </c>
      <c r="B548" t="n">
        <v>110</v>
      </c>
      <c r="C548" t="inlineStr">
        <is>
          <t xml:space="preserve">CONCLUIDO	</t>
        </is>
      </c>
      <c r="D548" t="n">
        <v>6.7158</v>
      </c>
      <c r="E548" t="n">
        <v>14.89</v>
      </c>
      <c r="F548" t="n">
        <v>11.81</v>
      </c>
      <c r="G548" t="n">
        <v>64.43000000000001</v>
      </c>
      <c r="H548" t="n">
        <v>0.89</v>
      </c>
      <c r="I548" t="n">
        <v>11</v>
      </c>
      <c r="J548" t="n">
        <v>230.81</v>
      </c>
      <c r="K548" t="n">
        <v>56.13</v>
      </c>
      <c r="L548" t="n">
        <v>11.5</v>
      </c>
      <c r="M548" t="n">
        <v>9</v>
      </c>
      <c r="N548" t="n">
        <v>53.18</v>
      </c>
      <c r="O548" t="n">
        <v>28700.26</v>
      </c>
      <c r="P548" t="n">
        <v>160.01</v>
      </c>
      <c r="Q548" t="n">
        <v>460.69</v>
      </c>
      <c r="R548" t="n">
        <v>49.66</v>
      </c>
      <c r="S548" t="n">
        <v>32.19</v>
      </c>
      <c r="T548" t="n">
        <v>4817.6</v>
      </c>
      <c r="U548" t="n">
        <v>0.65</v>
      </c>
      <c r="V548" t="n">
        <v>0.76</v>
      </c>
      <c r="W548" t="n">
        <v>1.46</v>
      </c>
      <c r="X548" t="n">
        <v>0.28</v>
      </c>
      <c r="Y548" t="n">
        <v>1</v>
      </c>
      <c r="Z548" t="n">
        <v>10</v>
      </c>
    </row>
    <row r="549">
      <c r="A549" t="n">
        <v>43</v>
      </c>
      <c r="B549" t="n">
        <v>110</v>
      </c>
      <c r="C549" t="inlineStr">
        <is>
          <t xml:space="preserve">CONCLUIDO	</t>
        </is>
      </c>
      <c r="D549" t="n">
        <v>6.7167</v>
      </c>
      <c r="E549" t="n">
        <v>14.89</v>
      </c>
      <c r="F549" t="n">
        <v>11.81</v>
      </c>
      <c r="G549" t="n">
        <v>64.42</v>
      </c>
      <c r="H549" t="n">
        <v>0.9</v>
      </c>
      <c r="I549" t="n">
        <v>11</v>
      </c>
      <c r="J549" t="n">
        <v>231.23</v>
      </c>
      <c r="K549" t="n">
        <v>56.13</v>
      </c>
      <c r="L549" t="n">
        <v>11.75</v>
      </c>
      <c r="M549" t="n">
        <v>9</v>
      </c>
      <c r="N549" t="n">
        <v>53.36</v>
      </c>
      <c r="O549" t="n">
        <v>28752.71</v>
      </c>
      <c r="P549" t="n">
        <v>159.6</v>
      </c>
      <c r="Q549" t="n">
        <v>460.69</v>
      </c>
      <c r="R549" t="n">
        <v>49.51</v>
      </c>
      <c r="S549" t="n">
        <v>32.19</v>
      </c>
      <c r="T549" t="n">
        <v>4742.13</v>
      </c>
      <c r="U549" t="n">
        <v>0.65</v>
      </c>
      <c r="V549" t="n">
        <v>0.76</v>
      </c>
      <c r="W549" t="n">
        <v>1.46</v>
      </c>
      <c r="X549" t="n">
        <v>0.28</v>
      </c>
      <c r="Y549" t="n">
        <v>1</v>
      </c>
      <c r="Z549" t="n">
        <v>10</v>
      </c>
    </row>
    <row r="550">
      <c r="A550" t="n">
        <v>44</v>
      </c>
      <c r="B550" t="n">
        <v>110</v>
      </c>
      <c r="C550" t="inlineStr">
        <is>
          <t xml:space="preserve">CONCLUIDO	</t>
        </is>
      </c>
      <c r="D550" t="n">
        <v>6.7117</v>
      </c>
      <c r="E550" t="n">
        <v>14.9</v>
      </c>
      <c r="F550" t="n">
        <v>11.82</v>
      </c>
      <c r="G550" t="n">
        <v>64.48</v>
      </c>
      <c r="H550" t="n">
        <v>0.92</v>
      </c>
      <c r="I550" t="n">
        <v>11</v>
      </c>
      <c r="J550" t="n">
        <v>231.66</v>
      </c>
      <c r="K550" t="n">
        <v>56.13</v>
      </c>
      <c r="L550" t="n">
        <v>12</v>
      </c>
      <c r="M550" t="n">
        <v>9</v>
      </c>
      <c r="N550" t="n">
        <v>53.53</v>
      </c>
      <c r="O550" t="n">
        <v>28805.23</v>
      </c>
      <c r="P550" t="n">
        <v>160.21</v>
      </c>
      <c r="Q550" t="n">
        <v>460.69</v>
      </c>
      <c r="R550" t="n">
        <v>49.73</v>
      </c>
      <c r="S550" t="n">
        <v>32.19</v>
      </c>
      <c r="T550" t="n">
        <v>4854.9</v>
      </c>
      <c r="U550" t="n">
        <v>0.65</v>
      </c>
      <c r="V550" t="n">
        <v>0.76</v>
      </c>
      <c r="W550" t="n">
        <v>1.47</v>
      </c>
      <c r="X550" t="n">
        <v>0.29</v>
      </c>
      <c r="Y550" t="n">
        <v>1</v>
      </c>
      <c r="Z550" t="n">
        <v>10</v>
      </c>
    </row>
    <row r="551">
      <c r="A551" t="n">
        <v>45</v>
      </c>
      <c r="B551" t="n">
        <v>110</v>
      </c>
      <c r="C551" t="inlineStr">
        <is>
          <t xml:space="preserve">CONCLUIDO	</t>
        </is>
      </c>
      <c r="D551" t="n">
        <v>6.7174</v>
      </c>
      <c r="E551" t="n">
        <v>14.89</v>
      </c>
      <c r="F551" t="n">
        <v>11.81</v>
      </c>
      <c r="G551" t="n">
        <v>64.42</v>
      </c>
      <c r="H551" t="n">
        <v>0.9399999999999999</v>
      </c>
      <c r="I551" t="n">
        <v>11</v>
      </c>
      <c r="J551" t="n">
        <v>232.08</v>
      </c>
      <c r="K551" t="n">
        <v>56.13</v>
      </c>
      <c r="L551" t="n">
        <v>12.25</v>
      </c>
      <c r="M551" t="n">
        <v>9</v>
      </c>
      <c r="N551" t="n">
        <v>53.71</v>
      </c>
      <c r="O551" t="n">
        <v>28857.81</v>
      </c>
      <c r="P551" t="n">
        <v>159.72</v>
      </c>
      <c r="Q551" t="n">
        <v>460.69</v>
      </c>
      <c r="R551" t="n">
        <v>49.51</v>
      </c>
      <c r="S551" t="n">
        <v>32.19</v>
      </c>
      <c r="T551" t="n">
        <v>4740.77</v>
      </c>
      <c r="U551" t="n">
        <v>0.65</v>
      </c>
      <c r="V551" t="n">
        <v>0.76</v>
      </c>
      <c r="W551" t="n">
        <v>1.46</v>
      </c>
      <c r="X551" t="n">
        <v>0.28</v>
      </c>
      <c r="Y551" t="n">
        <v>1</v>
      </c>
      <c r="Z551" t="n">
        <v>10</v>
      </c>
    </row>
    <row r="552">
      <c r="A552" t="n">
        <v>46</v>
      </c>
      <c r="B552" t="n">
        <v>110</v>
      </c>
      <c r="C552" t="inlineStr">
        <is>
          <t xml:space="preserve">CONCLUIDO	</t>
        </is>
      </c>
      <c r="D552" t="n">
        <v>6.717</v>
      </c>
      <c r="E552" t="n">
        <v>14.89</v>
      </c>
      <c r="F552" t="n">
        <v>11.81</v>
      </c>
      <c r="G552" t="n">
        <v>64.42</v>
      </c>
      <c r="H552" t="n">
        <v>0.96</v>
      </c>
      <c r="I552" t="n">
        <v>11</v>
      </c>
      <c r="J552" t="n">
        <v>232.51</v>
      </c>
      <c r="K552" t="n">
        <v>56.13</v>
      </c>
      <c r="L552" t="n">
        <v>12.5</v>
      </c>
      <c r="M552" t="n">
        <v>9</v>
      </c>
      <c r="N552" t="n">
        <v>53.88</v>
      </c>
      <c r="O552" t="n">
        <v>28910.45</v>
      </c>
      <c r="P552" t="n">
        <v>158.72</v>
      </c>
      <c r="Q552" t="n">
        <v>460.69</v>
      </c>
      <c r="R552" t="n">
        <v>49.57</v>
      </c>
      <c r="S552" t="n">
        <v>32.19</v>
      </c>
      <c r="T552" t="n">
        <v>4774.05</v>
      </c>
      <c r="U552" t="n">
        <v>0.65</v>
      </c>
      <c r="V552" t="n">
        <v>0.76</v>
      </c>
      <c r="W552" t="n">
        <v>1.46</v>
      </c>
      <c r="X552" t="n">
        <v>0.28</v>
      </c>
      <c r="Y552" t="n">
        <v>1</v>
      </c>
      <c r="Z552" t="n">
        <v>10</v>
      </c>
    </row>
    <row r="553">
      <c r="A553" t="n">
        <v>47</v>
      </c>
      <c r="B553" t="n">
        <v>110</v>
      </c>
      <c r="C553" t="inlineStr">
        <is>
          <t xml:space="preserve">CONCLUIDO	</t>
        </is>
      </c>
      <c r="D553" t="n">
        <v>6.7517</v>
      </c>
      <c r="E553" t="n">
        <v>14.81</v>
      </c>
      <c r="F553" t="n">
        <v>11.78</v>
      </c>
      <c r="G553" t="n">
        <v>70.66</v>
      </c>
      <c r="H553" t="n">
        <v>0.97</v>
      </c>
      <c r="I553" t="n">
        <v>10</v>
      </c>
      <c r="J553" t="n">
        <v>232.94</v>
      </c>
      <c r="K553" t="n">
        <v>56.13</v>
      </c>
      <c r="L553" t="n">
        <v>12.75</v>
      </c>
      <c r="M553" t="n">
        <v>8</v>
      </c>
      <c r="N553" t="n">
        <v>54.06</v>
      </c>
      <c r="O553" t="n">
        <v>28963.15</v>
      </c>
      <c r="P553" t="n">
        <v>158.02</v>
      </c>
      <c r="Q553" t="n">
        <v>460.69</v>
      </c>
      <c r="R553" t="n">
        <v>48.44</v>
      </c>
      <c r="S553" t="n">
        <v>32.19</v>
      </c>
      <c r="T553" t="n">
        <v>4213.43</v>
      </c>
      <c r="U553" t="n">
        <v>0.66</v>
      </c>
      <c r="V553" t="n">
        <v>0.76</v>
      </c>
      <c r="W553" t="n">
        <v>1.46</v>
      </c>
      <c r="X553" t="n">
        <v>0.24</v>
      </c>
      <c r="Y553" t="n">
        <v>1</v>
      </c>
      <c r="Z553" t="n">
        <v>10</v>
      </c>
    </row>
    <row r="554">
      <c r="A554" t="n">
        <v>48</v>
      </c>
      <c r="B554" t="n">
        <v>110</v>
      </c>
      <c r="C554" t="inlineStr">
        <is>
          <t xml:space="preserve">CONCLUIDO	</t>
        </is>
      </c>
      <c r="D554" t="n">
        <v>6.7444</v>
      </c>
      <c r="E554" t="n">
        <v>14.83</v>
      </c>
      <c r="F554" t="n">
        <v>11.79</v>
      </c>
      <c r="G554" t="n">
        <v>70.75</v>
      </c>
      <c r="H554" t="n">
        <v>0.99</v>
      </c>
      <c r="I554" t="n">
        <v>10</v>
      </c>
      <c r="J554" t="n">
        <v>233.37</v>
      </c>
      <c r="K554" t="n">
        <v>56.13</v>
      </c>
      <c r="L554" t="n">
        <v>13</v>
      </c>
      <c r="M554" t="n">
        <v>8</v>
      </c>
      <c r="N554" t="n">
        <v>54.24</v>
      </c>
      <c r="O554" t="n">
        <v>29015.91</v>
      </c>
      <c r="P554" t="n">
        <v>157.53</v>
      </c>
      <c r="Q554" t="n">
        <v>460.72</v>
      </c>
      <c r="R554" t="n">
        <v>48.88</v>
      </c>
      <c r="S554" t="n">
        <v>32.19</v>
      </c>
      <c r="T554" t="n">
        <v>4432.07</v>
      </c>
      <c r="U554" t="n">
        <v>0.66</v>
      </c>
      <c r="V554" t="n">
        <v>0.76</v>
      </c>
      <c r="W554" t="n">
        <v>1.46</v>
      </c>
      <c r="X554" t="n">
        <v>0.26</v>
      </c>
      <c r="Y554" t="n">
        <v>1</v>
      </c>
      <c r="Z554" t="n">
        <v>10</v>
      </c>
    </row>
    <row r="555">
      <c r="A555" t="n">
        <v>49</v>
      </c>
      <c r="B555" t="n">
        <v>110</v>
      </c>
      <c r="C555" t="inlineStr">
        <is>
          <t xml:space="preserve">CONCLUIDO	</t>
        </is>
      </c>
      <c r="D555" t="n">
        <v>6.7442</v>
      </c>
      <c r="E555" t="n">
        <v>14.83</v>
      </c>
      <c r="F555" t="n">
        <v>11.79</v>
      </c>
      <c r="G555" t="n">
        <v>70.76000000000001</v>
      </c>
      <c r="H555" t="n">
        <v>1.01</v>
      </c>
      <c r="I555" t="n">
        <v>10</v>
      </c>
      <c r="J555" t="n">
        <v>233.79</v>
      </c>
      <c r="K555" t="n">
        <v>56.13</v>
      </c>
      <c r="L555" t="n">
        <v>13.25</v>
      </c>
      <c r="M555" t="n">
        <v>8</v>
      </c>
      <c r="N555" t="n">
        <v>54.42</v>
      </c>
      <c r="O555" t="n">
        <v>29068.74</v>
      </c>
      <c r="P555" t="n">
        <v>157.82</v>
      </c>
      <c r="Q555" t="n">
        <v>460.71</v>
      </c>
      <c r="R555" t="n">
        <v>48.88</v>
      </c>
      <c r="S555" t="n">
        <v>32.19</v>
      </c>
      <c r="T555" t="n">
        <v>4432.47</v>
      </c>
      <c r="U555" t="n">
        <v>0.66</v>
      </c>
      <c r="V555" t="n">
        <v>0.76</v>
      </c>
      <c r="W555" t="n">
        <v>1.46</v>
      </c>
      <c r="X555" t="n">
        <v>0.26</v>
      </c>
      <c r="Y555" t="n">
        <v>1</v>
      </c>
      <c r="Z555" t="n">
        <v>10</v>
      </c>
    </row>
    <row r="556">
      <c r="A556" t="n">
        <v>50</v>
      </c>
      <c r="B556" t="n">
        <v>110</v>
      </c>
      <c r="C556" t="inlineStr">
        <is>
          <t xml:space="preserve">CONCLUIDO	</t>
        </is>
      </c>
      <c r="D556" t="n">
        <v>6.7469</v>
      </c>
      <c r="E556" t="n">
        <v>14.82</v>
      </c>
      <c r="F556" t="n">
        <v>11.79</v>
      </c>
      <c r="G556" t="n">
        <v>70.72</v>
      </c>
      <c r="H556" t="n">
        <v>1.02</v>
      </c>
      <c r="I556" t="n">
        <v>10</v>
      </c>
      <c r="J556" t="n">
        <v>234.22</v>
      </c>
      <c r="K556" t="n">
        <v>56.13</v>
      </c>
      <c r="L556" t="n">
        <v>13.5</v>
      </c>
      <c r="M556" t="n">
        <v>8</v>
      </c>
      <c r="N556" t="n">
        <v>54.6</v>
      </c>
      <c r="O556" t="n">
        <v>29121.64</v>
      </c>
      <c r="P556" t="n">
        <v>157.05</v>
      </c>
      <c r="Q556" t="n">
        <v>460.72</v>
      </c>
      <c r="R556" t="n">
        <v>48.8</v>
      </c>
      <c r="S556" t="n">
        <v>32.19</v>
      </c>
      <c r="T556" t="n">
        <v>4390.61</v>
      </c>
      <c r="U556" t="n">
        <v>0.66</v>
      </c>
      <c r="V556" t="n">
        <v>0.76</v>
      </c>
      <c r="W556" t="n">
        <v>1.46</v>
      </c>
      <c r="X556" t="n">
        <v>0.25</v>
      </c>
      <c r="Y556" t="n">
        <v>1</v>
      </c>
      <c r="Z556" t="n">
        <v>10</v>
      </c>
    </row>
    <row r="557">
      <c r="A557" t="n">
        <v>51</v>
      </c>
      <c r="B557" t="n">
        <v>110</v>
      </c>
      <c r="C557" t="inlineStr">
        <is>
          <t xml:space="preserve">CONCLUIDO	</t>
        </is>
      </c>
      <c r="D557" t="n">
        <v>6.7426</v>
      </c>
      <c r="E557" t="n">
        <v>14.83</v>
      </c>
      <c r="F557" t="n">
        <v>11.8</v>
      </c>
      <c r="G557" t="n">
        <v>70.78</v>
      </c>
      <c r="H557" t="n">
        <v>1.04</v>
      </c>
      <c r="I557" t="n">
        <v>10</v>
      </c>
      <c r="J557" t="n">
        <v>234.65</v>
      </c>
      <c r="K557" t="n">
        <v>56.13</v>
      </c>
      <c r="L557" t="n">
        <v>13.75</v>
      </c>
      <c r="M557" t="n">
        <v>8</v>
      </c>
      <c r="N557" t="n">
        <v>54.78</v>
      </c>
      <c r="O557" t="n">
        <v>29174.59</v>
      </c>
      <c r="P557" t="n">
        <v>156.01</v>
      </c>
      <c r="Q557" t="n">
        <v>460.69</v>
      </c>
      <c r="R557" t="n">
        <v>48.99</v>
      </c>
      <c r="S557" t="n">
        <v>32.19</v>
      </c>
      <c r="T557" t="n">
        <v>4488.81</v>
      </c>
      <c r="U557" t="n">
        <v>0.66</v>
      </c>
      <c r="V557" t="n">
        <v>0.76</v>
      </c>
      <c r="W557" t="n">
        <v>1.46</v>
      </c>
      <c r="X557" t="n">
        <v>0.26</v>
      </c>
      <c r="Y557" t="n">
        <v>1</v>
      </c>
      <c r="Z557" t="n">
        <v>10</v>
      </c>
    </row>
    <row r="558">
      <c r="A558" t="n">
        <v>52</v>
      </c>
      <c r="B558" t="n">
        <v>110</v>
      </c>
      <c r="C558" t="inlineStr">
        <is>
          <t xml:space="preserve">CONCLUIDO	</t>
        </is>
      </c>
      <c r="D558" t="n">
        <v>6.7803</v>
      </c>
      <c r="E558" t="n">
        <v>14.75</v>
      </c>
      <c r="F558" t="n">
        <v>11.76</v>
      </c>
      <c r="G558" t="n">
        <v>78.37</v>
      </c>
      <c r="H558" t="n">
        <v>1.06</v>
      </c>
      <c r="I558" t="n">
        <v>9</v>
      </c>
      <c r="J558" t="n">
        <v>235.08</v>
      </c>
      <c r="K558" t="n">
        <v>56.13</v>
      </c>
      <c r="L558" t="n">
        <v>14</v>
      </c>
      <c r="M558" t="n">
        <v>7</v>
      </c>
      <c r="N558" t="n">
        <v>54.96</v>
      </c>
      <c r="O558" t="n">
        <v>29227.61</v>
      </c>
      <c r="P558" t="n">
        <v>155.16</v>
      </c>
      <c r="Q558" t="n">
        <v>460.69</v>
      </c>
      <c r="R558" t="n">
        <v>47.64</v>
      </c>
      <c r="S558" t="n">
        <v>32.19</v>
      </c>
      <c r="T558" t="n">
        <v>3818.63</v>
      </c>
      <c r="U558" t="n">
        <v>0.68</v>
      </c>
      <c r="V558" t="n">
        <v>0.76</v>
      </c>
      <c r="W558" t="n">
        <v>1.46</v>
      </c>
      <c r="X558" t="n">
        <v>0.22</v>
      </c>
      <c r="Y558" t="n">
        <v>1</v>
      </c>
      <c r="Z558" t="n">
        <v>10</v>
      </c>
    </row>
    <row r="559">
      <c r="A559" t="n">
        <v>53</v>
      </c>
      <c r="B559" t="n">
        <v>110</v>
      </c>
      <c r="C559" t="inlineStr">
        <is>
          <t xml:space="preserve">CONCLUIDO	</t>
        </is>
      </c>
      <c r="D559" t="n">
        <v>6.7809</v>
      </c>
      <c r="E559" t="n">
        <v>14.75</v>
      </c>
      <c r="F559" t="n">
        <v>11.75</v>
      </c>
      <c r="G559" t="n">
        <v>78.36</v>
      </c>
      <c r="H559" t="n">
        <v>1.08</v>
      </c>
      <c r="I559" t="n">
        <v>9</v>
      </c>
      <c r="J559" t="n">
        <v>235.51</v>
      </c>
      <c r="K559" t="n">
        <v>56.13</v>
      </c>
      <c r="L559" t="n">
        <v>14.25</v>
      </c>
      <c r="M559" t="n">
        <v>7</v>
      </c>
      <c r="N559" t="n">
        <v>55.14</v>
      </c>
      <c r="O559" t="n">
        <v>29280.69</v>
      </c>
      <c r="P559" t="n">
        <v>155.39</v>
      </c>
      <c r="Q559" t="n">
        <v>460.81</v>
      </c>
      <c r="R559" t="n">
        <v>47.58</v>
      </c>
      <c r="S559" t="n">
        <v>32.19</v>
      </c>
      <c r="T559" t="n">
        <v>3785.78</v>
      </c>
      <c r="U559" t="n">
        <v>0.68</v>
      </c>
      <c r="V559" t="n">
        <v>0.76</v>
      </c>
      <c r="W559" t="n">
        <v>1.46</v>
      </c>
      <c r="X559" t="n">
        <v>0.22</v>
      </c>
      <c r="Y559" t="n">
        <v>1</v>
      </c>
      <c r="Z559" t="n">
        <v>10</v>
      </c>
    </row>
    <row r="560">
      <c r="A560" t="n">
        <v>54</v>
      </c>
      <c r="B560" t="n">
        <v>110</v>
      </c>
      <c r="C560" t="inlineStr">
        <is>
          <t xml:space="preserve">CONCLUIDO	</t>
        </is>
      </c>
      <c r="D560" t="n">
        <v>6.7786</v>
      </c>
      <c r="E560" t="n">
        <v>14.75</v>
      </c>
      <c r="F560" t="n">
        <v>11.76</v>
      </c>
      <c r="G560" t="n">
        <v>78.40000000000001</v>
      </c>
      <c r="H560" t="n">
        <v>1.09</v>
      </c>
      <c r="I560" t="n">
        <v>9</v>
      </c>
      <c r="J560" t="n">
        <v>235.94</v>
      </c>
      <c r="K560" t="n">
        <v>56.13</v>
      </c>
      <c r="L560" t="n">
        <v>14.5</v>
      </c>
      <c r="M560" t="n">
        <v>7</v>
      </c>
      <c r="N560" t="n">
        <v>55.32</v>
      </c>
      <c r="O560" t="n">
        <v>29333.84</v>
      </c>
      <c r="P560" t="n">
        <v>155.48</v>
      </c>
      <c r="Q560" t="n">
        <v>460.69</v>
      </c>
      <c r="R560" t="n">
        <v>47.85</v>
      </c>
      <c r="S560" t="n">
        <v>32.19</v>
      </c>
      <c r="T560" t="n">
        <v>3924.68</v>
      </c>
      <c r="U560" t="n">
        <v>0.67</v>
      </c>
      <c r="V560" t="n">
        <v>0.76</v>
      </c>
      <c r="W560" t="n">
        <v>1.46</v>
      </c>
      <c r="X560" t="n">
        <v>0.23</v>
      </c>
      <c r="Y560" t="n">
        <v>1</v>
      </c>
      <c r="Z560" t="n">
        <v>10</v>
      </c>
    </row>
    <row r="561">
      <c r="A561" t="n">
        <v>55</v>
      </c>
      <c r="B561" t="n">
        <v>110</v>
      </c>
      <c r="C561" t="inlineStr">
        <is>
          <t xml:space="preserve">CONCLUIDO	</t>
        </is>
      </c>
      <c r="D561" t="n">
        <v>6.7763</v>
      </c>
      <c r="E561" t="n">
        <v>14.76</v>
      </c>
      <c r="F561" t="n">
        <v>11.76</v>
      </c>
      <c r="G561" t="n">
        <v>78.43000000000001</v>
      </c>
      <c r="H561" t="n">
        <v>1.11</v>
      </c>
      <c r="I561" t="n">
        <v>9</v>
      </c>
      <c r="J561" t="n">
        <v>236.37</v>
      </c>
      <c r="K561" t="n">
        <v>56.13</v>
      </c>
      <c r="L561" t="n">
        <v>14.75</v>
      </c>
      <c r="M561" t="n">
        <v>7</v>
      </c>
      <c r="N561" t="n">
        <v>55.5</v>
      </c>
      <c r="O561" t="n">
        <v>29387.05</v>
      </c>
      <c r="P561" t="n">
        <v>155.66</v>
      </c>
      <c r="Q561" t="n">
        <v>460.7</v>
      </c>
      <c r="R561" t="n">
        <v>48.01</v>
      </c>
      <c r="S561" t="n">
        <v>32.19</v>
      </c>
      <c r="T561" t="n">
        <v>4002.45</v>
      </c>
      <c r="U561" t="n">
        <v>0.67</v>
      </c>
      <c r="V561" t="n">
        <v>0.76</v>
      </c>
      <c r="W561" t="n">
        <v>1.46</v>
      </c>
      <c r="X561" t="n">
        <v>0.23</v>
      </c>
      <c r="Y561" t="n">
        <v>1</v>
      </c>
      <c r="Z561" t="n">
        <v>10</v>
      </c>
    </row>
    <row r="562">
      <c r="A562" t="n">
        <v>56</v>
      </c>
      <c r="B562" t="n">
        <v>110</v>
      </c>
      <c r="C562" t="inlineStr">
        <is>
          <t xml:space="preserve">CONCLUIDO	</t>
        </is>
      </c>
      <c r="D562" t="n">
        <v>6.7792</v>
      </c>
      <c r="E562" t="n">
        <v>14.75</v>
      </c>
      <c r="F562" t="n">
        <v>11.76</v>
      </c>
      <c r="G562" t="n">
        <v>78.39</v>
      </c>
      <c r="H562" t="n">
        <v>1.13</v>
      </c>
      <c r="I562" t="n">
        <v>9</v>
      </c>
      <c r="J562" t="n">
        <v>236.81</v>
      </c>
      <c r="K562" t="n">
        <v>56.13</v>
      </c>
      <c r="L562" t="n">
        <v>15</v>
      </c>
      <c r="M562" t="n">
        <v>7</v>
      </c>
      <c r="N562" t="n">
        <v>55.68</v>
      </c>
      <c r="O562" t="n">
        <v>29440.33</v>
      </c>
      <c r="P562" t="n">
        <v>154.78</v>
      </c>
      <c r="Q562" t="n">
        <v>460.71</v>
      </c>
      <c r="R562" t="n">
        <v>47.8</v>
      </c>
      <c r="S562" t="n">
        <v>32.19</v>
      </c>
      <c r="T562" t="n">
        <v>3899.82</v>
      </c>
      <c r="U562" t="n">
        <v>0.67</v>
      </c>
      <c r="V562" t="n">
        <v>0.76</v>
      </c>
      <c r="W562" t="n">
        <v>1.46</v>
      </c>
      <c r="X562" t="n">
        <v>0.22</v>
      </c>
      <c r="Y562" t="n">
        <v>1</v>
      </c>
      <c r="Z562" t="n">
        <v>10</v>
      </c>
    </row>
    <row r="563">
      <c r="A563" t="n">
        <v>57</v>
      </c>
      <c r="B563" t="n">
        <v>110</v>
      </c>
      <c r="C563" t="inlineStr">
        <is>
          <t xml:space="preserve">CONCLUIDO	</t>
        </is>
      </c>
      <c r="D563" t="n">
        <v>6.776</v>
      </c>
      <c r="E563" t="n">
        <v>14.76</v>
      </c>
      <c r="F563" t="n">
        <v>11.77</v>
      </c>
      <c r="G563" t="n">
        <v>78.44</v>
      </c>
      <c r="H563" t="n">
        <v>1.14</v>
      </c>
      <c r="I563" t="n">
        <v>9</v>
      </c>
      <c r="J563" t="n">
        <v>237.24</v>
      </c>
      <c r="K563" t="n">
        <v>56.13</v>
      </c>
      <c r="L563" t="n">
        <v>15.25</v>
      </c>
      <c r="M563" t="n">
        <v>7</v>
      </c>
      <c r="N563" t="n">
        <v>55.86</v>
      </c>
      <c r="O563" t="n">
        <v>29493.67</v>
      </c>
      <c r="P563" t="n">
        <v>154.14</v>
      </c>
      <c r="Q563" t="n">
        <v>460.69</v>
      </c>
      <c r="R563" t="n">
        <v>48.11</v>
      </c>
      <c r="S563" t="n">
        <v>32.19</v>
      </c>
      <c r="T563" t="n">
        <v>4053.97</v>
      </c>
      <c r="U563" t="n">
        <v>0.67</v>
      </c>
      <c r="V563" t="n">
        <v>0.76</v>
      </c>
      <c r="W563" t="n">
        <v>1.46</v>
      </c>
      <c r="X563" t="n">
        <v>0.23</v>
      </c>
      <c r="Y563" t="n">
        <v>1</v>
      </c>
      <c r="Z563" t="n">
        <v>10</v>
      </c>
    </row>
    <row r="564">
      <c r="A564" t="n">
        <v>58</v>
      </c>
      <c r="B564" t="n">
        <v>110</v>
      </c>
      <c r="C564" t="inlineStr">
        <is>
          <t xml:space="preserve">CONCLUIDO	</t>
        </is>
      </c>
      <c r="D564" t="n">
        <v>6.7766</v>
      </c>
      <c r="E564" t="n">
        <v>14.76</v>
      </c>
      <c r="F564" t="n">
        <v>11.76</v>
      </c>
      <c r="G564" t="n">
        <v>78.43000000000001</v>
      </c>
      <c r="H564" t="n">
        <v>1.16</v>
      </c>
      <c r="I564" t="n">
        <v>9</v>
      </c>
      <c r="J564" t="n">
        <v>237.67</v>
      </c>
      <c r="K564" t="n">
        <v>56.13</v>
      </c>
      <c r="L564" t="n">
        <v>15.5</v>
      </c>
      <c r="M564" t="n">
        <v>7</v>
      </c>
      <c r="N564" t="n">
        <v>56.05</v>
      </c>
      <c r="O564" t="n">
        <v>29547.07</v>
      </c>
      <c r="P564" t="n">
        <v>153.66</v>
      </c>
      <c r="Q564" t="n">
        <v>460.69</v>
      </c>
      <c r="R564" t="n">
        <v>48</v>
      </c>
      <c r="S564" t="n">
        <v>32.19</v>
      </c>
      <c r="T564" t="n">
        <v>3997.36</v>
      </c>
      <c r="U564" t="n">
        <v>0.67</v>
      </c>
      <c r="V564" t="n">
        <v>0.76</v>
      </c>
      <c r="W564" t="n">
        <v>1.46</v>
      </c>
      <c r="X564" t="n">
        <v>0.23</v>
      </c>
      <c r="Y564" t="n">
        <v>1</v>
      </c>
      <c r="Z564" t="n">
        <v>10</v>
      </c>
    </row>
    <row r="565">
      <c r="A565" t="n">
        <v>59</v>
      </c>
      <c r="B565" t="n">
        <v>110</v>
      </c>
      <c r="C565" t="inlineStr">
        <is>
          <t xml:space="preserve">CONCLUIDO	</t>
        </is>
      </c>
      <c r="D565" t="n">
        <v>6.8072</v>
      </c>
      <c r="E565" t="n">
        <v>14.69</v>
      </c>
      <c r="F565" t="n">
        <v>11.74</v>
      </c>
      <c r="G565" t="n">
        <v>88.05</v>
      </c>
      <c r="H565" t="n">
        <v>1.18</v>
      </c>
      <c r="I565" t="n">
        <v>8</v>
      </c>
      <c r="J565" t="n">
        <v>238.11</v>
      </c>
      <c r="K565" t="n">
        <v>56.13</v>
      </c>
      <c r="L565" t="n">
        <v>15.75</v>
      </c>
      <c r="M565" t="n">
        <v>6</v>
      </c>
      <c r="N565" t="n">
        <v>56.23</v>
      </c>
      <c r="O565" t="n">
        <v>29600.54</v>
      </c>
      <c r="P565" t="n">
        <v>152.72</v>
      </c>
      <c r="Q565" t="n">
        <v>460.69</v>
      </c>
      <c r="R565" t="n">
        <v>47.11</v>
      </c>
      <c r="S565" t="n">
        <v>32.19</v>
      </c>
      <c r="T565" t="n">
        <v>3556.98</v>
      </c>
      <c r="U565" t="n">
        <v>0.68</v>
      </c>
      <c r="V565" t="n">
        <v>0.76</v>
      </c>
      <c r="W565" t="n">
        <v>1.46</v>
      </c>
      <c r="X565" t="n">
        <v>0.21</v>
      </c>
      <c r="Y565" t="n">
        <v>1</v>
      </c>
      <c r="Z565" t="n">
        <v>10</v>
      </c>
    </row>
    <row r="566">
      <c r="A566" t="n">
        <v>60</v>
      </c>
      <c r="B566" t="n">
        <v>110</v>
      </c>
      <c r="C566" t="inlineStr">
        <is>
          <t xml:space="preserve">CONCLUIDO	</t>
        </is>
      </c>
      <c r="D566" t="n">
        <v>6.8137</v>
      </c>
      <c r="E566" t="n">
        <v>14.68</v>
      </c>
      <c r="F566" t="n">
        <v>11.73</v>
      </c>
      <c r="G566" t="n">
        <v>87.94</v>
      </c>
      <c r="H566" t="n">
        <v>1.19</v>
      </c>
      <c r="I566" t="n">
        <v>8</v>
      </c>
      <c r="J566" t="n">
        <v>238.54</v>
      </c>
      <c r="K566" t="n">
        <v>56.13</v>
      </c>
      <c r="L566" t="n">
        <v>16</v>
      </c>
      <c r="M566" t="n">
        <v>6</v>
      </c>
      <c r="N566" t="n">
        <v>56.41</v>
      </c>
      <c r="O566" t="n">
        <v>29654.08</v>
      </c>
      <c r="P566" t="n">
        <v>152.34</v>
      </c>
      <c r="Q566" t="n">
        <v>460.69</v>
      </c>
      <c r="R566" t="n">
        <v>46.73</v>
      </c>
      <c r="S566" t="n">
        <v>32.19</v>
      </c>
      <c r="T566" t="n">
        <v>3367.78</v>
      </c>
      <c r="U566" t="n">
        <v>0.6899999999999999</v>
      </c>
      <c r="V566" t="n">
        <v>0.76</v>
      </c>
      <c r="W566" t="n">
        <v>1.46</v>
      </c>
      <c r="X566" t="n">
        <v>0.19</v>
      </c>
      <c r="Y566" t="n">
        <v>1</v>
      </c>
      <c r="Z566" t="n">
        <v>10</v>
      </c>
    </row>
    <row r="567">
      <c r="A567" t="n">
        <v>61</v>
      </c>
      <c r="B567" t="n">
        <v>110</v>
      </c>
      <c r="C567" t="inlineStr">
        <is>
          <t xml:space="preserve">CONCLUIDO	</t>
        </is>
      </c>
      <c r="D567" t="n">
        <v>6.8131</v>
      </c>
      <c r="E567" t="n">
        <v>14.68</v>
      </c>
      <c r="F567" t="n">
        <v>11.73</v>
      </c>
      <c r="G567" t="n">
        <v>87.95</v>
      </c>
      <c r="H567" t="n">
        <v>1.21</v>
      </c>
      <c r="I567" t="n">
        <v>8</v>
      </c>
      <c r="J567" t="n">
        <v>238.97</v>
      </c>
      <c r="K567" t="n">
        <v>56.13</v>
      </c>
      <c r="L567" t="n">
        <v>16.25</v>
      </c>
      <c r="M567" t="n">
        <v>6</v>
      </c>
      <c r="N567" t="n">
        <v>56.6</v>
      </c>
      <c r="O567" t="n">
        <v>29707.68</v>
      </c>
      <c r="P567" t="n">
        <v>152.39</v>
      </c>
      <c r="Q567" t="n">
        <v>460.7</v>
      </c>
      <c r="R567" t="n">
        <v>46.79</v>
      </c>
      <c r="S567" t="n">
        <v>32.19</v>
      </c>
      <c r="T567" t="n">
        <v>3397.65</v>
      </c>
      <c r="U567" t="n">
        <v>0.6899999999999999</v>
      </c>
      <c r="V567" t="n">
        <v>0.76</v>
      </c>
      <c r="W567" t="n">
        <v>1.46</v>
      </c>
      <c r="X567" t="n">
        <v>0.19</v>
      </c>
      <c r="Y567" t="n">
        <v>1</v>
      </c>
      <c r="Z567" t="n">
        <v>10</v>
      </c>
    </row>
    <row r="568">
      <c r="A568" t="n">
        <v>62</v>
      </c>
      <c r="B568" t="n">
        <v>110</v>
      </c>
      <c r="C568" t="inlineStr">
        <is>
          <t xml:space="preserve">CONCLUIDO	</t>
        </is>
      </c>
      <c r="D568" t="n">
        <v>6.8125</v>
      </c>
      <c r="E568" t="n">
        <v>14.68</v>
      </c>
      <c r="F568" t="n">
        <v>11.73</v>
      </c>
      <c r="G568" t="n">
        <v>87.95999999999999</v>
      </c>
      <c r="H568" t="n">
        <v>1.23</v>
      </c>
      <c r="I568" t="n">
        <v>8</v>
      </c>
      <c r="J568" t="n">
        <v>239.41</v>
      </c>
      <c r="K568" t="n">
        <v>56.13</v>
      </c>
      <c r="L568" t="n">
        <v>16.5</v>
      </c>
      <c r="M568" t="n">
        <v>6</v>
      </c>
      <c r="N568" t="n">
        <v>56.78</v>
      </c>
      <c r="O568" t="n">
        <v>29761.35</v>
      </c>
      <c r="P568" t="n">
        <v>151.87</v>
      </c>
      <c r="Q568" t="n">
        <v>460.69</v>
      </c>
      <c r="R568" t="n">
        <v>46.8</v>
      </c>
      <c r="S568" t="n">
        <v>32.19</v>
      </c>
      <c r="T568" t="n">
        <v>3404.49</v>
      </c>
      <c r="U568" t="n">
        <v>0.6899999999999999</v>
      </c>
      <c r="V568" t="n">
        <v>0.76</v>
      </c>
      <c r="W568" t="n">
        <v>1.46</v>
      </c>
      <c r="X568" t="n">
        <v>0.19</v>
      </c>
      <c r="Y568" t="n">
        <v>1</v>
      </c>
      <c r="Z568" t="n">
        <v>10</v>
      </c>
    </row>
    <row r="569">
      <c r="A569" t="n">
        <v>63</v>
      </c>
      <c r="B569" t="n">
        <v>110</v>
      </c>
      <c r="C569" t="inlineStr">
        <is>
          <t xml:space="preserve">CONCLUIDO	</t>
        </is>
      </c>
      <c r="D569" t="n">
        <v>6.815</v>
      </c>
      <c r="E569" t="n">
        <v>14.67</v>
      </c>
      <c r="F569" t="n">
        <v>11.72</v>
      </c>
      <c r="G569" t="n">
        <v>87.92</v>
      </c>
      <c r="H569" t="n">
        <v>1.24</v>
      </c>
      <c r="I569" t="n">
        <v>8</v>
      </c>
      <c r="J569" t="n">
        <v>239.85</v>
      </c>
      <c r="K569" t="n">
        <v>56.13</v>
      </c>
      <c r="L569" t="n">
        <v>16.75</v>
      </c>
      <c r="M569" t="n">
        <v>6</v>
      </c>
      <c r="N569" t="n">
        <v>56.97</v>
      </c>
      <c r="O569" t="n">
        <v>29815.09</v>
      </c>
      <c r="P569" t="n">
        <v>151.85</v>
      </c>
      <c r="Q569" t="n">
        <v>460.69</v>
      </c>
      <c r="R569" t="n">
        <v>46.71</v>
      </c>
      <c r="S569" t="n">
        <v>32.19</v>
      </c>
      <c r="T569" t="n">
        <v>3355.13</v>
      </c>
      <c r="U569" t="n">
        <v>0.6899999999999999</v>
      </c>
      <c r="V569" t="n">
        <v>0.76</v>
      </c>
      <c r="W569" t="n">
        <v>1.46</v>
      </c>
      <c r="X569" t="n">
        <v>0.19</v>
      </c>
      <c r="Y569" t="n">
        <v>1</v>
      </c>
      <c r="Z569" t="n">
        <v>10</v>
      </c>
    </row>
    <row r="570">
      <c r="A570" t="n">
        <v>64</v>
      </c>
      <c r="B570" t="n">
        <v>110</v>
      </c>
      <c r="C570" t="inlineStr">
        <is>
          <t xml:space="preserve">CONCLUIDO	</t>
        </is>
      </c>
      <c r="D570" t="n">
        <v>6.8111</v>
      </c>
      <c r="E570" t="n">
        <v>14.68</v>
      </c>
      <c r="F570" t="n">
        <v>11.73</v>
      </c>
      <c r="G570" t="n">
        <v>87.98999999999999</v>
      </c>
      <c r="H570" t="n">
        <v>1.26</v>
      </c>
      <c r="I570" t="n">
        <v>8</v>
      </c>
      <c r="J570" t="n">
        <v>240.28</v>
      </c>
      <c r="K570" t="n">
        <v>56.13</v>
      </c>
      <c r="L570" t="n">
        <v>17</v>
      </c>
      <c r="M570" t="n">
        <v>6</v>
      </c>
      <c r="N570" t="n">
        <v>57.16</v>
      </c>
      <c r="O570" t="n">
        <v>29869.01</v>
      </c>
      <c r="P570" t="n">
        <v>151.5</v>
      </c>
      <c r="Q570" t="n">
        <v>460.69</v>
      </c>
      <c r="R570" t="n">
        <v>46.91</v>
      </c>
      <c r="S570" t="n">
        <v>32.19</v>
      </c>
      <c r="T570" t="n">
        <v>3459.52</v>
      </c>
      <c r="U570" t="n">
        <v>0.6899999999999999</v>
      </c>
      <c r="V570" t="n">
        <v>0.76</v>
      </c>
      <c r="W570" t="n">
        <v>1.46</v>
      </c>
      <c r="X570" t="n">
        <v>0.2</v>
      </c>
      <c r="Y570" t="n">
        <v>1</v>
      </c>
      <c r="Z570" t="n">
        <v>10</v>
      </c>
    </row>
    <row r="571">
      <c r="A571" t="n">
        <v>65</v>
      </c>
      <c r="B571" t="n">
        <v>110</v>
      </c>
      <c r="C571" t="inlineStr">
        <is>
          <t xml:space="preserve">CONCLUIDO	</t>
        </is>
      </c>
      <c r="D571" t="n">
        <v>6.8131</v>
      </c>
      <c r="E571" t="n">
        <v>14.68</v>
      </c>
      <c r="F571" t="n">
        <v>11.73</v>
      </c>
      <c r="G571" t="n">
        <v>87.95</v>
      </c>
      <c r="H571" t="n">
        <v>1.27</v>
      </c>
      <c r="I571" t="n">
        <v>8</v>
      </c>
      <c r="J571" t="n">
        <v>240.72</v>
      </c>
      <c r="K571" t="n">
        <v>56.13</v>
      </c>
      <c r="L571" t="n">
        <v>17.25</v>
      </c>
      <c r="M571" t="n">
        <v>6</v>
      </c>
      <c r="N571" t="n">
        <v>57.34</v>
      </c>
      <c r="O571" t="n">
        <v>29922.88</v>
      </c>
      <c r="P571" t="n">
        <v>150.56</v>
      </c>
      <c r="Q571" t="n">
        <v>460.69</v>
      </c>
      <c r="R571" t="n">
        <v>46.82</v>
      </c>
      <c r="S571" t="n">
        <v>32.19</v>
      </c>
      <c r="T571" t="n">
        <v>3414.19</v>
      </c>
      <c r="U571" t="n">
        <v>0.6899999999999999</v>
      </c>
      <c r="V571" t="n">
        <v>0.76</v>
      </c>
      <c r="W571" t="n">
        <v>1.46</v>
      </c>
      <c r="X571" t="n">
        <v>0.19</v>
      </c>
      <c r="Y571" t="n">
        <v>1</v>
      </c>
      <c r="Z571" t="n">
        <v>10</v>
      </c>
    </row>
    <row r="572">
      <c r="A572" t="n">
        <v>66</v>
      </c>
      <c r="B572" t="n">
        <v>110</v>
      </c>
      <c r="C572" t="inlineStr">
        <is>
          <t xml:space="preserve">CONCLUIDO	</t>
        </is>
      </c>
      <c r="D572" t="n">
        <v>6.8071</v>
      </c>
      <c r="E572" t="n">
        <v>14.69</v>
      </c>
      <c r="F572" t="n">
        <v>11.74</v>
      </c>
      <c r="G572" t="n">
        <v>88.05</v>
      </c>
      <c r="H572" t="n">
        <v>1.29</v>
      </c>
      <c r="I572" t="n">
        <v>8</v>
      </c>
      <c r="J572" t="n">
        <v>241.16</v>
      </c>
      <c r="K572" t="n">
        <v>56.13</v>
      </c>
      <c r="L572" t="n">
        <v>17.5</v>
      </c>
      <c r="M572" t="n">
        <v>6</v>
      </c>
      <c r="N572" t="n">
        <v>57.53</v>
      </c>
      <c r="O572" t="n">
        <v>29976.82</v>
      </c>
      <c r="P572" t="n">
        <v>149.96</v>
      </c>
      <c r="Q572" t="n">
        <v>460.69</v>
      </c>
      <c r="R572" t="n">
        <v>47.21</v>
      </c>
      <c r="S572" t="n">
        <v>32.19</v>
      </c>
      <c r="T572" t="n">
        <v>3609.09</v>
      </c>
      <c r="U572" t="n">
        <v>0.68</v>
      </c>
      <c r="V572" t="n">
        <v>0.76</v>
      </c>
      <c r="W572" t="n">
        <v>1.46</v>
      </c>
      <c r="X572" t="n">
        <v>0.21</v>
      </c>
      <c r="Y572" t="n">
        <v>1</v>
      </c>
      <c r="Z572" t="n">
        <v>10</v>
      </c>
    </row>
    <row r="573">
      <c r="A573" t="n">
        <v>67</v>
      </c>
      <c r="B573" t="n">
        <v>110</v>
      </c>
      <c r="C573" t="inlineStr">
        <is>
          <t xml:space="preserve">CONCLUIDO	</t>
        </is>
      </c>
      <c r="D573" t="n">
        <v>6.8388</v>
      </c>
      <c r="E573" t="n">
        <v>14.62</v>
      </c>
      <c r="F573" t="n">
        <v>11.71</v>
      </c>
      <c r="G573" t="n">
        <v>100.41</v>
      </c>
      <c r="H573" t="n">
        <v>1.31</v>
      </c>
      <c r="I573" t="n">
        <v>7</v>
      </c>
      <c r="J573" t="n">
        <v>241.59</v>
      </c>
      <c r="K573" t="n">
        <v>56.13</v>
      </c>
      <c r="L573" t="n">
        <v>17.75</v>
      </c>
      <c r="M573" t="n">
        <v>5</v>
      </c>
      <c r="N573" t="n">
        <v>57.72</v>
      </c>
      <c r="O573" t="n">
        <v>30030.83</v>
      </c>
      <c r="P573" t="n">
        <v>148.71</v>
      </c>
      <c r="Q573" t="n">
        <v>460.69</v>
      </c>
      <c r="R573" t="n">
        <v>46.45</v>
      </c>
      <c r="S573" t="n">
        <v>32.19</v>
      </c>
      <c r="T573" t="n">
        <v>3230.98</v>
      </c>
      <c r="U573" t="n">
        <v>0.6899999999999999</v>
      </c>
      <c r="V573" t="n">
        <v>0.76</v>
      </c>
      <c r="W573" t="n">
        <v>1.46</v>
      </c>
      <c r="X573" t="n">
        <v>0.18</v>
      </c>
      <c r="Y573" t="n">
        <v>1</v>
      </c>
      <c r="Z573" t="n">
        <v>10</v>
      </c>
    </row>
    <row r="574">
      <c r="A574" t="n">
        <v>68</v>
      </c>
      <c r="B574" t="n">
        <v>110</v>
      </c>
      <c r="C574" t="inlineStr">
        <is>
          <t xml:space="preserve">CONCLUIDO	</t>
        </is>
      </c>
      <c r="D574" t="n">
        <v>6.8372</v>
      </c>
      <c r="E574" t="n">
        <v>14.63</v>
      </c>
      <c r="F574" t="n">
        <v>11.72</v>
      </c>
      <c r="G574" t="n">
        <v>100.44</v>
      </c>
      <c r="H574" t="n">
        <v>1.32</v>
      </c>
      <c r="I574" t="n">
        <v>7</v>
      </c>
      <c r="J574" t="n">
        <v>242.03</v>
      </c>
      <c r="K574" t="n">
        <v>56.13</v>
      </c>
      <c r="L574" t="n">
        <v>18</v>
      </c>
      <c r="M574" t="n">
        <v>5</v>
      </c>
      <c r="N574" t="n">
        <v>57.91</v>
      </c>
      <c r="O574" t="n">
        <v>30084.9</v>
      </c>
      <c r="P574" t="n">
        <v>149.02</v>
      </c>
      <c r="Q574" t="n">
        <v>460.69</v>
      </c>
      <c r="R574" t="n">
        <v>46.5</v>
      </c>
      <c r="S574" t="n">
        <v>32.19</v>
      </c>
      <c r="T574" t="n">
        <v>3256.09</v>
      </c>
      <c r="U574" t="n">
        <v>0.6899999999999999</v>
      </c>
      <c r="V574" t="n">
        <v>0.76</v>
      </c>
      <c r="W574" t="n">
        <v>1.46</v>
      </c>
      <c r="X574" t="n">
        <v>0.18</v>
      </c>
      <c r="Y574" t="n">
        <v>1</v>
      </c>
      <c r="Z574" t="n">
        <v>10</v>
      </c>
    </row>
    <row r="575">
      <c r="A575" t="n">
        <v>69</v>
      </c>
      <c r="B575" t="n">
        <v>110</v>
      </c>
      <c r="C575" t="inlineStr">
        <is>
          <t xml:space="preserve">CONCLUIDO	</t>
        </is>
      </c>
      <c r="D575" t="n">
        <v>6.844</v>
      </c>
      <c r="E575" t="n">
        <v>14.61</v>
      </c>
      <c r="F575" t="n">
        <v>11.7</v>
      </c>
      <c r="G575" t="n">
        <v>100.31</v>
      </c>
      <c r="H575" t="n">
        <v>1.34</v>
      </c>
      <c r="I575" t="n">
        <v>7</v>
      </c>
      <c r="J575" t="n">
        <v>242.47</v>
      </c>
      <c r="K575" t="n">
        <v>56.13</v>
      </c>
      <c r="L575" t="n">
        <v>18.25</v>
      </c>
      <c r="M575" t="n">
        <v>5</v>
      </c>
      <c r="N575" t="n">
        <v>58.1</v>
      </c>
      <c r="O575" t="n">
        <v>30139.04</v>
      </c>
      <c r="P575" t="n">
        <v>148.91</v>
      </c>
      <c r="Q575" t="n">
        <v>460.69</v>
      </c>
      <c r="R575" t="n">
        <v>46.07</v>
      </c>
      <c r="S575" t="n">
        <v>32.19</v>
      </c>
      <c r="T575" t="n">
        <v>3040</v>
      </c>
      <c r="U575" t="n">
        <v>0.7</v>
      </c>
      <c r="V575" t="n">
        <v>0.76</v>
      </c>
      <c r="W575" t="n">
        <v>1.46</v>
      </c>
      <c r="X575" t="n">
        <v>0.17</v>
      </c>
      <c r="Y575" t="n">
        <v>1</v>
      </c>
      <c r="Z575" t="n">
        <v>10</v>
      </c>
    </row>
    <row r="576">
      <c r="A576" t="n">
        <v>70</v>
      </c>
      <c r="B576" t="n">
        <v>110</v>
      </c>
      <c r="C576" t="inlineStr">
        <is>
          <t xml:space="preserve">CONCLUIDO	</t>
        </is>
      </c>
      <c r="D576" t="n">
        <v>6.8399</v>
      </c>
      <c r="E576" t="n">
        <v>14.62</v>
      </c>
      <c r="F576" t="n">
        <v>11.71</v>
      </c>
      <c r="G576" t="n">
        <v>100.39</v>
      </c>
      <c r="H576" t="n">
        <v>1.35</v>
      </c>
      <c r="I576" t="n">
        <v>7</v>
      </c>
      <c r="J576" t="n">
        <v>242.91</v>
      </c>
      <c r="K576" t="n">
        <v>56.13</v>
      </c>
      <c r="L576" t="n">
        <v>18.5</v>
      </c>
      <c r="M576" t="n">
        <v>5</v>
      </c>
      <c r="N576" t="n">
        <v>58.28</v>
      </c>
      <c r="O576" t="n">
        <v>30193.25</v>
      </c>
      <c r="P576" t="n">
        <v>149.36</v>
      </c>
      <c r="Q576" t="n">
        <v>460.69</v>
      </c>
      <c r="R576" t="n">
        <v>46.28</v>
      </c>
      <c r="S576" t="n">
        <v>32.19</v>
      </c>
      <c r="T576" t="n">
        <v>3146.5</v>
      </c>
      <c r="U576" t="n">
        <v>0.7</v>
      </c>
      <c r="V576" t="n">
        <v>0.76</v>
      </c>
      <c r="W576" t="n">
        <v>1.46</v>
      </c>
      <c r="X576" t="n">
        <v>0.18</v>
      </c>
      <c r="Y576" t="n">
        <v>1</v>
      </c>
      <c r="Z576" t="n">
        <v>10</v>
      </c>
    </row>
    <row r="577">
      <c r="A577" t="n">
        <v>71</v>
      </c>
      <c r="B577" t="n">
        <v>110</v>
      </c>
      <c r="C577" t="inlineStr">
        <is>
          <t xml:space="preserve">CONCLUIDO	</t>
        </is>
      </c>
      <c r="D577" t="n">
        <v>6.8449</v>
      </c>
      <c r="E577" t="n">
        <v>14.61</v>
      </c>
      <c r="F577" t="n">
        <v>11.7</v>
      </c>
      <c r="G577" t="n">
        <v>100.3</v>
      </c>
      <c r="H577" t="n">
        <v>1.37</v>
      </c>
      <c r="I577" t="n">
        <v>7</v>
      </c>
      <c r="J577" t="n">
        <v>243.35</v>
      </c>
      <c r="K577" t="n">
        <v>56.13</v>
      </c>
      <c r="L577" t="n">
        <v>18.75</v>
      </c>
      <c r="M577" t="n">
        <v>5</v>
      </c>
      <c r="N577" t="n">
        <v>58.47</v>
      </c>
      <c r="O577" t="n">
        <v>30247.53</v>
      </c>
      <c r="P577" t="n">
        <v>149</v>
      </c>
      <c r="Q577" t="n">
        <v>460.72</v>
      </c>
      <c r="R577" t="n">
        <v>45.93</v>
      </c>
      <c r="S577" t="n">
        <v>32.19</v>
      </c>
      <c r="T577" t="n">
        <v>2974.84</v>
      </c>
      <c r="U577" t="n">
        <v>0.7</v>
      </c>
      <c r="V577" t="n">
        <v>0.76</v>
      </c>
      <c r="W577" t="n">
        <v>1.46</v>
      </c>
      <c r="X577" t="n">
        <v>0.17</v>
      </c>
      <c r="Y577" t="n">
        <v>1</v>
      </c>
      <c r="Z577" t="n">
        <v>10</v>
      </c>
    </row>
    <row r="578">
      <c r="A578" t="n">
        <v>72</v>
      </c>
      <c r="B578" t="n">
        <v>110</v>
      </c>
      <c r="C578" t="inlineStr">
        <is>
          <t xml:space="preserve">CONCLUIDO	</t>
        </is>
      </c>
      <c r="D578" t="n">
        <v>6.848</v>
      </c>
      <c r="E578" t="n">
        <v>14.6</v>
      </c>
      <c r="F578" t="n">
        <v>11.69</v>
      </c>
      <c r="G578" t="n">
        <v>100.24</v>
      </c>
      <c r="H578" t="n">
        <v>1.39</v>
      </c>
      <c r="I578" t="n">
        <v>7</v>
      </c>
      <c r="J578" t="n">
        <v>243.79</v>
      </c>
      <c r="K578" t="n">
        <v>56.13</v>
      </c>
      <c r="L578" t="n">
        <v>19</v>
      </c>
      <c r="M578" t="n">
        <v>5</v>
      </c>
      <c r="N578" t="n">
        <v>58.67</v>
      </c>
      <c r="O578" t="n">
        <v>30301.87</v>
      </c>
      <c r="P578" t="n">
        <v>147.96</v>
      </c>
      <c r="Q578" t="n">
        <v>460.71</v>
      </c>
      <c r="R578" t="n">
        <v>45.72</v>
      </c>
      <c r="S578" t="n">
        <v>32.19</v>
      </c>
      <c r="T578" t="n">
        <v>2865.22</v>
      </c>
      <c r="U578" t="n">
        <v>0.7</v>
      </c>
      <c r="V578" t="n">
        <v>0.76</v>
      </c>
      <c r="W578" t="n">
        <v>1.46</v>
      </c>
      <c r="X578" t="n">
        <v>0.16</v>
      </c>
      <c r="Y578" t="n">
        <v>1</v>
      </c>
      <c r="Z578" t="n">
        <v>10</v>
      </c>
    </row>
    <row r="579">
      <c r="A579" t="n">
        <v>73</v>
      </c>
      <c r="B579" t="n">
        <v>110</v>
      </c>
      <c r="C579" t="inlineStr">
        <is>
          <t xml:space="preserve">CONCLUIDO	</t>
        </is>
      </c>
      <c r="D579" t="n">
        <v>6.8463</v>
      </c>
      <c r="E579" t="n">
        <v>14.61</v>
      </c>
      <c r="F579" t="n">
        <v>11.7</v>
      </c>
      <c r="G579" t="n">
        <v>100.27</v>
      </c>
      <c r="H579" t="n">
        <v>1.4</v>
      </c>
      <c r="I579" t="n">
        <v>7</v>
      </c>
      <c r="J579" t="n">
        <v>244.23</v>
      </c>
      <c r="K579" t="n">
        <v>56.13</v>
      </c>
      <c r="L579" t="n">
        <v>19.25</v>
      </c>
      <c r="M579" t="n">
        <v>5</v>
      </c>
      <c r="N579" t="n">
        <v>58.86</v>
      </c>
      <c r="O579" t="n">
        <v>30356.29</v>
      </c>
      <c r="P579" t="n">
        <v>147.82</v>
      </c>
      <c r="Q579" t="n">
        <v>460.69</v>
      </c>
      <c r="R579" t="n">
        <v>45.81</v>
      </c>
      <c r="S579" t="n">
        <v>32.19</v>
      </c>
      <c r="T579" t="n">
        <v>2914.34</v>
      </c>
      <c r="U579" t="n">
        <v>0.7</v>
      </c>
      <c r="V579" t="n">
        <v>0.76</v>
      </c>
      <c r="W579" t="n">
        <v>1.46</v>
      </c>
      <c r="X579" t="n">
        <v>0.16</v>
      </c>
      <c r="Y579" t="n">
        <v>1</v>
      </c>
      <c r="Z579" t="n">
        <v>10</v>
      </c>
    </row>
    <row r="580">
      <c r="A580" t="n">
        <v>74</v>
      </c>
      <c r="B580" t="n">
        <v>110</v>
      </c>
      <c r="C580" t="inlineStr">
        <is>
          <t xml:space="preserve">CONCLUIDO	</t>
        </is>
      </c>
      <c r="D580" t="n">
        <v>6.8454</v>
      </c>
      <c r="E580" t="n">
        <v>14.61</v>
      </c>
      <c r="F580" t="n">
        <v>11.7</v>
      </c>
      <c r="G580" t="n">
        <v>100.29</v>
      </c>
      <c r="H580" t="n">
        <v>1.42</v>
      </c>
      <c r="I580" t="n">
        <v>7</v>
      </c>
      <c r="J580" t="n">
        <v>244.68</v>
      </c>
      <c r="K580" t="n">
        <v>56.13</v>
      </c>
      <c r="L580" t="n">
        <v>19.5</v>
      </c>
      <c r="M580" t="n">
        <v>5</v>
      </c>
      <c r="N580" t="n">
        <v>59.05</v>
      </c>
      <c r="O580" t="n">
        <v>30410.77</v>
      </c>
      <c r="P580" t="n">
        <v>147.47</v>
      </c>
      <c r="Q580" t="n">
        <v>460.69</v>
      </c>
      <c r="R580" t="n">
        <v>45.87</v>
      </c>
      <c r="S580" t="n">
        <v>32.19</v>
      </c>
      <c r="T580" t="n">
        <v>2943.39</v>
      </c>
      <c r="U580" t="n">
        <v>0.7</v>
      </c>
      <c r="V580" t="n">
        <v>0.76</v>
      </c>
      <c r="W580" t="n">
        <v>1.46</v>
      </c>
      <c r="X580" t="n">
        <v>0.17</v>
      </c>
      <c r="Y580" t="n">
        <v>1</v>
      </c>
      <c r="Z580" t="n">
        <v>10</v>
      </c>
    </row>
    <row r="581">
      <c r="A581" t="n">
        <v>75</v>
      </c>
      <c r="B581" t="n">
        <v>110</v>
      </c>
      <c r="C581" t="inlineStr">
        <is>
          <t xml:space="preserve">CONCLUIDO	</t>
        </is>
      </c>
      <c r="D581" t="n">
        <v>6.8483</v>
      </c>
      <c r="E581" t="n">
        <v>14.6</v>
      </c>
      <c r="F581" t="n">
        <v>11.69</v>
      </c>
      <c r="G581" t="n">
        <v>100.23</v>
      </c>
      <c r="H581" t="n">
        <v>1.43</v>
      </c>
      <c r="I581" t="n">
        <v>7</v>
      </c>
      <c r="J581" t="n">
        <v>245.12</v>
      </c>
      <c r="K581" t="n">
        <v>56.13</v>
      </c>
      <c r="L581" t="n">
        <v>19.75</v>
      </c>
      <c r="M581" t="n">
        <v>5</v>
      </c>
      <c r="N581" t="n">
        <v>59.24</v>
      </c>
      <c r="O581" t="n">
        <v>30465.32</v>
      </c>
      <c r="P581" t="n">
        <v>146.67</v>
      </c>
      <c r="Q581" t="n">
        <v>460.69</v>
      </c>
      <c r="R581" t="n">
        <v>45.71</v>
      </c>
      <c r="S581" t="n">
        <v>32.19</v>
      </c>
      <c r="T581" t="n">
        <v>2862.96</v>
      </c>
      <c r="U581" t="n">
        <v>0.7</v>
      </c>
      <c r="V581" t="n">
        <v>0.76</v>
      </c>
      <c r="W581" t="n">
        <v>1.46</v>
      </c>
      <c r="X581" t="n">
        <v>0.16</v>
      </c>
      <c r="Y581" t="n">
        <v>1</v>
      </c>
      <c r="Z581" t="n">
        <v>10</v>
      </c>
    </row>
    <row r="582">
      <c r="A582" t="n">
        <v>76</v>
      </c>
      <c r="B582" t="n">
        <v>110</v>
      </c>
      <c r="C582" t="inlineStr">
        <is>
          <t xml:space="preserve">CONCLUIDO	</t>
        </is>
      </c>
      <c r="D582" t="n">
        <v>6.8438</v>
      </c>
      <c r="E582" t="n">
        <v>14.61</v>
      </c>
      <c r="F582" t="n">
        <v>11.7</v>
      </c>
      <c r="G582" t="n">
        <v>100.31</v>
      </c>
      <c r="H582" t="n">
        <v>1.45</v>
      </c>
      <c r="I582" t="n">
        <v>7</v>
      </c>
      <c r="J582" t="n">
        <v>245.56</v>
      </c>
      <c r="K582" t="n">
        <v>56.13</v>
      </c>
      <c r="L582" t="n">
        <v>20</v>
      </c>
      <c r="M582" t="n">
        <v>5</v>
      </c>
      <c r="N582" t="n">
        <v>59.43</v>
      </c>
      <c r="O582" t="n">
        <v>30519.94</v>
      </c>
      <c r="P582" t="n">
        <v>146.15</v>
      </c>
      <c r="Q582" t="n">
        <v>460.69</v>
      </c>
      <c r="R582" t="n">
        <v>45.97</v>
      </c>
      <c r="S582" t="n">
        <v>32.19</v>
      </c>
      <c r="T582" t="n">
        <v>2993.9</v>
      </c>
      <c r="U582" t="n">
        <v>0.7</v>
      </c>
      <c r="V582" t="n">
        <v>0.76</v>
      </c>
      <c r="W582" t="n">
        <v>1.46</v>
      </c>
      <c r="X582" t="n">
        <v>0.17</v>
      </c>
      <c r="Y582" t="n">
        <v>1</v>
      </c>
      <c r="Z582" t="n">
        <v>10</v>
      </c>
    </row>
    <row r="583">
      <c r="A583" t="n">
        <v>77</v>
      </c>
      <c r="B583" t="n">
        <v>110</v>
      </c>
      <c r="C583" t="inlineStr">
        <is>
          <t xml:space="preserve">CONCLUIDO	</t>
        </is>
      </c>
      <c r="D583" t="n">
        <v>6.8435</v>
      </c>
      <c r="E583" t="n">
        <v>14.61</v>
      </c>
      <c r="F583" t="n">
        <v>11.7</v>
      </c>
      <c r="G583" t="n">
        <v>100.32</v>
      </c>
      <c r="H583" t="n">
        <v>1.46</v>
      </c>
      <c r="I583" t="n">
        <v>7</v>
      </c>
      <c r="J583" t="n">
        <v>246</v>
      </c>
      <c r="K583" t="n">
        <v>56.13</v>
      </c>
      <c r="L583" t="n">
        <v>20.25</v>
      </c>
      <c r="M583" t="n">
        <v>5</v>
      </c>
      <c r="N583" t="n">
        <v>59.63</v>
      </c>
      <c r="O583" t="n">
        <v>30574.64</v>
      </c>
      <c r="P583" t="n">
        <v>145.52</v>
      </c>
      <c r="Q583" t="n">
        <v>460.7</v>
      </c>
      <c r="R583" t="n">
        <v>45.99</v>
      </c>
      <c r="S583" t="n">
        <v>32.19</v>
      </c>
      <c r="T583" t="n">
        <v>3000.38</v>
      </c>
      <c r="U583" t="n">
        <v>0.7</v>
      </c>
      <c r="V583" t="n">
        <v>0.76</v>
      </c>
      <c r="W583" t="n">
        <v>1.46</v>
      </c>
      <c r="X583" t="n">
        <v>0.17</v>
      </c>
      <c r="Y583" t="n">
        <v>1</v>
      </c>
      <c r="Z583" t="n">
        <v>10</v>
      </c>
    </row>
    <row r="584">
      <c r="A584" t="n">
        <v>78</v>
      </c>
      <c r="B584" t="n">
        <v>110</v>
      </c>
      <c r="C584" t="inlineStr">
        <is>
          <t xml:space="preserve">CONCLUIDO	</t>
        </is>
      </c>
      <c r="D584" t="n">
        <v>6.8454</v>
      </c>
      <c r="E584" t="n">
        <v>14.61</v>
      </c>
      <c r="F584" t="n">
        <v>11.7</v>
      </c>
      <c r="G584" t="n">
        <v>100.29</v>
      </c>
      <c r="H584" t="n">
        <v>1.48</v>
      </c>
      <c r="I584" t="n">
        <v>7</v>
      </c>
      <c r="J584" t="n">
        <v>246.45</v>
      </c>
      <c r="K584" t="n">
        <v>56.13</v>
      </c>
      <c r="L584" t="n">
        <v>20.5</v>
      </c>
      <c r="M584" t="n">
        <v>5</v>
      </c>
      <c r="N584" t="n">
        <v>59.82</v>
      </c>
      <c r="O584" t="n">
        <v>30629.4</v>
      </c>
      <c r="P584" t="n">
        <v>144.04</v>
      </c>
      <c r="Q584" t="n">
        <v>460.69</v>
      </c>
      <c r="R584" t="n">
        <v>45.91</v>
      </c>
      <c r="S584" t="n">
        <v>32.19</v>
      </c>
      <c r="T584" t="n">
        <v>2961.92</v>
      </c>
      <c r="U584" t="n">
        <v>0.7</v>
      </c>
      <c r="V584" t="n">
        <v>0.76</v>
      </c>
      <c r="W584" t="n">
        <v>1.46</v>
      </c>
      <c r="X584" t="n">
        <v>0.17</v>
      </c>
      <c r="Y584" t="n">
        <v>1</v>
      </c>
      <c r="Z584" t="n">
        <v>10</v>
      </c>
    </row>
    <row r="585">
      <c r="A585" t="n">
        <v>79</v>
      </c>
      <c r="B585" t="n">
        <v>110</v>
      </c>
      <c r="C585" t="inlineStr">
        <is>
          <t xml:space="preserve">CONCLUIDO	</t>
        </is>
      </c>
      <c r="D585" t="n">
        <v>6.878</v>
      </c>
      <c r="E585" t="n">
        <v>14.54</v>
      </c>
      <c r="F585" t="n">
        <v>11.67</v>
      </c>
      <c r="G585" t="n">
        <v>116.73</v>
      </c>
      <c r="H585" t="n">
        <v>1.49</v>
      </c>
      <c r="I585" t="n">
        <v>6</v>
      </c>
      <c r="J585" t="n">
        <v>246.89</v>
      </c>
      <c r="K585" t="n">
        <v>56.13</v>
      </c>
      <c r="L585" t="n">
        <v>20.75</v>
      </c>
      <c r="M585" t="n">
        <v>4</v>
      </c>
      <c r="N585" t="n">
        <v>60.02</v>
      </c>
      <c r="O585" t="n">
        <v>30684.23</v>
      </c>
      <c r="P585" t="n">
        <v>143.29</v>
      </c>
      <c r="Q585" t="n">
        <v>460.69</v>
      </c>
      <c r="R585" t="n">
        <v>44.99</v>
      </c>
      <c r="S585" t="n">
        <v>32.19</v>
      </c>
      <c r="T585" t="n">
        <v>2509.34</v>
      </c>
      <c r="U585" t="n">
        <v>0.72</v>
      </c>
      <c r="V585" t="n">
        <v>0.77</v>
      </c>
      <c r="W585" t="n">
        <v>1.46</v>
      </c>
      <c r="X585" t="n">
        <v>0.14</v>
      </c>
      <c r="Y585" t="n">
        <v>1</v>
      </c>
      <c r="Z585" t="n">
        <v>10</v>
      </c>
    </row>
    <row r="586">
      <c r="A586" t="n">
        <v>80</v>
      </c>
      <c r="B586" t="n">
        <v>110</v>
      </c>
      <c r="C586" t="inlineStr">
        <is>
          <t xml:space="preserve">CONCLUIDO	</t>
        </is>
      </c>
      <c r="D586" t="n">
        <v>6.8796</v>
      </c>
      <c r="E586" t="n">
        <v>14.54</v>
      </c>
      <c r="F586" t="n">
        <v>11.67</v>
      </c>
      <c r="G586" t="n">
        <v>116.7</v>
      </c>
      <c r="H586" t="n">
        <v>1.51</v>
      </c>
      <c r="I586" t="n">
        <v>6</v>
      </c>
      <c r="J586" t="n">
        <v>247.34</v>
      </c>
      <c r="K586" t="n">
        <v>56.13</v>
      </c>
      <c r="L586" t="n">
        <v>21</v>
      </c>
      <c r="M586" t="n">
        <v>4</v>
      </c>
      <c r="N586" t="n">
        <v>60.21</v>
      </c>
      <c r="O586" t="n">
        <v>30739.14</v>
      </c>
      <c r="P586" t="n">
        <v>143.51</v>
      </c>
      <c r="Q586" t="n">
        <v>460.69</v>
      </c>
      <c r="R586" t="n">
        <v>44.88</v>
      </c>
      <c r="S586" t="n">
        <v>32.19</v>
      </c>
      <c r="T586" t="n">
        <v>2451.37</v>
      </c>
      <c r="U586" t="n">
        <v>0.72</v>
      </c>
      <c r="V586" t="n">
        <v>0.77</v>
      </c>
      <c r="W586" t="n">
        <v>1.46</v>
      </c>
      <c r="X586" t="n">
        <v>0.14</v>
      </c>
      <c r="Y586" t="n">
        <v>1</v>
      </c>
      <c r="Z586" t="n">
        <v>10</v>
      </c>
    </row>
    <row r="587">
      <c r="A587" t="n">
        <v>81</v>
      </c>
      <c r="B587" t="n">
        <v>110</v>
      </c>
      <c r="C587" t="inlineStr">
        <is>
          <t xml:space="preserve">CONCLUIDO	</t>
        </is>
      </c>
      <c r="D587" t="n">
        <v>6.8781</v>
      </c>
      <c r="E587" t="n">
        <v>14.54</v>
      </c>
      <c r="F587" t="n">
        <v>11.67</v>
      </c>
      <c r="G587" t="n">
        <v>116.73</v>
      </c>
      <c r="H587" t="n">
        <v>1.53</v>
      </c>
      <c r="I587" t="n">
        <v>6</v>
      </c>
      <c r="J587" t="n">
        <v>247.78</v>
      </c>
      <c r="K587" t="n">
        <v>56.13</v>
      </c>
      <c r="L587" t="n">
        <v>21.25</v>
      </c>
      <c r="M587" t="n">
        <v>4</v>
      </c>
      <c r="N587" t="n">
        <v>60.41</v>
      </c>
      <c r="O587" t="n">
        <v>30794.11</v>
      </c>
      <c r="P587" t="n">
        <v>143.67</v>
      </c>
      <c r="Q587" t="n">
        <v>460.71</v>
      </c>
      <c r="R587" t="n">
        <v>45.04</v>
      </c>
      <c r="S587" t="n">
        <v>32.19</v>
      </c>
      <c r="T587" t="n">
        <v>2530.96</v>
      </c>
      <c r="U587" t="n">
        <v>0.71</v>
      </c>
      <c r="V587" t="n">
        <v>0.77</v>
      </c>
      <c r="W587" t="n">
        <v>1.46</v>
      </c>
      <c r="X587" t="n">
        <v>0.14</v>
      </c>
      <c r="Y587" t="n">
        <v>1</v>
      </c>
      <c r="Z587" t="n">
        <v>10</v>
      </c>
    </row>
    <row r="588">
      <c r="A588" t="n">
        <v>82</v>
      </c>
      <c r="B588" t="n">
        <v>110</v>
      </c>
      <c r="C588" t="inlineStr">
        <is>
          <t xml:space="preserve">CONCLUIDO	</t>
        </is>
      </c>
      <c r="D588" t="n">
        <v>6.8815</v>
      </c>
      <c r="E588" t="n">
        <v>14.53</v>
      </c>
      <c r="F588" t="n">
        <v>11.67</v>
      </c>
      <c r="G588" t="n">
        <v>116.66</v>
      </c>
      <c r="H588" t="n">
        <v>1.54</v>
      </c>
      <c r="I588" t="n">
        <v>6</v>
      </c>
      <c r="J588" t="n">
        <v>248.23</v>
      </c>
      <c r="K588" t="n">
        <v>56.13</v>
      </c>
      <c r="L588" t="n">
        <v>21.5</v>
      </c>
      <c r="M588" t="n">
        <v>4</v>
      </c>
      <c r="N588" t="n">
        <v>60.6</v>
      </c>
      <c r="O588" t="n">
        <v>30849.16</v>
      </c>
      <c r="P588" t="n">
        <v>143.61</v>
      </c>
      <c r="Q588" t="n">
        <v>460.69</v>
      </c>
      <c r="R588" t="n">
        <v>44.75</v>
      </c>
      <c r="S588" t="n">
        <v>32.19</v>
      </c>
      <c r="T588" t="n">
        <v>2388.24</v>
      </c>
      <c r="U588" t="n">
        <v>0.72</v>
      </c>
      <c r="V588" t="n">
        <v>0.77</v>
      </c>
      <c r="W588" t="n">
        <v>1.46</v>
      </c>
      <c r="X588" t="n">
        <v>0.13</v>
      </c>
      <c r="Y588" t="n">
        <v>1</v>
      </c>
      <c r="Z588" t="n">
        <v>10</v>
      </c>
    </row>
    <row r="589">
      <c r="A589" t="n">
        <v>83</v>
      </c>
      <c r="B589" t="n">
        <v>110</v>
      </c>
      <c r="C589" t="inlineStr">
        <is>
          <t xml:space="preserve">CONCLUIDO	</t>
        </is>
      </c>
      <c r="D589" t="n">
        <v>6.8803</v>
      </c>
      <c r="E589" t="n">
        <v>14.53</v>
      </c>
      <c r="F589" t="n">
        <v>11.67</v>
      </c>
      <c r="G589" t="n">
        <v>116.68</v>
      </c>
      <c r="H589" t="n">
        <v>1.56</v>
      </c>
      <c r="I589" t="n">
        <v>6</v>
      </c>
      <c r="J589" t="n">
        <v>248.68</v>
      </c>
      <c r="K589" t="n">
        <v>56.13</v>
      </c>
      <c r="L589" t="n">
        <v>21.75</v>
      </c>
      <c r="M589" t="n">
        <v>4</v>
      </c>
      <c r="N589" t="n">
        <v>60.8</v>
      </c>
      <c r="O589" t="n">
        <v>30904.28</v>
      </c>
      <c r="P589" t="n">
        <v>143.22</v>
      </c>
      <c r="Q589" t="n">
        <v>460.7</v>
      </c>
      <c r="R589" t="n">
        <v>44.84</v>
      </c>
      <c r="S589" t="n">
        <v>32.19</v>
      </c>
      <c r="T589" t="n">
        <v>2432.22</v>
      </c>
      <c r="U589" t="n">
        <v>0.72</v>
      </c>
      <c r="V589" t="n">
        <v>0.77</v>
      </c>
      <c r="W589" t="n">
        <v>1.46</v>
      </c>
      <c r="X589" t="n">
        <v>0.13</v>
      </c>
      <c r="Y589" t="n">
        <v>1</v>
      </c>
      <c r="Z589" t="n">
        <v>10</v>
      </c>
    </row>
    <row r="590">
      <c r="A590" t="n">
        <v>84</v>
      </c>
      <c r="B590" t="n">
        <v>110</v>
      </c>
      <c r="C590" t="inlineStr">
        <is>
          <t xml:space="preserve">CONCLUIDO	</t>
        </is>
      </c>
      <c r="D590" t="n">
        <v>6.8781</v>
      </c>
      <c r="E590" t="n">
        <v>14.54</v>
      </c>
      <c r="F590" t="n">
        <v>11.67</v>
      </c>
      <c r="G590" t="n">
        <v>116.73</v>
      </c>
      <c r="H590" t="n">
        <v>1.57</v>
      </c>
      <c r="I590" t="n">
        <v>6</v>
      </c>
      <c r="J590" t="n">
        <v>249.12</v>
      </c>
      <c r="K590" t="n">
        <v>56.13</v>
      </c>
      <c r="L590" t="n">
        <v>22</v>
      </c>
      <c r="M590" t="n">
        <v>3</v>
      </c>
      <c r="N590" t="n">
        <v>61</v>
      </c>
      <c r="O590" t="n">
        <v>30959.46</v>
      </c>
      <c r="P590" t="n">
        <v>143.33</v>
      </c>
      <c r="Q590" t="n">
        <v>460.69</v>
      </c>
      <c r="R590" t="n">
        <v>45.02</v>
      </c>
      <c r="S590" t="n">
        <v>32.19</v>
      </c>
      <c r="T590" t="n">
        <v>2523.25</v>
      </c>
      <c r="U590" t="n">
        <v>0.71</v>
      </c>
      <c r="V590" t="n">
        <v>0.77</v>
      </c>
      <c r="W590" t="n">
        <v>1.46</v>
      </c>
      <c r="X590" t="n">
        <v>0.14</v>
      </c>
      <c r="Y590" t="n">
        <v>1</v>
      </c>
      <c r="Z590" t="n">
        <v>10</v>
      </c>
    </row>
    <row r="591">
      <c r="A591" t="n">
        <v>85</v>
      </c>
      <c r="B591" t="n">
        <v>110</v>
      </c>
      <c r="C591" t="inlineStr">
        <is>
          <t xml:space="preserve">CONCLUIDO	</t>
        </is>
      </c>
      <c r="D591" t="n">
        <v>6.8781</v>
      </c>
      <c r="E591" t="n">
        <v>14.54</v>
      </c>
      <c r="F591" t="n">
        <v>11.67</v>
      </c>
      <c r="G591" t="n">
        <v>116.73</v>
      </c>
      <c r="H591" t="n">
        <v>1.59</v>
      </c>
      <c r="I591" t="n">
        <v>6</v>
      </c>
      <c r="J591" t="n">
        <v>249.57</v>
      </c>
      <c r="K591" t="n">
        <v>56.13</v>
      </c>
      <c r="L591" t="n">
        <v>22.25</v>
      </c>
      <c r="M591" t="n">
        <v>3</v>
      </c>
      <c r="N591" t="n">
        <v>61.2</v>
      </c>
      <c r="O591" t="n">
        <v>31014.73</v>
      </c>
      <c r="P591" t="n">
        <v>142.87</v>
      </c>
      <c r="Q591" t="n">
        <v>460.69</v>
      </c>
      <c r="R591" t="n">
        <v>44.98</v>
      </c>
      <c r="S591" t="n">
        <v>32.19</v>
      </c>
      <c r="T591" t="n">
        <v>2504.91</v>
      </c>
      <c r="U591" t="n">
        <v>0.72</v>
      </c>
      <c r="V591" t="n">
        <v>0.77</v>
      </c>
      <c r="W591" t="n">
        <v>1.46</v>
      </c>
      <c r="X591" t="n">
        <v>0.14</v>
      </c>
      <c r="Y591" t="n">
        <v>1</v>
      </c>
      <c r="Z591" t="n">
        <v>10</v>
      </c>
    </row>
    <row r="592">
      <c r="A592" t="n">
        <v>86</v>
      </c>
      <c r="B592" t="n">
        <v>110</v>
      </c>
      <c r="C592" t="inlineStr">
        <is>
          <t xml:space="preserve">CONCLUIDO	</t>
        </is>
      </c>
      <c r="D592" t="n">
        <v>6.8777</v>
      </c>
      <c r="E592" t="n">
        <v>14.54</v>
      </c>
      <c r="F592" t="n">
        <v>11.67</v>
      </c>
      <c r="G592" t="n">
        <v>116.74</v>
      </c>
      <c r="H592" t="n">
        <v>1.6</v>
      </c>
      <c r="I592" t="n">
        <v>6</v>
      </c>
      <c r="J592" t="n">
        <v>250.02</v>
      </c>
      <c r="K592" t="n">
        <v>56.13</v>
      </c>
      <c r="L592" t="n">
        <v>22.5</v>
      </c>
      <c r="M592" t="n">
        <v>3</v>
      </c>
      <c r="N592" t="n">
        <v>61.39</v>
      </c>
      <c r="O592" t="n">
        <v>31070.06</v>
      </c>
      <c r="P592" t="n">
        <v>142.81</v>
      </c>
      <c r="Q592" t="n">
        <v>460.69</v>
      </c>
      <c r="R592" t="n">
        <v>44.99</v>
      </c>
      <c r="S592" t="n">
        <v>32.19</v>
      </c>
      <c r="T592" t="n">
        <v>2506.72</v>
      </c>
      <c r="U592" t="n">
        <v>0.72</v>
      </c>
      <c r="V592" t="n">
        <v>0.77</v>
      </c>
      <c r="W592" t="n">
        <v>1.46</v>
      </c>
      <c r="X592" t="n">
        <v>0.14</v>
      </c>
      <c r="Y592" t="n">
        <v>1</v>
      </c>
      <c r="Z592" t="n">
        <v>10</v>
      </c>
    </row>
    <row r="593">
      <c r="A593" t="n">
        <v>87</v>
      </c>
      <c r="B593" t="n">
        <v>110</v>
      </c>
      <c r="C593" t="inlineStr">
        <is>
          <t xml:space="preserve">CONCLUIDO	</t>
        </is>
      </c>
      <c r="D593" t="n">
        <v>6.8785</v>
      </c>
      <c r="E593" t="n">
        <v>14.54</v>
      </c>
      <c r="F593" t="n">
        <v>11.67</v>
      </c>
      <c r="G593" t="n">
        <v>116.72</v>
      </c>
      <c r="H593" t="n">
        <v>1.62</v>
      </c>
      <c r="I593" t="n">
        <v>6</v>
      </c>
      <c r="J593" t="n">
        <v>250.47</v>
      </c>
      <c r="K593" t="n">
        <v>56.13</v>
      </c>
      <c r="L593" t="n">
        <v>22.75</v>
      </c>
      <c r="M593" t="n">
        <v>3</v>
      </c>
      <c r="N593" t="n">
        <v>61.59</v>
      </c>
      <c r="O593" t="n">
        <v>31125.47</v>
      </c>
      <c r="P593" t="n">
        <v>142.88</v>
      </c>
      <c r="Q593" t="n">
        <v>460.69</v>
      </c>
      <c r="R593" t="n">
        <v>44.92</v>
      </c>
      <c r="S593" t="n">
        <v>32.19</v>
      </c>
      <c r="T593" t="n">
        <v>2473.63</v>
      </c>
      <c r="U593" t="n">
        <v>0.72</v>
      </c>
      <c r="V593" t="n">
        <v>0.77</v>
      </c>
      <c r="W593" t="n">
        <v>1.46</v>
      </c>
      <c r="X593" t="n">
        <v>0.14</v>
      </c>
      <c r="Y593" t="n">
        <v>1</v>
      </c>
      <c r="Z593" t="n">
        <v>10</v>
      </c>
    </row>
    <row r="594">
      <c r="A594" t="n">
        <v>88</v>
      </c>
      <c r="B594" t="n">
        <v>110</v>
      </c>
      <c r="C594" t="inlineStr">
        <is>
          <t xml:space="preserve">CONCLUIDO	</t>
        </is>
      </c>
      <c r="D594" t="n">
        <v>6.881</v>
      </c>
      <c r="E594" t="n">
        <v>14.53</v>
      </c>
      <c r="F594" t="n">
        <v>11.67</v>
      </c>
      <c r="G594" t="n">
        <v>116.67</v>
      </c>
      <c r="H594" t="n">
        <v>1.63</v>
      </c>
      <c r="I594" t="n">
        <v>6</v>
      </c>
      <c r="J594" t="n">
        <v>250.92</v>
      </c>
      <c r="K594" t="n">
        <v>56.13</v>
      </c>
      <c r="L594" t="n">
        <v>23</v>
      </c>
      <c r="M594" t="n">
        <v>3</v>
      </c>
      <c r="N594" t="n">
        <v>61.79</v>
      </c>
      <c r="O594" t="n">
        <v>31180.95</v>
      </c>
      <c r="P594" t="n">
        <v>141.81</v>
      </c>
      <c r="Q594" t="n">
        <v>460.7</v>
      </c>
      <c r="R594" t="n">
        <v>44.76</v>
      </c>
      <c r="S594" t="n">
        <v>32.19</v>
      </c>
      <c r="T594" t="n">
        <v>2393.64</v>
      </c>
      <c r="U594" t="n">
        <v>0.72</v>
      </c>
      <c r="V594" t="n">
        <v>0.77</v>
      </c>
      <c r="W594" t="n">
        <v>1.46</v>
      </c>
      <c r="X594" t="n">
        <v>0.13</v>
      </c>
      <c r="Y594" t="n">
        <v>1</v>
      </c>
      <c r="Z594" t="n">
        <v>10</v>
      </c>
    </row>
    <row r="595">
      <c r="A595" t="n">
        <v>89</v>
      </c>
      <c r="B595" t="n">
        <v>110</v>
      </c>
      <c r="C595" t="inlineStr">
        <is>
          <t xml:space="preserve">CONCLUIDO	</t>
        </is>
      </c>
      <c r="D595" t="n">
        <v>6.8794</v>
      </c>
      <c r="E595" t="n">
        <v>14.54</v>
      </c>
      <c r="F595" t="n">
        <v>11.67</v>
      </c>
      <c r="G595" t="n">
        <v>116.7</v>
      </c>
      <c r="H595" t="n">
        <v>1.65</v>
      </c>
      <c r="I595" t="n">
        <v>6</v>
      </c>
      <c r="J595" t="n">
        <v>251.37</v>
      </c>
      <c r="K595" t="n">
        <v>56.13</v>
      </c>
      <c r="L595" t="n">
        <v>23.25</v>
      </c>
      <c r="M595" t="n">
        <v>2</v>
      </c>
      <c r="N595" t="n">
        <v>61.99</v>
      </c>
      <c r="O595" t="n">
        <v>31236.5</v>
      </c>
      <c r="P595" t="n">
        <v>140.62</v>
      </c>
      <c r="Q595" t="n">
        <v>460.69</v>
      </c>
      <c r="R595" t="n">
        <v>44.89</v>
      </c>
      <c r="S595" t="n">
        <v>32.19</v>
      </c>
      <c r="T595" t="n">
        <v>2458.77</v>
      </c>
      <c r="U595" t="n">
        <v>0.72</v>
      </c>
      <c r="V595" t="n">
        <v>0.77</v>
      </c>
      <c r="W595" t="n">
        <v>1.46</v>
      </c>
      <c r="X595" t="n">
        <v>0.14</v>
      </c>
      <c r="Y595" t="n">
        <v>1</v>
      </c>
      <c r="Z595" t="n">
        <v>10</v>
      </c>
    </row>
    <row r="596">
      <c r="A596" t="n">
        <v>90</v>
      </c>
      <c r="B596" t="n">
        <v>110</v>
      </c>
      <c r="C596" t="inlineStr">
        <is>
          <t xml:space="preserve">CONCLUIDO	</t>
        </is>
      </c>
      <c r="D596" t="n">
        <v>6.8809</v>
      </c>
      <c r="E596" t="n">
        <v>14.53</v>
      </c>
      <c r="F596" t="n">
        <v>11.67</v>
      </c>
      <c r="G596" t="n">
        <v>116.67</v>
      </c>
      <c r="H596" t="n">
        <v>1.66</v>
      </c>
      <c r="I596" t="n">
        <v>6</v>
      </c>
      <c r="J596" t="n">
        <v>251.82</v>
      </c>
      <c r="K596" t="n">
        <v>56.13</v>
      </c>
      <c r="L596" t="n">
        <v>23.5</v>
      </c>
      <c r="M596" t="n">
        <v>2</v>
      </c>
      <c r="N596" t="n">
        <v>62.19</v>
      </c>
      <c r="O596" t="n">
        <v>31292.13</v>
      </c>
      <c r="P596" t="n">
        <v>140.8</v>
      </c>
      <c r="Q596" t="n">
        <v>460.71</v>
      </c>
      <c r="R596" t="n">
        <v>44.81</v>
      </c>
      <c r="S596" t="n">
        <v>32.19</v>
      </c>
      <c r="T596" t="n">
        <v>2418.19</v>
      </c>
      <c r="U596" t="n">
        <v>0.72</v>
      </c>
      <c r="V596" t="n">
        <v>0.77</v>
      </c>
      <c r="W596" t="n">
        <v>1.46</v>
      </c>
      <c r="X596" t="n">
        <v>0.13</v>
      </c>
      <c r="Y596" t="n">
        <v>1</v>
      </c>
      <c r="Z596" t="n">
        <v>10</v>
      </c>
    </row>
    <row r="597">
      <c r="A597" t="n">
        <v>91</v>
      </c>
      <c r="B597" t="n">
        <v>110</v>
      </c>
      <c r="C597" t="inlineStr">
        <is>
          <t xml:space="preserve">CONCLUIDO	</t>
        </is>
      </c>
      <c r="D597" t="n">
        <v>6.878</v>
      </c>
      <c r="E597" t="n">
        <v>14.54</v>
      </c>
      <c r="F597" t="n">
        <v>11.67</v>
      </c>
      <c r="G597" t="n">
        <v>116.73</v>
      </c>
      <c r="H597" t="n">
        <v>1.67</v>
      </c>
      <c r="I597" t="n">
        <v>6</v>
      </c>
      <c r="J597" t="n">
        <v>252.27</v>
      </c>
      <c r="K597" t="n">
        <v>56.13</v>
      </c>
      <c r="L597" t="n">
        <v>23.75</v>
      </c>
      <c r="M597" t="n">
        <v>2</v>
      </c>
      <c r="N597" t="n">
        <v>62.4</v>
      </c>
      <c r="O597" t="n">
        <v>31347.83</v>
      </c>
      <c r="P597" t="n">
        <v>140.5</v>
      </c>
      <c r="Q597" t="n">
        <v>460.69</v>
      </c>
      <c r="R597" t="n">
        <v>44.93</v>
      </c>
      <c r="S597" t="n">
        <v>32.19</v>
      </c>
      <c r="T597" t="n">
        <v>2475.6</v>
      </c>
      <c r="U597" t="n">
        <v>0.72</v>
      </c>
      <c r="V597" t="n">
        <v>0.77</v>
      </c>
      <c r="W597" t="n">
        <v>1.46</v>
      </c>
      <c r="X597" t="n">
        <v>0.14</v>
      </c>
      <c r="Y597" t="n">
        <v>1</v>
      </c>
      <c r="Z597" t="n">
        <v>10</v>
      </c>
    </row>
    <row r="598">
      <c r="A598" t="n">
        <v>92</v>
      </c>
      <c r="B598" t="n">
        <v>110</v>
      </c>
      <c r="C598" t="inlineStr">
        <is>
          <t xml:space="preserve">CONCLUIDO	</t>
        </is>
      </c>
      <c r="D598" t="n">
        <v>6.8755</v>
      </c>
      <c r="E598" t="n">
        <v>14.54</v>
      </c>
      <c r="F598" t="n">
        <v>11.68</v>
      </c>
      <c r="G598" t="n">
        <v>116.78</v>
      </c>
      <c r="H598" t="n">
        <v>1.69</v>
      </c>
      <c r="I598" t="n">
        <v>6</v>
      </c>
      <c r="J598" t="n">
        <v>252.73</v>
      </c>
      <c r="K598" t="n">
        <v>56.13</v>
      </c>
      <c r="L598" t="n">
        <v>24</v>
      </c>
      <c r="M598" t="n">
        <v>0</v>
      </c>
      <c r="N598" t="n">
        <v>62.6</v>
      </c>
      <c r="O598" t="n">
        <v>31403.6</v>
      </c>
      <c r="P598" t="n">
        <v>140.45</v>
      </c>
      <c r="Q598" t="n">
        <v>460.69</v>
      </c>
      <c r="R598" t="n">
        <v>45</v>
      </c>
      <c r="S598" t="n">
        <v>32.19</v>
      </c>
      <c r="T598" t="n">
        <v>2512.25</v>
      </c>
      <c r="U598" t="n">
        <v>0.72</v>
      </c>
      <c r="V598" t="n">
        <v>0.77</v>
      </c>
      <c r="W598" t="n">
        <v>1.46</v>
      </c>
      <c r="X598" t="n">
        <v>0.14</v>
      </c>
      <c r="Y598" t="n">
        <v>1</v>
      </c>
      <c r="Z598" t="n">
        <v>10</v>
      </c>
    </row>
    <row r="599">
      <c r="A599" t="n">
        <v>0</v>
      </c>
      <c r="B599" t="n">
        <v>150</v>
      </c>
      <c r="C599" t="inlineStr">
        <is>
          <t xml:space="preserve">CONCLUIDO	</t>
        </is>
      </c>
      <c r="D599" t="n">
        <v>2.7291</v>
      </c>
      <c r="E599" t="n">
        <v>36.64</v>
      </c>
      <c r="F599" t="n">
        <v>19.37</v>
      </c>
      <c r="G599" t="n">
        <v>4.52</v>
      </c>
      <c r="H599" t="n">
        <v>0.06</v>
      </c>
      <c r="I599" t="n">
        <v>257</v>
      </c>
      <c r="J599" t="n">
        <v>296.65</v>
      </c>
      <c r="K599" t="n">
        <v>61.82</v>
      </c>
      <c r="L599" t="n">
        <v>1</v>
      </c>
      <c r="M599" t="n">
        <v>255</v>
      </c>
      <c r="N599" t="n">
        <v>83.83</v>
      </c>
      <c r="O599" t="n">
        <v>36821.52</v>
      </c>
      <c r="P599" t="n">
        <v>352.51</v>
      </c>
      <c r="Q599" t="n">
        <v>460.9</v>
      </c>
      <c r="R599" t="n">
        <v>297.35</v>
      </c>
      <c r="S599" t="n">
        <v>32.19</v>
      </c>
      <c r="T599" t="n">
        <v>127433.94</v>
      </c>
      <c r="U599" t="n">
        <v>0.11</v>
      </c>
      <c r="V599" t="n">
        <v>0.46</v>
      </c>
      <c r="W599" t="n">
        <v>1.86</v>
      </c>
      <c r="X599" t="n">
        <v>7.83</v>
      </c>
      <c r="Y599" t="n">
        <v>1</v>
      </c>
      <c r="Z599" t="n">
        <v>10</v>
      </c>
    </row>
    <row r="600">
      <c r="A600" t="n">
        <v>1</v>
      </c>
      <c r="B600" t="n">
        <v>150</v>
      </c>
      <c r="C600" t="inlineStr">
        <is>
          <t xml:space="preserve">CONCLUIDO	</t>
        </is>
      </c>
      <c r="D600" t="n">
        <v>3.3548</v>
      </c>
      <c r="E600" t="n">
        <v>29.81</v>
      </c>
      <c r="F600" t="n">
        <v>16.87</v>
      </c>
      <c r="G600" t="n">
        <v>5.65</v>
      </c>
      <c r="H600" t="n">
        <v>0.07000000000000001</v>
      </c>
      <c r="I600" t="n">
        <v>179</v>
      </c>
      <c r="J600" t="n">
        <v>297.17</v>
      </c>
      <c r="K600" t="n">
        <v>61.82</v>
      </c>
      <c r="L600" t="n">
        <v>1.25</v>
      </c>
      <c r="M600" t="n">
        <v>177</v>
      </c>
      <c r="N600" t="n">
        <v>84.09999999999999</v>
      </c>
      <c r="O600" t="n">
        <v>36885.7</v>
      </c>
      <c r="P600" t="n">
        <v>306.72</v>
      </c>
      <c r="Q600" t="n">
        <v>460.93</v>
      </c>
      <c r="R600" t="n">
        <v>215.24</v>
      </c>
      <c r="S600" t="n">
        <v>32.19</v>
      </c>
      <c r="T600" t="n">
        <v>86767.23</v>
      </c>
      <c r="U600" t="n">
        <v>0.15</v>
      </c>
      <c r="V600" t="n">
        <v>0.53</v>
      </c>
      <c r="W600" t="n">
        <v>1.72</v>
      </c>
      <c r="X600" t="n">
        <v>5.33</v>
      </c>
      <c r="Y600" t="n">
        <v>1</v>
      </c>
      <c r="Z600" t="n">
        <v>10</v>
      </c>
    </row>
    <row r="601">
      <c r="A601" t="n">
        <v>2</v>
      </c>
      <c r="B601" t="n">
        <v>150</v>
      </c>
      <c r="C601" t="inlineStr">
        <is>
          <t xml:space="preserve">CONCLUIDO	</t>
        </is>
      </c>
      <c r="D601" t="n">
        <v>3.8091</v>
      </c>
      <c r="E601" t="n">
        <v>26.25</v>
      </c>
      <c r="F601" t="n">
        <v>15.59</v>
      </c>
      <c r="G601" t="n">
        <v>6.78</v>
      </c>
      <c r="H601" t="n">
        <v>0.09</v>
      </c>
      <c r="I601" t="n">
        <v>138</v>
      </c>
      <c r="J601" t="n">
        <v>297.7</v>
      </c>
      <c r="K601" t="n">
        <v>61.82</v>
      </c>
      <c r="L601" t="n">
        <v>1.5</v>
      </c>
      <c r="M601" t="n">
        <v>136</v>
      </c>
      <c r="N601" t="n">
        <v>84.37</v>
      </c>
      <c r="O601" t="n">
        <v>36949.99</v>
      </c>
      <c r="P601" t="n">
        <v>283.25</v>
      </c>
      <c r="Q601" t="n">
        <v>460.86</v>
      </c>
      <c r="R601" t="n">
        <v>173.12</v>
      </c>
      <c r="S601" t="n">
        <v>32.19</v>
      </c>
      <c r="T601" t="n">
        <v>65913.84</v>
      </c>
      <c r="U601" t="n">
        <v>0.19</v>
      </c>
      <c r="V601" t="n">
        <v>0.57</v>
      </c>
      <c r="W601" t="n">
        <v>1.67</v>
      </c>
      <c r="X601" t="n">
        <v>4.05</v>
      </c>
      <c r="Y601" t="n">
        <v>1</v>
      </c>
      <c r="Z601" t="n">
        <v>10</v>
      </c>
    </row>
    <row r="602">
      <c r="A602" t="n">
        <v>3</v>
      </c>
      <c r="B602" t="n">
        <v>150</v>
      </c>
      <c r="C602" t="inlineStr">
        <is>
          <t xml:space="preserve">CONCLUIDO	</t>
        </is>
      </c>
      <c r="D602" t="n">
        <v>4.163</v>
      </c>
      <c r="E602" t="n">
        <v>24.02</v>
      </c>
      <c r="F602" t="n">
        <v>14.8</v>
      </c>
      <c r="G602" t="n">
        <v>7.93</v>
      </c>
      <c r="H602" t="n">
        <v>0.1</v>
      </c>
      <c r="I602" t="n">
        <v>112</v>
      </c>
      <c r="J602" t="n">
        <v>298.22</v>
      </c>
      <c r="K602" t="n">
        <v>61.82</v>
      </c>
      <c r="L602" t="n">
        <v>1.75</v>
      </c>
      <c r="M602" t="n">
        <v>110</v>
      </c>
      <c r="N602" t="n">
        <v>84.65000000000001</v>
      </c>
      <c r="O602" t="n">
        <v>37014.39</v>
      </c>
      <c r="P602" t="n">
        <v>268.72</v>
      </c>
      <c r="Q602" t="n">
        <v>460.71</v>
      </c>
      <c r="R602" t="n">
        <v>147.49</v>
      </c>
      <c r="S602" t="n">
        <v>32.19</v>
      </c>
      <c r="T602" t="n">
        <v>53225.41</v>
      </c>
      <c r="U602" t="n">
        <v>0.22</v>
      </c>
      <c r="V602" t="n">
        <v>0.6</v>
      </c>
      <c r="W602" t="n">
        <v>1.62</v>
      </c>
      <c r="X602" t="n">
        <v>3.27</v>
      </c>
      <c r="Y602" t="n">
        <v>1</v>
      </c>
      <c r="Z602" t="n">
        <v>10</v>
      </c>
    </row>
    <row r="603">
      <c r="A603" t="n">
        <v>4</v>
      </c>
      <c r="B603" t="n">
        <v>150</v>
      </c>
      <c r="C603" t="inlineStr">
        <is>
          <t xml:space="preserve">CONCLUIDO	</t>
        </is>
      </c>
      <c r="D603" t="n">
        <v>4.4308</v>
      </c>
      <c r="E603" t="n">
        <v>22.57</v>
      </c>
      <c r="F603" t="n">
        <v>14.29</v>
      </c>
      <c r="G603" t="n">
        <v>9.029999999999999</v>
      </c>
      <c r="H603" t="n">
        <v>0.12</v>
      </c>
      <c r="I603" t="n">
        <v>95</v>
      </c>
      <c r="J603" t="n">
        <v>298.74</v>
      </c>
      <c r="K603" t="n">
        <v>61.82</v>
      </c>
      <c r="L603" t="n">
        <v>2</v>
      </c>
      <c r="M603" t="n">
        <v>93</v>
      </c>
      <c r="N603" t="n">
        <v>84.92</v>
      </c>
      <c r="O603" t="n">
        <v>37078.91</v>
      </c>
      <c r="P603" t="n">
        <v>259.3</v>
      </c>
      <c r="Q603" t="n">
        <v>460.8</v>
      </c>
      <c r="R603" t="n">
        <v>130.44</v>
      </c>
      <c r="S603" t="n">
        <v>32.19</v>
      </c>
      <c r="T603" t="n">
        <v>44788.2</v>
      </c>
      <c r="U603" t="n">
        <v>0.25</v>
      </c>
      <c r="V603" t="n">
        <v>0.63</v>
      </c>
      <c r="W603" t="n">
        <v>1.6</v>
      </c>
      <c r="X603" t="n">
        <v>2.76</v>
      </c>
      <c r="Y603" t="n">
        <v>1</v>
      </c>
      <c r="Z603" t="n">
        <v>10</v>
      </c>
    </row>
    <row r="604">
      <c r="A604" t="n">
        <v>5</v>
      </c>
      <c r="B604" t="n">
        <v>150</v>
      </c>
      <c r="C604" t="inlineStr">
        <is>
          <t xml:space="preserve">CONCLUIDO	</t>
        </is>
      </c>
      <c r="D604" t="n">
        <v>4.6619</v>
      </c>
      <c r="E604" t="n">
        <v>21.45</v>
      </c>
      <c r="F604" t="n">
        <v>13.9</v>
      </c>
      <c r="G604" t="n">
        <v>10.17</v>
      </c>
      <c r="H604" t="n">
        <v>0.13</v>
      </c>
      <c r="I604" t="n">
        <v>82</v>
      </c>
      <c r="J604" t="n">
        <v>299.26</v>
      </c>
      <c r="K604" t="n">
        <v>61.82</v>
      </c>
      <c r="L604" t="n">
        <v>2.25</v>
      </c>
      <c r="M604" t="n">
        <v>80</v>
      </c>
      <c r="N604" t="n">
        <v>85.19</v>
      </c>
      <c r="O604" t="n">
        <v>37143.54</v>
      </c>
      <c r="P604" t="n">
        <v>251.87</v>
      </c>
      <c r="Q604" t="n">
        <v>460.84</v>
      </c>
      <c r="R604" t="n">
        <v>117.9</v>
      </c>
      <c r="S604" t="n">
        <v>32.19</v>
      </c>
      <c r="T604" t="n">
        <v>38584.37</v>
      </c>
      <c r="U604" t="n">
        <v>0.27</v>
      </c>
      <c r="V604" t="n">
        <v>0.64</v>
      </c>
      <c r="W604" t="n">
        <v>1.57</v>
      </c>
      <c r="X604" t="n">
        <v>2.36</v>
      </c>
      <c r="Y604" t="n">
        <v>1</v>
      </c>
      <c r="Z604" t="n">
        <v>10</v>
      </c>
    </row>
    <row r="605">
      <c r="A605" t="n">
        <v>6</v>
      </c>
      <c r="B605" t="n">
        <v>150</v>
      </c>
      <c r="C605" t="inlineStr">
        <is>
          <t xml:space="preserve">CONCLUIDO	</t>
        </is>
      </c>
      <c r="D605" t="n">
        <v>4.8551</v>
      </c>
      <c r="E605" t="n">
        <v>20.6</v>
      </c>
      <c r="F605" t="n">
        <v>13.6</v>
      </c>
      <c r="G605" t="n">
        <v>11.33</v>
      </c>
      <c r="H605" t="n">
        <v>0.15</v>
      </c>
      <c r="I605" t="n">
        <v>72</v>
      </c>
      <c r="J605" t="n">
        <v>299.79</v>
      </c>
      <c r="K605" t="n">
        <v>61.82</v>
      </c>
      <c r="L605" t="n">
        <v>2.5</v>
      </c>
      <c r="M605" t="n">
        <v>70</v>
      </c>
      <c r="N605" t="n">
        <v>85.47</v>
      </c>
      <c r="O605" t="n">
        <v>37208.42</v>
      </c>
      <c r="P605" t="n">
        <v>246.28</v>
      </c>
      <c r="Q605" t="n">
        <v>460.79</v>
      </c>
      <c r="R605" t="n">
        <v>107.44</v>
      </c>
      <c r="S605" t="n">
        <v>32.19</v>
      </c>
      <c r="T605" t="n">
        <v>33400.62</v>
      </c>
      <c r="U605" t="n">
        <v>0.3</v>
      </c>
      <c r="V605" t="n">
        <v>0.66</v>
      </c>
      <c r="W605" t="n">
        <v>1.57</v>
      </c>
      <c r="X605" t="n">
        <v>2.06</v>
      </c>
      <c r="Y605" t="n">
        <v>1</v>
      </c>
      <c r="Z605" t="n">
        <v>10</v>
      </c>
    </row>
    <row r="606">
      <c r="A606" t="n">
        <v>7</v>
      </c>
      <c r="B606" t="n">
        <v>150</v>
      </c>
      <c r="C606" t="inlineStr">
        <is>
          <t xml:space="preserve">CONCLUIDO	</t>
        </is>
      </c>
      <c r="D606" t="n">
        <v>4.9991</v>
      </c>
      <c r="E606" t="n">
        <v>20</v>
      </c>
      <c r="F606" t="n">
        <v>13.4</v>
      </c>
      <c r="G606" t="n">
        <v>12.36</v>
      </c>
      <c r="H606" t="n">
        <v>0.16</v>
      </c>
      <c r="I606" t="n">
        <v>65</v>
      </c>
      <c r="J606" t="n">
        <v>300.32</v>
      </c>
      <c r="K606" t="n">
        <v>61.82</v>
      </c>
      <c r="L606" t="n">
        <v>2.75</v>
      </c>
      <c r="M606" t="n">
        <v>63</v>
      </c>
      <c r="N606" t="n">
        <v>85.73999999999999</v>
      </c>
      <c r="O606" t="n">
        <v>37273.29</v>
      </c>
      <c r="P606" t="n">
        <v>242.41</v>
      </c>
      <c r="Q606" t="n">
        <v>460.78</v>
      </c>
      <c r="R606" t="n">
        <v>101.14</v>
      </c>
      <c r="S606" t="n">
        <v>32.19</v>
      </c>
      <c r="T606" t="n">
        <v>30288.96</v>
      </c>
      <c r="U606" t="n">
        <v>0.32</v>
      </c>
      <c r="V606" t="n">
        <v>0.67</v>
      </c>
      <c r="W606" t="n">
        <v>1.55</v>
      </c>
      <c r="X606" t="n">
        <v>1.86</v>
      </c>
      <c r="Y606" t="n">
        <v>1</v>
      </c>
      <c r="Z606" t="n">
        <v>10</v>
      </c>
    </row>
    <row r="607">
      <c r="A607" t="n">
        <v>8</v>
      </c>
      <c r="B607" t="n">
        <v>150</v>
      </c>
      <c r="C607" t="inlineStr">
        <is>
          <t xml:space="preserve">CONCLUIDO	</t>
        </is>
      </c>
      <c r="D607" t="n">
        <v>5.16</v>
      </c>
      <c r="E607" t="n">
        <v>19.38</v>
      </c>
      <c r="F607" t="n">
        <v>13.16</v>
      </c>
      <c r="G607" t="n">
        <v>13.61</v>
      </c>
      <c r="H607" t="n">
        <v>0.18</v>
      </c>
      <c r="I607" t="n">
        <v>58</v>
      </c>
      <c r="J607" t="n">
        <v>300.84</v>
      </c>
      <c r="K607" t="n">
        <v>61.82</v>
      </c>
      <c r="L607" t="n">
        <v>3</v>
      </c>
      <c r="M607" t="n">
        <v>56</v>
      </c>
      <c r="N607" t="n">
        <v>86.02</v>
      </c>
      <c r="O607" t="n">
        <v>37338.27</v>
      </c>
      <c r="P607" t="n">
        <v>238.01</v>
      </c>
      <c r="Q607" t="n">
        <v>460.87</v>
      </c>
      <c r="R607" t="n">
        <v>93.56</v>
      </c>
      <c r="S607" t="n">
        <v>32.19</v>
      </c>
      <c r="T607" t="n">
        <v>26532.98</v>
      </c>
      <c r="U607" t="n">
        <v>0.34</v>
      </c>
      <c r="V607" t="n">
        <v>0.68</v>
      </c>
      <c r="W607" t="n">
        <v>1.54</v>
      </c>
      <c r="X607" t="n">
        <v>1.62</v>
      </c>
      <c r="Y607" t="n">
        <v>1</v>
      </c>
      <c r="Z607" t="n">
        <v>10</v>
      </c>
    </row>
    <row r="608">
      <c r="A608" t="n">
        <v>9</v>
      </c>
      <c r="B608" t="n">
        <v>150</v>
      </c>
      <c r="C608" t="inlineStr">
        <is>
          <t xml:space="preserve">CONCLUIDO	</t>
        </is>
      </c>
      <c r="D608" t="n">
        <v>5.2432</v>
      </c>
      <c r="E608" t="n">
        <v>19.07</v>
      </c>
      <c r="F608" t="n">
        <v>13.08</v>
      </c>
      <c r="G608" t="n">
        <v>14.53</v>
      </c>
      <c r="H608" t="n">
        <v>0.19</v>
      </c>
      <c r="I608" t="n">
        <v>54</v>
      </c>
      <c r="J608" t="n">
        <v>301.37</v>
      </c>
      <c r="K608" t="n">
        <v>61.82</v>
      </c>
      <c r="L608" t="n">
        <v>3.25</v>
      </c>
      <c r="M608" t="n">
        <v>52</v>
      </c>
      <c r="N608" t="n">
        <v>86.3</v>
      </c>
      <c r="O608" t="n">
        <v>37403.38</v>
      </c>
      <c r="P608" t="n">
        <v>236.23</v>
      </c>
      <c r="Q608" t="n">
        <v>460.71</v>
      </c>
      <c r="R608" t="n">
        <v>90.59999999999999</v>
      </c>
      <c r="S608" t="n">
        <v>32.19</v>
      </c>
      <c r="T608" t="n">
        <v>25073.06</v>
      </c>
      <c r="U608" t="n">
        <v>0.36</v>
      </c>
      <c r="V608" t="n">
        <v>0.68</v>
      </c>
      <c r="W608" t="n">
        <v>1.54</v>
      </c>
      <c r="X608" t="n">
        <v>1.54</v>
      </c>
      <c r="Y608" t="n">
        <v>1</v>
      </c>
      <c r="Z608" t="n">
        <v>10</v>
      </c>
    </row>
    <row r="609">
      <c r="A609" t="n">
        <v>10</v>
      </c>
      <c r="B609" t="n">
        <v>150</v>
      </c>
      <c r="C609" t="inlineStr">
        <is>
          <t xml:space="preserve">CONCLUIDO	</t>
        </is>
      </c>
      <c r="D609" t="n">
        <v>5.3587</v>
      </c>
      <c r="E609" t="n">
        <v>18.66</v>
      </c>
      <c r="F609" t="n">
        <v>12.94</v>
      </c>
      <c r="G609" t="n">
        <v>15.85</v>
      </c>
      <c r="H609" t="n">
        <v>0.21</v>
      </c>
      <c r="I609" t="n">
        <v>49</v>
      </c>
      <c r="J609" t="n">
        <v>301.9</v>
      </c>
      <c r="K609" t="n">
        <v>61.82</v>
      </c>
      <c r="L609" t="n">
        <v>3.5</v>
      </c>
      <c r="M609" t="n">
        <v>47</v>
      </c>
      <c r="N609" t="n">
        <v>86.58</v>
      </c>
      <c r="O609" t="n">
        <v>37468.6</v>
      </c>
      <c r="P609" t="n">
        <v>233.69</v>
      </c>
      <c r="Q609" t="n">
        <v>460.82</v>
      </c>
      <c r="R609" t="n">
        <v>86.3</v>
      </c>
      <c r="S609" t="n">
        <v>32.19</v>
      </c>
      <c r="T609" t="n">
        <v>22945.62</v>
      </c>
      <c r="U609" t="n">
        <v>0.37</v>
      </c>
      <c r="V609" t="n">
        <v>0.6899999999999999</v>
      </c>
      <c r="W609" t="n">
        <v>1.53</v>
      </c>
      <c r="X609" t="n">
        <v>1.41</v>
      </c>
      <c r="Y609" t="n">
        <v>1</v>
      </c>
      <c r="Z609" t="n">
        <v>10</v>
      </c>
    </row>
    <row r="610">
      <c r="A610" t="n">
        <v>11</v>
      </c>
      <c r="B610" t="n">
        <v>150</v>
      </c>
      <c r="C610" t="inlineStr">
        <is>
          <t xml:space="preserve">CONCLUIDO	</t>
        </is>
      </c>
      <c r="D610" t="n">
        <v>5.4336</v>
      </c>
      <c r="E610" t="n">
        <v>18.4</v>
      </c>
      <c r="F610" t="n">
        <v>12.85</v>
      </c>
      <c r="G610" t="n">
        <v>16.76</v>
      </c>
      <c r="H610" t="n">
        <v>0.22</v>
      </c>
      <c r="I610" t="n">
        <v>46</v>
      </c>
      <c r="J610" t="n">
        <v>302.43</v>
      </c>
      <c r="K610" t="n">
        <v>61.82</v>
      </c>
      <c r="L610" t="n">
        <v>3.75</v>
      </c>
      <c r="M610" t="n">
        <v>44</v>
      </c>
      <c r="N610" t="n">
        <v>86.86</v>
      </c>
      <c r="O610" t="n">
        <v>37533.94</v>
      </c>
      <c r="P610" t="n">
        <v>231.89</v>
      </c>
      <c r="Q610" t="n">
        <v>460.78</v>
      </c>
      <c r="R610" t="n">
        <v>83.41</v>
      </c>
      <c r="S610" t="n">
        <v>32.19</v>
      </c>
      <c r="T610" t="n">
        <v>21519.53</v>
      </c>
      <c r="U610" t="n">
        <v>0.39</v>
      </c>
      <c r="V610" t="n">
        <v>0.7</v>
      </c>
      <c r="W610" t="n">
        <v>1.52</v>
      </c>
      <c r="X610" t="n">
        <v>1.32</v>
      </c>
      <c r="Y610" t="n">
        <v>1</v>
      </c>
      <c r="Z610" t="n">
        <v>10</v>
      </c>
    </row>
    <row r="611">
      <c r="A611" t="n">
        <v>12</v>
      </c>
      <c r="B611" t="n">
        <v>150</v>
      </c>
      <c r="C611" t="inlineStr">
        <is>
          <t xml:space="preserve">CONCLUIDO	</t>
        </is>
      </c>
      <c r="D611" t="n">
        <v>5.5174</v>
      </c>
      <c r="E611" t="n">
        <v>18.12</v>
      </c>
      <c r="F611" t="n">
        <v>12.74</v>
      </c>
      <c r="G611" t="n">
        <v>17.77</v>
      </c>
      <c r="H611" t="n">
        <v>0.24</v>
      </c>
      <c r="I611" t="n">
        <v>43</v>
      </c>
      <c r="J611" t="n">
        <v>302.96</v>
      </c>
      <c r="K611" t="n">
        <v>61.82</v>
      </c>
      <c r="L611" t="n">
        <v>4</v>
      </c>
      <c r="M611" t="n">
        <v>41</v>
      </c>
      <c r="N611" t="n">
        <v>87.14</v>
      </c>
      <c r="O611" t="n">
        <v>37599.4</v>
      </c>
      <c r="P611" t="n">
        <v>229.65</v>
      </c>
      <c r="Q611" t="n">
        <v>460.72</v>
      </c>
      <c r="R611" t="n">
        <v>79.33</v>
      </c>
      <c r="S611" t="n">
        <v>32.19</v>
      </c>
      <c r="T611" t="n">
        <v>19493.6</v>
      </c>
      <c r="U611" t="n">
        <v>0.41</v>
      </c>
      <c r="V611" t="n">
        <v>0.7</v>
      </c>
      <c r="W611" t="n">
        <v>1.53</v>
      </c>
      <c r="X611" t="n">
        <v>1.2</v>
      </c>
      <c r="Y611" t="n">
        <v>1</v>
      </c>
      <c r="Z611" t="n">
        <v>10</v>
      </c>
    </row>
    <row r="612">
      <c r="A612" t="n">
        <v>13</v>
      </c>
      <c r="B612" t="n">
        <v>150</v>
      </c>
      <c r="C612" t="inlineStr">
        <is>
          <t xml:space="preserve">CONCLUIDO	</t>
        </is>
      </c>
      <c r="D612" t="n">
        <v>5.5924</v>
      </c>
      <c r="E612" t="n">
        <v>17.88</v>
      </c>
      <c r="F612" t="n">
        <v>12.66</v>
      </c>
      <c r="G612" t="n">
        <v>18.99</v>
      </c>
      <c r="H612" t="n">
        <v>0.25</v>
      </c>
      <c r="I612" t="n">
        <v>40</v>
      </c>
      <c r="J612" t="n">
        <v>303.49</v>
      </c>
      <c r="K612" t="n">
        <v>61.82</v>
      </c>
      <c r="L612" t="n">
        <v>4.25</v>
      </c>
      <c r="M612" t="n">
        <v>38</v>
      </c>
      <c r="N612" t="n">
        <v>87.42</v>
      </c>
      <c r="O612" t="n">
        <v>37664.98</v>
      </c>
      <c r="P612" t="n">
        <v>228.13</v>
      </c>
      <c r="Q612" t="n">
        <v>460.73</v>
      </c>
      <c r="R612" t="n">
        <v>76.89</v>
      </c>
      <c r="S612" t="n">
        <v>32.19</v>
      </c>
      <c r="T612" t="n">
        <v>18288.03</v>
      </c>
      <c r="U612" t="n">
        <v>0.42</v>
      </c>
      <c r="V612" t="n">
        <v>0.71</v>
      </c>
      <c r="W612" t="n">
        <v>1.52</v>
      </c>
      <c r="X612" t="n">
        <v>1.13</v>
      </c>
      <c r="Y612" t="n">
        <v>1</v>
      </c>
      <c r="Z612" t="n">
        <v>10</v>
      </c>
    </row>
    <row r="613">
      <c r="A613" t="n">
        <v>14</v>
      </c>
      <c r="B613" t="n">
        <v>150</v>
      </c>
      <c r="C613" t="inlineStr">
        <is>
          <t xml:space="preserve">CONCLUIDO	</t>
        </is>
      </c>
      <c r="D613" t="n">
        <v>5.6457</v>
      </c>
      <c r="E613" t="n">
        <v>17.71</v>
      </c>
      <c r="F613" t="n">
        <v>12.6</v>
      </c>
      <c r="G613" t="n">
        <v>19.9</v>
      </c>
      <c r="H613" t="n">
        <v>0.26</v>
      </c>
      <c r="I613" t="n">
        <v>38</v>
      </c>
      <c r="J613" t="n">
        <v>304.03</v>
      </c>
      <c r="K613" t="n">
        <v>61.82</v>
      </c>
      <c r="L613" t="n">
        <v>4.5</v>
      </c>
      <c r="M613" t="n">
        <v>36</v>
      </c>
      <c r="N613" t="n">
        <v>87.7</v>
      </c>
      <c r="O613" t="n">
        <v>37730.68</v>
      </c>
      <c r="P613" t="n">
        <v>226.78</v>
      </c>
      <c r="Q613" t="n">
        <v>460.72</v>
      </c>
      <c r="R613" t="n">
        <v>75.29000000000001</v>
      </c>
      <c r="S613" t="n">
        <v>32.19</v>
      </c>
      <c r="T613" t="n">
        <v>17497.88</v>
      </c>
      <c r="U613" t="n">
        <v>0.43</v>
      </c>
      <c r="V613" t="n">
        <v>0.71</v>
      </c>
      <c r="W613" t="n">
        <v>1.51</v>
      </c>
      <c r="X613" t="n">
        <v>1.07</v>
      </c>
      <c r="Y613" t="n">
        <v>1</v>
      </c>
      <c r="Z613" t="n">
        <v>10</v>
      </c>
    </row>
    <row r="614">
      <c r="A614" t="n">
        <v>15</v>
      </c>
      <c r="B614" t="n">
        <v>150</v>
      </c>
      <c r="C614" t="inlineStr">
        <is>
          <t xml:space="preserve">CONCLUIDO	</t>
        </is>
      </c>
      <c r="D614" t="n">
        <v>5.7295</v>
      </c>
      <c r="E614" t="n">
        <v>17.45</v>
      </c>
      <c r="F614" t="n">
        <v>12.51</v>
      </c>
      <c r="G614" t="n">
        <v>21.45</v>
      </c>
      <c r="H614" t="n">
        <v>0.28</v>
      </c>
      <c r="I614" t="n">
        <v>35</v>
      </c>
      <c r="J614" t="n">
        <v>304.56</v>
      </c>
      <c r="K614" t="n">
        <v>61.82</v>
      </c>
      <c r="L614" t="n">
        <v>4.75</v>
      </c>
      <c r="M614" t="n">
        <v>33</v>
      </c>
      <c r="N614" t="n">
        <v>87.98999999999999</v>
      </c>
      <c r="O614" t="n">
        <v>37796.51</v>
      </c>
      <c r="P614" t="n">
        <v>224.95</v>
      </c>
      <c r="Q614" t="n">
        <v>460.7</v>
      </c>
      <c r="R614" t="n">
        <v>72.20999999999999</v>
      </c>
      <c r="S614" t="n">
        <v>32.19</v>
      </c>
      <c r="T614" t="n">
        <v>15973.83</v>
      </c>
      <c r="U614" t="n">
        <v>0.45</v>
      </c>
      <c r="V614" t="n">
        <v>0.71</v>
      </c>
      <c r="W614" t="n">
        <v>1.51</v>
      </c>
      <c r="X614" t="n">
        <v>0.98</v>
      </c>
      <c r="Y614" t="n">
        <v>1</v>
      </c>
      <c r="Z614" t="n">
        <v>10</v>
      </c>
    </row>
    <row r="615">
      <c r="A615" t="n">
        <v>16</v>
      </c>
      <c r="B615" t="n">
        <v>150</v>
      </c>
      <c r="C615" t="inlineStr">
        <is>
          <t xml:space="preserve">CONCLUIDO	</t>
        </is>
      </c>
      <c r="D615" t="n">
        <v>5.7536</v>
      </c>
      <c r="E615" t="n">
        <v>17.38</v>
      </c>
      <c r="F615" t="n">
        <v>12.49</v>
      </c>
      <c r="G615" t="n">
        <v>22.05</v>
      </c>
      <c r="H615" t="n">
        <v>0.29</v>
      </c>
      <c r="I615" t="n">
        <v>34</v>
      </c>
      <c r="J615" t="n">
        <v>305.09</v>
      </c>
      <c r="K615" t="n">
        <v>61.82</v>
      </c>
      <c r="L615" t="n">
        <v>5</v>
      </c>
      <c r="M615" t="n">
        <v>32</v>
      </c>
      <c r="N615" t="n">
        <v>88.27</v>
      </c>
      <c r="O615" t="n">
        <v>37862.45</v>
      </c>
      <c r="P615" t="n">
        <v>224.5</v>
      </c>
      <c r="Q615" t="n">
        <v>460.83</v>
      </c>
      <c r="R615" t="n">
        <v>71.92</v>
      </c>
      <c r="S615" t="n">
        <v>32.19</v>
      </c>
      <c r="T615" t="n">
        <v>15833.82</v>
      </c>
      <c r="U615" t="n">
        <v>0.45</v>
      </c>
      <c r="V615" t="n">
        <v>0.72</v>
      </c>
      <c r="W615" t="n">
        <v>1.5</v>
      </c>
      <c r="X615" t="n">
        <v>0.96</v>
      </c>
      <c r="Y615" t="n">
        <v>1</v>
      </c>
      <c r="Z615" t="n">
        <v>10</v>
      </c>
    </row>
    <row r="616">
      <c r="A616" t="n">
        <v>17</v>
      </c>
      <c r="B616" t="n">
        <v>150</v>
      </c>
      <c r="C616" t="inlineStr">
        <is>
          <t xml:space="preserve">CONCLUIDO	</t>
        </is>
      </c>
      <c r="D616" t="n">
        <v>5.808</v>
      </c>
      <c r="E616" t="n">
        <v>17.22</v>
      </c>
      <c r="F616" t="n">
        <v>12.44</v>
      </c>
      <c r="G616" t="n">
        <v>23.33</v>
      </c>
      <c r="H616" t="n">
        <v>0.31</v>
      </c>
      <c r="I616" t="n">
        <v>32</v>
      </c>
      <c r="J616" t="n">
        <v>305.63</v>
      </c>
      <c r="K616" t="n">
        <v>61.82</v>
      </c>
      <c r="L616" t="n">
        <v>5.25</v>
      </c>
      <c r="M616" t="n">
        <v>30</v>
      </c>
      <c r="N616" t="n">
        <v>88.56</v>
      </c>
      <c r="O616" t="n">
        <v>37928.52</v>
      </c>
      <c r="P616" t="n">
        <v>223.48</v>
      </c>
      <c r="Q616" t="n">
        <v>460.72</v>
      </c>
      <c r="R616" t="n">
        <v>70.02</v>
      </c>
      <c r="S616" t="n">
        <v>32.19</v>
      </c>
      <c r="T616" t="n">
        <v>14890.74</v>
      </c>
      <c r="U616" t="n">
        <v>0.46</v>
      </c>
      <c r="V616" t="n">
        <v>0.72</v>
      </c>
      <c r="W616" t="n">
        <v>1.5</v>
      </c>
      <c r="X616" t="n">
        <v>0.91</v>
      </c>
      <c r="Y616" t="n">
        <v>1</v>
      </c>
      <c r="Z616" t="n">
        <v>10</v>
      </c>
    </row>
    <row r="617">
      <c r="A617" t="n">
        <v>18</v>
      </c>
      <c r="B617" t="n">
        <v>150</v>
      </c>
      <c r="C617" t="inlineStr">
        <is>
          <t xml:space="preserve">CONCLUIDO	</t>
        </is>
      </c>
      <c r="D617" t="n">
        <v>5.8684</v>
      </c>
      <c r="E617" t="n">
        <v>17.04</v>
      </c>
      <c r="F617" t="n">
        <v>12.38</v>
      </c>
      <c r="G617" t="n">
        <v>24.75</v>
      </c>
      <c r="H617" t="n">
        <v>0.32</v>
      </c>
      <c r="I617" t="n">
        <v>30</v>
      </c>
      <c r="J617" t="n">
        <v>306.17</v>
      </c>
      <c r="K617" t="n">
        <v>61.82</v>
      </c>
      <c r="L617" t="n">
        <v>5.5</v>
      </c>
      <c r="M617" t="n">
        <v>28</v>
      </c>
      <c r="N617" t="n">
        <v>88.84</v>
      </c>
      <c r="O617" t="n">
        <v>37994.72</v>
      </c>
      <c r="P617" t="n">
        <v>222.04</v>
      </c>
      <c r="Q617" t="n">
        <v>460.69</v>
      </c>
      <c r="R617" t="n">
        <v>68.03</v>
      </c>
      <c r="S617" t="n">
        <v>32.19</v>
      </c>
      <c r="T617" t="n">
        <v>13906.9</v>
      </c>
      <c r="U617" t="n">
        <v>0.47</v>
      </c>
      <c r="V617" t="n">
        <v>0.72</v>
      </c>
      <c r="W617" t="n">
        <v>1.49</v>
      </c>
      <c r="X617" t="n">
        <v>0.84</v>
      </c>
      <c r="Y617" t="n">
        <v>1</v>
      </c>
      <c r="Z617" t="n">
        <v>10</v>
      </c>
    </row>
    <row r="618">
      <c r="A618" t="n">
        <v>19</v>
      </c>
      <c r="B618" t="n">
        <v>150</v>
      </c>
      <c r="C618" t="inlineStr">
        <is>
          <t xml:space="preserve">CONCLUIDO	</t>
        </is>
      </c>
      <c r="D618" t="n">
        <v>5.8955</v>
      </c>
      <c r="E618" t="n">
        <v>16.96</v>
      </c>
      <c r="F618" t="n">
        <v>12.35</v>
      </c>
      <c r="G618" t="n">
        <v>25.56</v>
      </c>
      <c r="H618" t="n">
        <v>0.33</v>
      </c>
      <c r="I618" t="n">
        <v>29</v>
      </c>
      <c r="J618" t="n">
        <v>306.7</v>
      </c>
      <c r="K618" t="n">
        <v>61.82</v>
      </c>
      <c r="L618" t="n">
        <v>5.75</v>
      </c>
      <c r="M618" t="n">
        <v>27</v>
      </c>
      <c r="N618" t="n">
        <v>89.13</v>
      </c>
      <c r="O618" t="n">
        <v>38061.04</v>
      </c>
      <c r="P618" t="n">
        <v>221.5</v>
      </c>
      <c r="Q618" t="n">
        <v>460.72</v>
      </c>
      <c r="R618" t="n">
        <v>67.27</v>
      </c>
      <c r="S618" t="n">
        <v>32.19</v>
      </c>
      <c r="T618" t="n">
        <v>13532.44</v>
      </c>
      <c r="U618" t="n">
        <v>0.48</v>
      </c>
      <c r="V618" t="n">
        <v>0.72</v>
      </c>
      <c r="W618" t="n">
        <v>1.49</v>
      </c>
      <c r="X618" t="n">
        <v>0.82</v>
      </c>
      <c r="Y618" t="n">
        <v>1</v>
      </c>
      <c r="Z618" t="n">
        <v>10</v>
      </c>
    </row>
    <row r="619">
      <c r="A619" t="n">
        <v>20</v>
      </c>
      <c r="B619" t="n">
        <v>150</v>
      </c>
      <c r="C619" t="inlineStr">
        <is>
          <t xml:space="preserve">CONCLUIDO	</t>
        </is>
      </c>
      <c r="D619" t="n">
        <v>5.9273</v>
      </c>
      <c r="E619" t="n">
        <v>16.87</v>
      </c>
      <c r="F619" t="n">
        <v>12.32</v>
      </c>
      <c r="G619" t="n">
        <v>26.4</v>
      </c>
      <c r="H619" t="n">
        <v>0.35</v>
      </c>
      <c r="I619" t="n">
        <v>28</v>
      </c>
      <c r="J619" t="n">
        <v>307.24</v>
      </c>
      <c r="K619" t="n">
        <v>61.82</v>
      </c>
      <c r="L619" t="n">
        <v>6</v>
      </c>
      <c r="M619" t="n">
        <v>26</v>
      </c>
      <c r="N619" t="n">
        <v>89.42</v>
      </c>
      <c r="O619" t="n">
        <v>38127.48</v>
      </c>
      <c r="P619" t="n">
        <v>220.67</v>
      </c>
      <c r="Q619" t="n">
        <v>460.7</v>
      </c>
      <c r="R619" t="n">
        <v>65.84</v>
      </c>
      <c r="S619" t="n">
        <v>32.19</v>
      </c>
      <c r="T619" t="n">
        <v>12820.86</v>
      </c>
      <c r="U619" t="n">
        <v>0.49</v>
      </c>
      <c r="V619" t="n">
        <v>0.73</v>
      </c>
      <c r="W619" t="n">
        <v>1.5</v>
      </c>
      <c r="X619" t="n">
        <v>0.78</v>
      </c>
      <c r="Y619" t="n">
        <v>1</v>
      </c>
      <c r="Z619" t="n">
        <v>10</v>
      </c>
    </row>
    <row r="620">
      <c r="A620" t="n">
        <v>21</v>
      </c>
      <c r="B620" t="n">
        <v>150</v>
      </c>
      <c r="C620" t="inlineStr">
        <is>
          <t xml:space="preserve">CONCLUIDO	</t>
        </is>
      </c>
      <c r="D620" t="n">
        <v>5.9602</v>
      </c>
      <c r="E620" t="n">
        <v>16.78</v>
      </c>
      <c r="F620" t="n">
        <v>12.28</v>
      </c>
      <c r="G620" t="n">
        <v>27.29</v>
      </c>
      <c r="H620" t="n">
        <v>0.36</v>
      </c>
      <c r="I620" t="n">
        <v>27</v>
      </c>
      <c r="J620" t="n">
        <v>307.78</v>
      </c>
      <c r="K620" t="n">
        <v>61.82</v>
      </c>
      <c r="L620" t="n">
        <v>6.25</v>
      </c>
      <c r="M620" t="n">
        <v>25</v>
      </c>
      <c r="N620" t="n">
        <v>89.70999999999999</v>
      </c>
      <c r="O620" t="n">
        <v>38194.05</v>
      </c>
      <c r="P620" t="n">
        <v>220</v>
      </c>
      <c r="Q620" t="n">
        <v>460.7</v>
      </c>
      <c r="R620" t="n">
        <v>64.84999999999999</v>
      </c>
      <c r="S620" t="n">
        <v>32.19</v>
      </c>
      <c r="T620" t="n">
        <v>12330.01</v>
      </c>
      <c r="U620" t="n">
        <v>0.5</v>
      </c>
      <c r="V620" t="n">
        <v>0.73</v>
      </c>
      <c r="W620" t="n">
        <v>1.49</v>
      </c>
      <c r="X620" t="n">
        <v>0.75</v>
      </c>
      <c r="Y620" t="n">
        <v>1</v>
      </c>
      <c r="Z620" t="n">
        <v>10</v>
      </c>
    </row>
    <row r="621">
      <c r="A621" t="n">
        <v>22</v>
      </c>
      <c r="B621" t="n">
        <v>150</v>
      </c>
      <c r="C621" t="inlineStr">
        <is>
          <t xml:space="preserve">CONCLUIDO	</t>
        </is>
      </c>
      <c r="D621" t="n">
        <v>5.9865</v>
      </c>
      <c r="E621" t="n">
        <v>16.7</v>
      </c>
      <c r="F621" t="n">
        <v>12.26</v>
      </c>
      <c r="G621" t="n">
        <v>28.3</v>
      </c>
      <c r="H621" t="n">
        <v>0.38</v>
      </c>
      <c r="I621" t="n">
        <v>26</v>
      </c>
      <c r="J621" t="n">
        <v>308.32</v>
      </c>
      <c r="K621" t="n">
        <v>61.82</v>
      </c>
      <c r="L621" t="n">
        <v>6.5</v>
      </c>
      <c r="M621" t="n">
        <v>24</v>
      </c>
      <c r="N621" t="n">
        <v>90</v>
      </c>
      <c r="O621" t="n">
        <v>38260.74</v>
      </c>
      <c r="P621" t="n">
        <v>219.43</v>
      </c>
      <c r="Q621" t="n">
        <v>460.76</v>
      </c>
      <c r="R621" t="n">
        <v>64.2</v>
      </c>
      <c r="S621" t="n">
        <v>32.19</v>
      </c>
      <c r="T621" t="n">
        <v>12013.09</v>
      </c>
      <c r="U621" t="n">
        <v>0.5</v>
      </c>
      <c r="V621" t="n">
        <v>0.73</v>
      </c>
      <c r="W621" t="n">
        <v>1.49</v>
      </c>
      <c r="X621" t="n">
        <v>0.73</v>
      </c>
      <c r="Y621" t="n">
        <v>1</v>
      </c>
      <c r="Z621" t="n">
        <v>10</v>
      </c>
    </row>
    <row r="622">
      <c r="A622" t="n">
        <v>23</v>
      </c>
      <c r="B622" t="n">
        <v>150</v>
      </c>
      <c r="C622" t="inlineStr">
        <is>
          <t xml:space="preserve">CONCLUIDO	</t>
        </is>
      </c>
      <c r="D622" t="n">
        <v>6.0207</v>
      </c>
      <c r="E622" t="n">
        <v>16.61</v>
      </c>
      <c r="F622" t="n">
        <v>12.22</v>
      </c>
      <c r="G622" t="n">
        <v>29.34</v>
      </c>
      <c r="H622" t="n">
        <v>0.39</v>
      </c>
      <c r="I622" t="n">
        <v>25</v>
      </c>
      <c r="J622" t="n">
        <v>308.86</v>
      </c>
      <c r="K622" t="n">
        <v>61.82</v>
      </c>
      <c r="L622" t="n">
        <v>6.75</v>
      </c>
      <c r="M622" t="n">
        <v>23</v>
      </c>
      <c r="N622" t="n">
        <v>90.29000000000001</v>
      </c>
      <c r="O622" t="n">
        <v>38327.57</v>
      </c>
      <c r="P622" t="n">
        <v>218.48</v>
      </c>
      <c r="Q622" t="n">
        <v>460.69</v>
      </c>
      <c r="R622" t="n">
        <v>63.08</v>
      </c>
      <c r="S622" t="n">
        <v>32.19</v>
      </c>
      <c r="T622" t="n">
        <v>11454.94</v>
      </c>
      <c r="U622" t="n">
        <v>0.51</v>
      </c>
      <c r="V622" t="n">
        <v>0.73</v>
      </c>
      <c r="W622" t="n">
        <v>1.48</v>
      </c>
      <c r="X622" t="n">
        <v>0.6899999999999999</v>
      </c>
      <c r="Y622" t="n">
        <v>1</v>
      </c>
      <c r="Z622" t="n">
        <v>10</v>
      </c>
    </row>
    <row r="623">
      <c r="A623" t="n">
        <v>24</v>
      </c>
      <c r="B623" t="n">
        <v>150</v>
      </c>
      <c r="C623" t="inlineStr">
        <is>
          <t xml:space="preserve">CONCLUIDO	</t>
        </is>
      </c>
      <c r="D623" t="n">
        <v>6.0528</v>
      </c>
      <c r="E623" t="n">
        <v>16.52</v>
      </c>
      <c r="F623" t="n">
        <v>12.19</v>
      </c>
      <c r="G623" t="n">
        <v>30.48</v>
      </c>
      <c r="H623" t="n">
        <v>0.4</v>
      </c>
      <c r="I623" t="n">
        <v>24</v>
      </c>
      <c r="J623" t="n">
        <v>309.41</v>
      </c>
      <c r="K623" t="n">
        <v>61.82</v>
      </c>
      <c r="L623" t="n">
        <v>7</v>
      </c>
      <c r="M623" t="n">
        <v>22</v>
      </c>
      <c r="N623" t="n">
        <v>90.59</v>
      </c>
      <c r="O623" t="n">
        <v>38394.52</v>
      </c>
      <c r="P623" t="n">
        <v>218.02</v>
      </c>
      <c r="Q623" t="n">
        <v>460.71</v>
      </c>
      <c r="R623" t="n">
        <v>61.99</v>
      </c>
      <c r="S623" t="n">
        <v>32.19</v>
      </c>
      <c r="T623" t="n">
        <v>10918.62</v>
      </c>
      <c r="U623" t="n">
        <v>0.52</v>
      </c>
      <c r="V623" t="n">
        <v>0.73</v>
      </c>
      <c r="W623" t="n">
        <v>1.48</v>
      </c>
      <c r="X623" t="n">
        <v>0.66</v>
      </c>
      <c r="Y623" t="n">
        <v>1</v>
      </c>
      <c r="Z623" t="n">
        <v>10</v>
      </c>
    </row>
    <row r="624">
      <c r="A624" t="n">
        <v>25</v>
      </c>
      <c r="B624" t="n">
        <v>150</v>
      </c>
      <c r="C624" t="inlineStr">
        <is>
          <t xml:space="preserve">CONCLUIDO	</t>
        </is>
      </c>
      <c r="D624" t="n">
        <v>6.0885</v>
      </c>
      <c r="E624" t="n">
        <v>16.42</v>
      </c>
      <c r="F624" t="n">
        <v>12.15</v>
      </c>
      <c r="G624" t="n">
        <v>31.69</v>
      </c>
      <c r="H624" t="n">
        <v>0.42</v>
      </c>
      <c r="I624" t="n">
        <v>23</v>
      </c>
      <c r="J624" t="n">
        <v>309.95</v>
      </c>
      <c r="K624" t="n">
        <v>61.82</v>
      </c>
      <c r="L624" t="n">
        <v>7.25</v>
      </c>
      <c r="M624" t="n">
        <v>21</v>
      </c>
      <c r="N624" t="n">
        <v>90.88</v>
      </c>
      <c r="O624" t="n">
        <v>38461.6</v>
      </c>
      <c r="P624" t="n">
        <v>216.99</v>
      </c>
      <c r="Q624" t="n">
        <v>460.73</v>
      </c>
      <c r="R624" t="n">
        <v>60.7</v>
      </c>
      <c r="S624" t="n">
        <v>32.19</v>
      </c>
      <c r="T624" t="n">
        <v>10278.01</v>
      </c>
      <c r="U624" t="n">
        <v>0.53</v>
      </c>
      <c r="V624" t="n">
        <v>0.74</v>
      </c>
      <c r="W624" t="n">
        <v>1.48</v>
      </c>
      <c r="X624" t="n">
        <v>0.62</v>
      </c>
      <c r="Y624" t="n">
        <v>1</v>
      </c>
      <c r="Z624" t="n">
        <v>10</v>
      </c>
    </row>
    <row r="625">
      <c r="A625" t="n">
        <v>26</v>
      </c>
      <c r="B625" t="n">
        <v>150</v>
      </c>
      <c r="C625" t="inlineStr">
        <is>
          <t xml:space="preserve">CONCLUIDO	</t>
        </is>
      </c>
      <c r="D625" t="n">
        <v>6.1125</v>
      </c>
      <c r="E625" t="n">
        <v>16.36</v>
      </c>
      <c r="F625" t="n">
        <v>12.14</v>
      </c>
      <c r="G625" t="n">
        <v>33.11</v>
      </c>
      <c r="H625" t="n">
        <v>0.43</v>
      </c>
      <c r="I625" t="n">
        <v>22</v>
      </c>
      <c r="J625" t="n">
        <v>310.5</v>
      </c>
      <c r="K625" t="n">
        <v>61.82</v>
      </c>
      <c r="L625" t="n">
        <v>7.5</v>
      </c>
      <c r="M625" t="n">
        <v>20</v>
      </c>
      <c r="N625" t="n">
        <v>91.18000000000001</v>
      </c>
      <c r="O625" t="n">
        <v>38528.81</v>
      </c>
      <c r="P625" t="n">
        <v>216.61</v>
      </c>
      <c r="Q625" t="n">
        <v>460.7</v>
      </c>
      <c r="R625" t="n">
        <v>60.34</v>
      </c>
      <c r="S625" t="n">
        <v>32.19</v>
      </c>
      <c r="T625" t="n">
        <v>10103.23</v>
      </c>
      <c r="U625" t="n">
        <v>0.53</v>
      </c>
      <c r="V625" t="n">
        <v>0.74</v>
      </c>
      <c r="W625" t="n">
        <v>1.48</v>
      </c>
      <c r="X625" t="n">
        <v>0.61</v>
      </c>
      <c r="Y625" t="n">
        <v>1</v>
      </c>
      <c r="Z625" t="n">
        <v>10</v>
      </c>
    </row>
    <row r="626">
      <c r="A626" t="n">
        <v>27</v>
      </c>
      <c r="B626" t="n">
        <v>150</v>
      </c>
      <c r="C626" t="inlineStr">
        <is>
          <t xml:space="preserve">CONCLUIDO	</t>
        </is>
      </c>
      <c r="D626" t="n">
        <v>6.1518</v>
      </c>
      <c r="E626" t="n">
        <v>16.26</v>
      </c>
      <c r="F626" t="n">
        <v>12.09</v>
      </c>
      <c r="G626" t="n">
        <v>34.55</v>
      </c>
      <c r="H626" t="n">
        <v>0.44</v>
      </c>
      <c r="I626" t="n">
        <v>21</v>
      </c>
      <c r="J626" t="n">
        <v>311.04</v>
      </c>
      <c r="K626" t="n">
        <v>61.82</v>
      </c>
      <c r="L626" t="n">
        <v>7.75</v>
      </c>
      <c r="M626" t="n">
        <v>19</v>
      </c>
      <c r="N626" t="n">
        <v>91.47</v>
      </c>
      <c r="O626" t="n">
        <v>38596.15</v>
      </c>
      <c r="P626" t="n">
        <v>215.47</v>
      </c>
      <c r="Q626" t="n">
        <v>460.7</v>
      </c>
      <c r="R626" t="n">
        <v>58.57</v>
      </c>
      <c r="S626" t="n">
        <v>32.19</v>
      </c>
      <c r="T626" t="n">
        <v>9222.190000000001</v>
      </c>
      <c r="U626" t="n">
        <v>0.55</v>
      </c>
      <c r="V626" t="n">
        <v>0.74</v>
      </c>
      <c r="W626" t="n">
        <v>1.48</v>
      </c>
      <c r="X626" t="n">
        <v>0.5600000000000001</v>
      </c>
      <c r="Y626" t="n">
        <v>1</v>
      </c>
      <c r="Z626" t="n">
        <v>10</v>
      </c>
    </row>
    <row r="627">
      <c r="A627" t="n">
        <v>28</v>
      </c>
      <c r="B627" t="n">
        <v>150</v>
      </c>
      <c r="C627" t="inlineStr">
        <is>
          <t xml:space="preserve">CONCLUIDO	</t>
        </is>
      </c>
      <c r="D627" t="n">
        <v>6.1488</v>
      </c>
      <c r="E627" t="n">
        <v>16.26</v>
      </c>
      <c r="F627" t="n">
        <v>12.1</v>
      </c>
      <c r="G627" t="n">
        <v>34.57</v>
      </c>
      <c r="H627" t="n">
        <v>0.46</v>
      </c>
      <c r="I627" t="n">
        <v>21</v>
      </c>
      <c r="J627" t="n">
        <v>311.59</v>
      </c>
      <c r="K627" t="n">
        <v>61.82</v>
      </c>
      <c r="L627" t="n">
        <v>8</v>
      </c>
      <c r="M627" t="n">
        <v>19</v>
      </c>
      <c r="N627" t="n">
        <v>91.77</v>
      </c>
      <c r="O627" t="n">
        <v>38663.62</v>
      </c>
      <c r="P627" t="n">
        <v>215.47</v>
      </c>
      <c r="Q627" t="n">
        <v>460.69</v>
      </c>
      <c r="R627" t="n">
        <v>58.86</v>
      </c>
      <c r="S627" t="n">
        <v>32.19</v>
      </c>
      <c r="T627" t="n">
        <v>9365.870000000001</v>
      </c>
      <c r="U627" t="n">
        <v>0.55</v>
      </c>
      <c r="V627" t="n">
        <v>0.74</v>
      </c>
      <c r="W627" t="n">
        <v>1.48</v>
      </c>
      <c r="X627" t="n">
        <v>0.57</v>
      </c>
      <c r="Y627" t="n">
        <v>1</v>
      </c>
      <c r="Z627" t="n">
        <v>10</v>
      </c>
    </row>
    <row r="628">
      <c r="A628" t="n">
        <v>29</v>
      </c>
      <c r="B628" t="n">
        <v>150</v>
      </c>
      <c r="C628" t="inlineStr">
        <is>
          <t xml:space="preserve">CONCLUIDO	</t>
        </is>
      </c>
      <c r="D628" t="n">
        <v>6.1811</v>
      </c>
      <c r="E628" t="n">
        <v>16.18</v>
      </c>
      <c r="F628" t="n">
        <v>12.07</v>
      </c>
      <c r="G628" t="n">
        <v>36.21</v>
      </c>
      <c r="H628" t="n">
        <v>0.47</v>
      </c>
      <c r="I628" t="n">
        <v>20</v>
      </c>
      <c r="J628" t="n">
        <v>312.14</v>
      </c>
      <c r="K628" t="n">
        <v>61.82</v>
      </c>
      <c r="L628" t="n">
        <v>8.25</v>
      </c>
      <c r="M628" t="n">
        <v>18</v>
      </c>
      <c r="N628" t="n">
        <v>92.06999999999999</v>
      </c>
      <c r="O628" t="n">
        <v>38731.35</v>
      </c>
      <c r="P628" t="n">
        <v>215.11</v>
      </c>
      <c r="Q628" t="n">
        <v>460.69</v>
      </c>
      <c r="R628" t="n">
        <v>57.92</v>
      </c>
      <c r="S628" t="n">
        <v>32.19</v>
      </c>
      <c r="T628" t="n">
        <v>8900.9</v>
      </c>
      <c r="U628" t="n">
        <v>0.5600000000000001</v>
      </c>
      <c r="V628" t="n">
        <v>0.74</v>
      </c>
      <c r="W628" t="n">
        <v>1.48</v>
      </c>
      <c r="X628" t="n">
        <v>0.54</v>
      </c>
      <c r="Y628" t="n">
        <v>1</v>
      </c>
      <c r="Z628" t="n">
        <v>10</v>
      </c>
    </row>
    <row r="629">
      <c r="A629" t="n">
        <v>30</v>
      </c>
      <c r="B629" t="n">
        <v>150</v>
      </c>
      <c r="C629" t="inlineStr">
        <is>
          <t xml:space="preserve">CONCLUIDO	</t>
        </is>
      </c>
      <c r="D629" t="n">
        <v>6.1817</v>
      </c>
      <c r="E629" t="n">
        <v>16.18</v>
      </c>
      <c r="F629" t="n">
        <v>12.07</v>
      </c>
      <c r="G629" t="n">
        <v>36.21</v>
      </c>
      <c r="H629" t="n">
        <v>0.48</v>
      </c>
      <c r="I629" t="n">
        <v>20</v>
      </c>
      <c r="J629" t="n">
        <v>312.69</v>
      </c>
      <c r="K629" t="n">
        <v>61.82</v>
      </c>
      <c r="L629" t="n">
        <v>8.5</v>
      </c>
      <c r="M629" t="n">
        <v>18</v>
      </c>
      <c r="N629" t="n">
        <v>92.37</v>
      </c>
      <c r="O629" t="n">
        <v>38799.09</v>
      </c>
      <c r="P629" t="n">
        <v>214.5</v>
      </c>
      <c r="Q629" t="n">
        <v>460.77</v>
      </c>
      <c r="R629" t="n">
        <v>58.25</v>
      </c>
      <c r="S629" t="n">
        <v>32.19</v>
      </c>
      <c r="T629" t="n">
        <v>9065.290000000001</v>
      </c>
      <c r="U629" t="n">
        <v>0.55</v>
      </c>
      <c r="V629" t="n">
        <v>0.74</v>
      </c>
      <c r="W629" t="n">
        <v>1.47</v>
      </c>
      <c r="X629" t="n">
        <v>0.53</v>
      </c>
      <c r="Y629" t="n">
        <v>1</v>
      </c>
      <c r="Z629" t="n">
        <v>10</v>
      </c>
    </row>
    <row r="630">
      <c r="A630" t="n">
        <v>31</v>
      </c>
      <c r="B630" t="n">
        <v>150</v>
      </c>
      <c r="C630" t="inlineStr">
        <is>
          <t xml:space="preserve">CONCLUIDO	</t>
        </is>
      </c>
      <c r="D630" t="n">
        <v>6.2142</v>
      </c>
      <c r="E630" t="n">
        <v>16.09</v>
      </c>
      <c r="F630" t="n">
        <v>12.04</v>
      </c>
      <c r="G630" t="n">
        <v>38.02</v>
      </c>
      <c r="H630" t="n">
        <v>0.5</v>
      </c>
      <c r="I630" t="n">
        <v>19</v>
      </c>
      <c r="J630" t="n">
        <v>313.24</v>
      </c>
      <c r="K630" t="n">
        <v>61.82</v>
      </c>
      <c r="L630" t="n">
        <v>8.75</v>
      </c>
      <c r="M630" t="n">
        <v>17</v>
      </c>
      <c r="N630" t="n">
        <v>92.67</v>
      </c>
      <c r="O630" t="n">
        <v>38866.96</v>
      </c>
      <c r="P630" t="n">
        <v>214.02</v>
      </c>
      <c r="Q630" t="n">
        <v>460.69</v>
      </c>
      <c r="R630" t="n">
        <v>56.91</v>
      </c>
      <c r="S630" t="n">
        <v>32.19</v>
      </c>
      <c r="T630" t="n">
        <v>8402.120000000001</v>
      </c>
      <c r="U630" t="n">
        <v>0.57</v>
      </c>
      <c r="V630" t="n">
        <v>0.74</v>
      </c>
      <c r="W630" t="n">
        <v>1.48</v>
      </c>
      <c r="X630" t="n">
        <v>0.51</v>
      </c>
      <c r="Y630" t="n">
        <v>1</v>
      </c>
      <c r="Z630" t="n">
        <v>10</v>
      </c>
    </row>
    <row r="631">
      <c r="A631" t="n">
        <v>32</v>
      </c>
      <c r="B631" t="n">
        <v>150</v>
      </c>
      <c r="C631" t="inlineStr">
        <is>
          <t xml:space="preserve">CONCLUIDO	</t>
        </is>
      </c>
      <c r="D631" t="n">
        <v>6.245</v>
      </c>
      <c r="E631" t="n">
        <v>16.01</v>
      </c>
      <c r="F631" t="n">
        <v>12.02</v>
      </c>
      <c r="G631" t="n">
        <v>40.05</v>
      </c>
      <c r="H631" t="n">
        <v>0.51</v>
      </c>
      <c r="I631" t="n">
        <v>18</v>
      </c>
      <c r="J631" t="n">
        <v>313.79</v>
      </c>
      <c r="K631" t="n">
        <v>61.82</v>
      </c>
      <c r="L631" t="n">
        <v>9</v>
      </c>
      <c r="M631" t="n">
        <v>16</v>
      </c>
      <c r="N631" t="n">
        <v>92.97</v>
      </c>
      <c r="O631" t="n">
        <v>38934.97</v>
      </c>
      <c r="P631" t="n">
        <v>213.42</v>
      </c>
      <c r="Q631" t="n">
        <v>460.69</v>
      </c>
      <c r="R631" t="n">
        <v>56.1</v>
      </c>
      <c r="S631" t="n">
        <v>32.19</v>
      </c>
      <c r="T631" t="n">
        <v>8003.71</v>
      </c>
      <c r="U631" t="n">
        <v>0.57</v>
      </c>
      <c r="V631" t="n">
        <v>0.74</v>
      </c>
      <c r="W631" t="n">
        <v>1.48</v>
      </c>
      <c r="X631" t="n">
        <v>0.48</v>
      </c>
      <c r="Y631" t="n">
        <v>1</v>
      </c>
      <c r="Z631" t="n">
        <v>10</v>
      </c>
    </row>
    <row r="632">
      <c r="A632" t="n">
        <v>33</v>
      </c>
      <c r="B632" t="n">
        <v>150</v>
      </c>
      <c r="C632" t="inlineStr">
        <is>
          <t xml:space="preserve">CONCLUIDO	</t>
        </is>
      </c>
      <c r="D632" t="n">
        <v>6.2428</v>
      </c>
      <c r="E632" t="n">
        <v>16.02</v>
      </c>
      <c r="F632" t="n">
        <v>12.02</v>
      </c>
      <c r="G632" t="n">
        <v>40.07</v>
      </c>
      <c r="H632" t="n">
        <v>0.52</v>
      </c>
      <c r="I632" t="n">
        <v>18</v>
      </c>
      <c r="J632" t="n">
        <v>314.34</v>
      </c>
      <c r="K632" t="n">
        <v>61.82</v>
      </c>
      <c r="L632" t="n">
        <v>9.25</v>
      </c>
      <c r="M632" t="n">
        <v>16</v>
      </c>
      <c r="N632" t="n">
        <v>93.27</v>
      </c>
      <c r="O632" t="n">
        <v>39003.11</v>
      </c>
      <c r="P632" t="n">
        <v>213.5</v>
      </c>
      <c r="Q632" t="n">
        <v>460.69</v>
      </c>
      <c r="R632" t="n">
        <v>56.5</v>
      </c>
      <c r="S632" t="n">
        <v>32.19</v>
      </c>
      <c r="T632" t="n">
        <v>8202.299999999999</v>
      </c>
      <c r="U632" t="n">
        <v>0.57</v>
      </c>
      <c r="V632" t="n">
        <v>0.74</v>
      </c>
      <c r="W632" t="n">
        <v>1.47</v>
      </c>
      <c r="X632" t="n">
        <v>0.49</v>
      </c>
      <c r="Y632" t="n">
        <v>1</v>
      </c>
      <c r="Z632" t="n">
        <v>10</v>
      </c>
    </row>
    <row r="633">
      <c r="A633" t="n">
        <v>34</v>
      </c>
      <c r="B633" t="n">
        <v>150</v>
      </c>
      <c r="C633" t="inlineStr">
        <is>
          <t xml:space="preserve">CONCLUIDO	</t>
        </is>
      </c>
      <c r="D633" t="n">
        <v>6.2423</v>
      </c>
      <c r="E633" t="n">
        <v>16.02</v>
      </c>
      <c r="F633" t="n">
        <v>12.02</v>
      </c>
      <c r="G633" t="n">
        <v>40.08</v>
      </c>
      <c r="H633" t="n">
        <v>0.54</v>
      </c>
      <c r="I633" t="n">
        <v>18</v>
      </c>
      <c r="J633" t="n">
        <v>314.9</v>
      </c>
      <c r="K633" t="n">
        <v>61.82</v>
      </c>
      <c r="L633" t="n">
        <v>9.5</v>
      </c>
      <c r="M633" t="n">
        <v>16</v>
      </c>
      <c r="N633" t="n">
        <v>93.56999999999999</v>
      </c>
      <c r="O633" t="n">
        <v>39071.38</v>
      </c>
      <c r="P633" t="n">
        <v>212.95</v>
      </c>
      <c r="Q633" t="n">
        <v>460.69</v>
      </c>
      <c r="R633" t="n">
        <v>56.59</v>
      </c>
      <c r="S633" t="n">
        <v>32.19</v>
      </c>
      <c r="T633" t="n">
        <v>8249.07</v>
      </c>
      <c r="U633" t="n">
        <v>0.57</v>
      </c>
      <c r="V633" t="n">
        <v>0.74</v>
      </c>
      <c r="W633" t="n">
        <v>1.47</v>
      </c>
      <c r="X633" t="n">
        <v>0.49</v>
      </c>
      <c r="Y633" t="n">
        <v>1</v>
      </c>
      <c r="Z633" t="n">
        <v>10</v>
      </c>
    </row>
    <row r="634">
      <c r="A634" t="n">
        <v>35</v>
      </c>
      <c r="B634" t="n">
        <v>150</v>
      </c>
      <c r="C634" t="inlineStr">
        <is>
          <t xml:space="preserve">CONCLUIDO	</t>
        </is>
      </c>
      <c r="D634" t="n">
        <v>6.2768</v>
      </c>
      <c r="E634" t="n">
        <v>15.93</v>
      </c>
      <c r="F634" t="n">
        <v>11.99</v>
      </c>
      <c r="G634" t="n">
        <v>42.32</v>
      </c>
      <c r="H634" t="n">
        <v>0.55</v>
      </c>
      <c r="I634" t="n">
        <v>17</v>
      </c>
      <c r="J634" t="n">
        <v>315.45</v>
      </c>
      <c r="K634" t="n">
        <v>61.82</v>
      </c>
      <c r="L634" t="n">
        <v>9.75</v>
      </c>
      <c r="M634" t="n">
        <v>15</v>
      </c>
      <c r="N634" t="n">
        <v>93.88</v>
      </c>
      <c r="O634" t="n">
        <v>39139.8</v>
      </c>
      <c r="P634" t="n">
        <v>212.25</v>
      </c>
      <c r="Q634" t="n">
        <v>460.7</v>
      </c>
      <c r="R634" t="n">
        <v>55.2</v>
      </c>
      <c r="S634" t="n">
        <v>32.19</v>
      </c>
      <c r="T634" t="n">
        <v>7555.08</v>
      </c>
      <c r="U634" t="n">
        <v>0.58</v>
      </c>
      <c r="V634" t="n">
        <v>0.75</v>
      </c>
      <c r="W634" t="n">
        <v>1.48</v>
      </c>
      <c r="X634" t="n">
        <v>0.46</v>
      </c>
      <c r="Y634" t="n">
        <v>1</v>
      </c>
      <c r="Z634" t="n">
        <v>10</v>
      </c>
    </row>
    <row r="635">
      <c r="A635" t="n">
        <v>36</v>
      </c>
      <c r="B635" t="n">
        <v>150</v>
      </c>
      <c r="C635" t="inlineStr">
        <is>
          <t xml:space="preserve">CONCLUIDO	</t>
        </is>
      </c>
      <c r="D635" t="n">
        <v>6.2721</v>
      </c>
      <c r="E635" t="n">
        <v>15.94</v>
      </c>
      <c r="F635" t="n">
        <v>12</v>
      </c>
      <c r="G635" t="n">
        <v>42.36</v>
      </c>
      <c r="H635" t="n">
        <v>0.5600000000000001</v>
      </c>
      <c r="I635" t="n">
        <v>17</v>
      </c>
      <c r="J635" t="n">
        <v>316.01</v>
      </c>
      <c r="K635" t="n">
        <v>61.82</v>
      </c>
      <c r="L635" t="n">
        <v>10</v>
      </c>
      <c r="M635" t="n">
        <v>15</v>
      </c>
      <c r="N635" t="n">
        <v>94.18000000000001</v>
      </c>
      <c r="O635" t="n">
        <v>39208.35</v>
      </c>
      <c r="P635" t="n">
        <v>212.49</v>
      </c>
      <c r="Q635" t="n">
        <v>460.69</v>
      </c>
      <c r="R635" t="n">
        <v>55.63</v>
      </c>
      <c r="S635" t="n">
        <v>32.19</v>
      </c>
      <c r="T635" t="n">
        <v>7772.4</v>
      </c>
      <c r="U635" t="n">
        <v>0.58</v>
      </c>
      <c r="V635" t="n">
        <v>0.74</v>
      </c>
      <c r="W635" t="n">
        <v>1.48</v>
      </c>
      <c r="X635" t="n">
        <v>0.47</v>
      </c>
      <c r="Y635" t="n">
        <v>1</v>
      </c>
      <c r="Z635" t="n">
        <v>10</v>
      </c>
    </row>
    <row r="636">
      <c r="A636" t="n">
        <v>37</v>
      </c>
      <c r="B636" t="n">
        <v>150</v>
      </c>
      <c r="C636" t="inlineStr">
        <is>
          <t xml:space="preserve">CONCLUIDO	</t>
        </is>
      </c>
      <c r="D636" t="n">
        <v>6.3075</v>
      </c>
      <c r="E636" t="n">
        <v>15.85</v>
      </c>
      <c r="F636" t="n">
        <v>11.97</v>
      </c>
      <c r="G636" t="n">
        <v>44.88</v>
      </c>
      <c r="H636" t="n">
        <v>0.58</v>
      </c>
      <c r="I636" t="n">
        <v>16</v>
      </c>
      <c r="J636" t="n">
        <v>316.56</v>
      </c>
      <c r="K636" t="n">
        <v>61.82</v>
      </c>
      <c r="L636" t="n">
        <v>10.25</v>
      </c>
      <c r="M636" t="n">
        <v>14</v>
      </c>
      <c r="N636" t="n">
        <v>94.48999999999999</v>
      </c>
      <c r="O636" t="n">
        <v>39277.04</v>
      </c>
      <c r="P636" t="n">
        <v>211.75</v>
      </c>
      <c r="Q636" t="n">
        <v>460.74</v>
      </c>
      <c r="R636" t="n">
        <v>54.74</v>
      </c>
      <c r="S636" t="n">
        <v>32.19</v>
      </c>
      <c r="T636" t="n">
        <v>7334.37</v>
      </c>
      <c r="U636" t="n">
        <v>0.59</v>
      </c>
      <c r="V636" t="n">
        <v>0.75</v>
      </c>
      <c r="W636" t="n">
        <v>1.47</v>
      </c>
      <c r="X636" t="n">
        <v>0.43</v>
      </c>
      <c r="Y636" t="n">
        <v>1</v>
      </c>
      <c r="Z636" t="n">
        <v>10</v>
      </c>
    </row>
    <row r="637">
      <c r="A637" t="n">
        <v>38</v>
      </c>
      <c r="B637" t="n">
        <v>150</v>
      </c>
      <c r="C637" t="inlineStr">
        <is>
          <t xml:space="preserve">CONCLUIDO	</t>
        </is>
      </c>
      <c r="D637" t="n">
        <v>6.3064</v>
      </c>
      <c r="E637" t="n">
        <v>15.86</v>
      </c>
      <c r="F637" t="n">
        <v>11.97</v>
      </c>
      <c r="G637" t="n">
        <v>44.89</v>
      </c>
      <c r="H637" t="n">
        <v>0.59</v>
      </c>
      <c r="I637" t="n">
        <v>16</v>
      </c>
      <c r="J637" t="n">
        <v>317.12</v>
      </c>
      <c r="K637" t="n">
        <v>61.82</v>
      </c>
      <c r="L637" t="n">
        <v>10.5</v>
      </c>
      <c r="M637" t="n">
        <v>14</v>
      </c>
      <c r="N637" t="n">
        <v>94.8</v>
      </c>
      <c r="O637" t="n">
        <v>39345.87</v>
      </c>
      <c r="P637" t="n">
        <v>211.71</v>
      </c>
      <c r="Q637" t="n">
        <v>460.72</v>
      </c>
      <c r="R637" t="n">
        <v>54.73</v>
      </c>
      <c r="S637" t="n">
        <v>32.19</v>
      </c>
      <c r="T637" t="n">
        <v>7325.41</v>
      </c>
      <c r="U637" t="n">
        <v>0.59</v>
      </c>
      <c r="V637" t="n">
        <v>0.75</v>
      </c>
      <c r="W637" t="n">
        <v>1.47</v>
      </c>
      <c r="X637" t="n">
        <v>0.44</v>
      </c>
      <c r="Y637" t="n">
        <v>1</v>
      </c>
      <c r="Z637" t="n">
        <v>10</v>
      </c>
    </row>
    <row r="638">
      <c r="A638" t="n">
        <v>39</v>
      </c>
      <c r="B638" t="n">
        <v>150</v>
      </c>
      <c r="C638" t="inlineStr">
        <is>
          <t xml:space="preserve">CONCLUIDO	</t>
        </is>
      </c>
      <c r="D638" t="n">
        <v>6.3112</v>
      </c>
      <c r="E638" t="n">
        <v>15.84</v>
      </c>
      <c r="F638" t="n">
        <v>11.96</v>
      </c>
      <c r="G638" t="n">
        <v>44.84</v>
      </c>
      <c r="H638" t="n">
        <v>0.6</v>
      </c>
      <c r="I638" t="n">
        <v>16</v>
      </c>
      <c r="J638" t="n">
        <v>317.68</v>
      </c>
      <c r="K638" t="n">
        <v>61.82</v>
      </c>
      <c r="L638" t="n">
        <v>10.75</v>
      </c>
      <c r="M638" t="n">
        <v>14</v>
      </c>
      <c r="N638" t="n">
        <v>95.11</v>
      </c>
      <c r="O638" t="n">
        <v>39414.84</v>
      </c>
      <c r="P638" t="n">
        <v>211.25</v>
      </c>
      <c r="Q638" t="n">
        <v>460.73</v>
      </c>
      <c r="R638" t="n">
        <v>54.44</v>
      </c>
      <c r="S638" t="n">
        <v>32.19</v>
      </c>
      <c r="T638" t="n">
        <v>7182.77</v>
      </c>
      <c r="U638" t="n">
        <v>0.59</v>
      </c>
      <c r="V638" t="n">
        <v>0.75</v>
      </c>
      <c r="W638" t="n">
        <v>1.47</v>
      </c>
      <c r="X638" t="n">
        <v>0.42</v>
      </c>
      <c r="Y638" t="n">
        <v>1</v>
      </c>
      <c r="Z638" t="n">
        <v>10</v>
      </c>
    </row>
    <row r="639">
      <c r="A639" t="n">
        <v>40</v>
      </c>
      <c r="B639" t="n">
        <v>150</v>
      </c>
      <c r="C639" t="inlineStr">
        <is>
          <t xml:space="preserve">CONCLUIDO	</t>
        </is>
      </c>
      <c r="D639" t="n">
        <v>6.3368</v>
      </c>
      <c r="E639" t="n">
        <v>15.78</v>
      </c>
      <c r="F639" t="n">
        <v>11.95</v>
      </c>
      <c r="G639" t="n">
        <v>47.8</v>
      </c>
      <c r="H639" t="n">
        <v>0.62</v>
      </c>
      <c r="I639" t="n">
        <v>15</v>
      </c>
      <c r="J639" t="n">
        <v>318.24</v>
      </c>
      <c r="K639" t="n">
        <v>61.82</v>
      </c>
      <c r="L639" t="n">
        <v>11</v>
      </c>
      <c r="M639" t="n">
        <v>13</v>
      </c>
      <c r="N639" t="n">
        <v>95.42</v>
      </c>
      <c r="O639" t="n">
        <v>39483.95</v>
      </c>
      <c r="P639" t="n">
        <v>211.04</v>
      </c>
      <c r="Q639" t="n">
        <v>460.69</v>
      </c>
      <c r="R639" t="n">
        <v>54.11</v>
      </c>
      <c r="S639" t="n">
        <v>32.19</v>
      </c>
      <c r="T639" t="n">
        <v>7024.13</v>
      </c>
      <c r="U639" t="n">
        <v>0.59</v>
      </c>
      <c r="V639" t="n">
        <v>0.75</v>
      </c>
      <c r="W639" t="n">
        <v>1.47</v>
      </c>
      <c r="X639" t="n">
        <v>0.42</v>
      </c>
      <c r="Y639" t="n">
        <v>1</v>
      </c>
      <c r="Z639" t="n">
        <v>10</v>
      </c>
    </row>
    <row r="640">
      <c r="A640" t="n">
        <v>41</v>
      </c>
      <c r="B640" t="n">
        <v>150</v>
      </c>
      <c r="C640" t="inlineStr">
        <is>
          <t xml:space="preserve">CONCLUIDO	</t>
        </is>
      </c>
      <c r="D640" t="n">
        <v>6.3453</v>
      </c>
      <c r="E640" t="n">
        <v>15.76</v>
      </c>
      <c r="F640" t="n">
        <v>11.93</v>
      </c>
      <c r="G640" t="n">
        <v>47.72</v>
      </c>
      <c r="H640" t="n">
        <v>0.63</v>
      </c>
      <c r="I640" t="n">
        <v>15</v>
      </c>
      <c r="J640" t="n">
        <v>318.8</v>
      </c>
      <c r="K640" t="n">
        <v>61.82</v>
      </c>
      <c r="L640" t="n">
        <v>11.25</v>
      </c>
      <c r="M640" t="n">
        <v>13</v>
      </c>
      <c r="N640" t="n">
        <v>95.73</v>
      </c>
      <c r="O640" t="n">
        <v>39553.2</v>
      </c>
      <c r="P640" t="n">
        <v>210.89</v>
      </c>
      <c r="Q640" t="n">
        <v>460.69</v>
      </c>
      <c r="R640" t="n">
        <v>53.45</v>
      </c>
      <c r="S640" t="n">
        <v>32.19</v>
      </c>
      <c r="T640" t="n">
        <v>6691.73</v>
      </c>
      <c r="U640" t="n">
        <v>0.6</v>
      </c>
      <c r="V640" t="n">
        <v>0.75</v>
      </c>
      <c r="W640" t="n">
        <v>1.47</v>
      </c>
      <c r="X640" t="n">
        <v>0.4</v>
      </c>
      <c r="Y640" t="n">
        <v>1</v>
      </c>
      <c r="Z640" t="n">
        <v>10</v>
      </c>
    </row>
    <row r="641">
      <c r="A641" t="n">
        <v>42</v>
      </c>
      <c r="B641" t="n">
        <v>150</v>
      </c>
      <c r="C641" t="inlineStr">
        <is>
          <t xml:space="preserve">CONCLUIDO	</t>
        </is>
      </c>
      <c r="D641" t="n">
        <v>6.3441</v>
      </c>
      <c r="E641" t="n">
        <v>15.76</v>
      </c>
      <c r="F641" t="n">
        <v>11.93</v>
      </c>
      <c r="G641" t="n">
        <v>47.73</v>
      </c>
      <c r="H641" t="n">
        <v>0.64</v>
      </c>
      <c r="I641" t="n">
        <v>15</v>
      </c>
      <c r="J641" t="n">
        <v>319.36</v>
      </c>
      <c r="K641" t="n">
        <v>61.82</v>
      </c>
      <c r="L641" t="n">
        <v>11.5</v>
      </c>
      <c r="M641" t="n">
        <v>13</v>
      </c>
      <c r="N641" t="n">
        <v>96.04000000000001</v>
      </c>
      <c r="O641" t="n">
        <v>39622.59</v>
      </c>
      <c r="P641" t="n">
        <v>210.38</v>
      </c>
      <c r="Q641" t="n">
        <v>460.7</v>
      </c>
      <c r="R641" t="n">
        <v>53.45</v>
      </c>
      <c r="S641" t="n">
        <v>32.19</v>
      </c>
      <c r="T641" t="n">
        <v>6694.74</v>
      </c>
      <c r="U641" t="n">
        <v>0.6</v>
      </c>
      <c r="V641" t="n">
        <v>0.75</v>
      </c>
      <c r="W641" t="n">
        <v>1.47</v>
      </c>
      <c r="X641" t="n">
        <v>0.4</v>
      </c>
      <c r="Y641" t="n">
        <v>1</v>
      </c>
      <c r="Z641" t="n">
        <v>10</v>
      </c>
    </row>
    <row r="642">
      <c r="A642" t="n">
        <v>43</v>
      </c>
      <c r="B642" t="n">
        <v>150</v>
      </c>
      <c r="C642" t="inlineStr">
        <is>
          <t xml:space="preserve">CONCLUIDO	</t>
        </is>
      </c>
      <c r="D642" t="n">
        <v>6.3845</v>
      </c>
      <c r="E642" t="n">
        <v>15.66</v>
      </c>
      <c r="F642" t="n">
        <v>11.89</v>
      </c>
      <c r="G642" t="n">
        <v>50.95</v>
      </c>
      <c r="H642" t="n">
        <v>0.65</v>
      </c>
      <c r="I642" t="n">
        <v>14</v>
      </c>
      <c r="J642" t="n">
        <v>319.93</v>
      </c>
      <c r="K642" t="n">
        <v>61.82</v>
      </c>
      <c r="L642" t="n">
        <v>11.75</v>
      </c>
      <c r="M642" t="n">
        <v>12</v>
      </c>
      <c r="N642" t="n">
        <v>96.36</v>
      </c>
      <c r="O642" t="n">
        <v>39692.13</v>
      </c>
      <c r="P642" t="n">
        <v>209.72</v>
      </c>
      <c r="Q642" t="n">
        <v>460.7</v>
      </c>
      <c r="R642" t="n">
        <v>52.01</v>
      </c>
      <c r="S642" t="n">
        <v>32.19</v>
      </c>
      <c r="T642" t="n">
        <v>5976.12</v>
      </c>
      <c r="U642" t="n">
        <v>0.62</v>
      </c>
      <c r="V642" t="n">
        <v>0.75</v>
      </c>
      <c r="W642" t="n">
        <v>1.47</v>
      </c>
      <c r="X642" t="n">
        <v>0.35</v>
      </c>
      <c r="Y642" t="n">
        <v>1</v>
      </c>
      <c r="Z642" t="n">
        <v>10</v>
      </c>
    </row>
    <row r="643">
      <c r="A643" t="n">
        <v>44</v>
      </c>
      <c r="B643" t="n">
        <v>150</v>
      </c>
      <c r="C643" t="inlineStr">
        <is>
          <t xml:space="preserve">CONCLUIDO	</t>
        </is>
      </c>
      <c r="D643" t="n">
        <v>6.3841</v>
      </c>
      <c r="E643" t="n">
        <v>15.66</v>
      </c>
      <c r="F643" t="n">
        <v>11.89</v>
      </c>
      <c r="G643" t="n">
        <v>50.95</v>
      </c>
      <c r="H643" t="n">
        <v>0.67</v>
      </c>
      <c r="I643" t="n">
        <v>14</v>
      </c>
      <c r="J643" t="n">
        <v>320.49</v>
      </c>
      <c r="K643" t="n">
        <v>61.82</v>
      </c>
      <c r="L643" t="n">
        <v>12</v>
      </c>
      <c r="M643" t="n">
        <v>12</v>
      </c>
      <c r="N643" t="n">
        <v>96.67</v>
      </c>
      <c r="O643" t="n">
        <v>39761.81</v>
      </c>
      <c r="P643" t="n">
        <v>209.72</v>
      </c>
      <c r="Q643" t="n">
        <v>460.69</v>
      </c>
      <c r="R643" t="n">
        <v>52.1</v>
      </c>
      <c r="S643" t="n">
        <v>32.19</v>
      </c>
      <c r="T643" t="n">
        <v>6020.56</v>
      </c>
      <c r="U643" t="n">
        <v>0.62</v>
      </c>
      <c r="V643" t="n">
        <v>0.75</v>
      </c>
      <c r="W643" t="n">
        <v>1.47</v>
      </c>
      <c r="X643" t="n">
        <v>0.36</v>
      </c>
      <c r="Y643" t="n">
        <v>1</v>
      </c>
      <c r="Z643" t="n">
        <v>10</v>
      </c>
    </row>
    <row r="644">
      <c r="A644" t="n">
        <v>45</v>
      </c>
      <c r="B644" t="n">
        <v>150</v>
      </c>
      <c r="C644" t="inlineStr">
        <is>
          <t xml:space="preserve">CONCLUIDO	</t>
        </is>
      </c>
      <c r="D644" t="n">
        <v>6.3734</v>
      </c>
      <c r="E644" t="n">
        <v>15.69</v>
      </c>
      <c r="F644" t="n">
        <v>11.92</v>
      </c>
      <c r="G644" t="n">
        <v>51.07</v>
      </c>
      <c r="H644" t="n">
        <v>0.68</v>
      </c>
      <c r="I644" t="n">
        <v>14</v>
      </c>
      <c r="J644" t="n">
        <v>321.06</v>
      </c>
      <c r="K644" t="n">
        <v>61.82</v>
      </c>
      <c r="L644" t="n">
        <v>12.25</v>
      </c>
      <c r="M644" t="n">
        <v>12</v>
      </c>
      <c r="N644" t="n">
        <v>96.98999999999999</v>
      </c>
      <c r="O644" t="n">
        <v>39831.64</v>
      </c>
      <c r="P644" t="n">
        <v>209.69</v>
      </c>
      <c r="Q644" t="n">
        <v>460.69</v>
      </c>
      <c r="R644" t="n">
        <v>52.74</v>
      </c>
      <c r="S644" t="n">
        <v>32.19</v>
      </c>
      <c r="T644" t="n">
        <v>6344.56</v>
      </c>
      <c r="U644" t="n">
        <v>0.61</v>
      </c>
      <c r="V644" t="n">
        <v>0.75</v>
      </c>
      <c r="W644" t="n">
        <v>1.47</v>
      </c>
      <c r="X644" t="n">
        <v>0.38</v>
      </c>
      <c r="Y644" t="n">
        <v>1</v>
      </c>
      <c r="Z644" t="n">
        <v>10</v>
      </c>
    </row>
    <row r="645">
      <c r="A645" t="n">
        <v>46</v>
      </c>
      <c r="B645" t="n">
        <v>150</v>
      </c>
      <c r="C645" t="inlineStr">
        <is>
          <t xml:space="preserve">CONCLUIDO	</t>
        </is>
      </c>
      <c r="D645" t="n">
        <v>6.4076</v>
      </c>
      <c r="E645" t="n">
        <v>15.61</v>
      </c>
      <c r="F645" t="n">
        <v>11.89</v>
      </c>
      <c r="G645" t="n">
        <v>54.86</v>
      </c>
      <c r="H645" t="n">
        <v>0.6899999999999999</v>
      </c>
      <c r="I645" t="n">
        <v>13</v>
      </c>
      <c r="J645" t="n">
        <v>321.63</v>
      </c>
      <c r="K645" t="n">
        <v>61.82</v>
      </c>
      <c r="L645" t="n">
        <v>12.5</v>
      </c>
      <c r="M645" t="n">
        <v>11</v>
      </c>
      <c r="N645" t="n">
        <v>97.31</v>
      </c>
      <c r="O645" t="n">
        <v>39901.61</v>
      </c>
      <c r="P645" t="n">
        <v>208.98</v>
      </c>
      <c r="Q645" t="n">
        <v>460.7</v>
      </c>
      <c r="R645" t="n">
        <v>52.05</v>
      </c>
      <c r="S645" t="n">
        <v>32.19</v>
      </c>
      <c r="T645" t="n">
        <v>6001.48</v>
      </c>
      <c r="U645" t="n">
        <v>0.62</v>
      </c>
      <c r="V645" t="n">
        <v>0.75</v>
      </c>
      <c r="W645" t="n">
        <v>1.47</v>
      </c>
      <c r="X645" t="n">
        <v>0.35</v>
      </c>
      <c r="Y645" t="n">
        <v>1</v>
      </c>
      <c r="Z645" t="n">
        <v>10</v>
      </c>
    </row>
    <row r="646">
      <c r="A646" t="n">
        <v>47</v>
      </c>
      <c r="B646" t="n">
        <v>150</v>
      </c>
      <c r="C646" t="inlineStr">
        <is>
          <t xml:space="preserve">CONCLUIDO	</t>
        </is>
      </c>
      <c r="D646" t="n">
        <v>6.4066</v>
      </c>
      <c r="E646" t="n">
        <v>15.61</v>
      </c>
      <c r="F646" t="n">
        <v>11.89</v>
      </c>
      <c r="G646" t="n">
        <v>54.87</v>
      </c>
      <c r="H646" t="n">
        <v>0.71</v>
      </c>
      <c r="I646" t="n">
        <v>13</v>
      </c>
      <c r="J646" t="n">
        <v>322.2</v>
      </c>
      <c r="K646" t="n">
        <v>61.82</v>
      </c>
      <c r="L646" t="n">
        <v>12.75</v>
      </c>
      <c r="M646" t="n">
        <v>11</v>
      </c>
      <c r="N646" t="n">
        <v>97.62</v>
      </c>
      <c r="O646" t="n">
        <v>39971.73</v>
      </c>
      <c r="P646" t="n">
        <v>209.41</v>
      </c>
      <c r="Q646" t="n">
        <v>460.69</v>
      </c>
      <c r="R646" t="n">
        <v>52.09</v>
      </c>
      <c r="S646" t="n">
        <v>32.19</v>
      </c>
      <c r="T646" t="n">
        <v>6021.43</v>
      </c>
      <c r="U646" t="n">
        <v>0.62</v>
      </c>
      <c r="V646" t="n">
        <v>0.75</v>
      </c>
      <c r="W646" t="n">
        <v>1.47</v>
      </c>
      <c r="X646" t="n">
        <v>0.36</v>
      </c>
      <c r="Y646" t="n">
        <v>1</v>
      </c>
      <c r="Z646" t="n">
        <v>10</v>
      </c>
    </row>
    <row r="647">
      <c r="A647" t="n">
        <v>48</v>
      </c>
      <c r="B647" t="n">
        <v>150</v>
      </c>
      <c r="C647" t="inlineStr">
        <is>
          <t xml:space="preserve">CONCLUIDO	</t>
        </is>
      </c>
      <c r="D647" t="n">
        <v>6.4092</v>
      </c>
      <c r="E647" t="n">
        <v>15.6</v>
      </c>
      <c r="F647" t="n">
        <v>11.88</v>
      </c>
      <c r="G647" t="n">
        <v>54.84</v>
      </c>
      <c r="H647" t="n">
        <v>0.72</v>
      </c>
      <c r="I647" t="n">
        <v>13</v>
      </c>
      <c r="J647" t="n">
        <v>322.77</v>
      </c>
      <c r="K647" t="n">
        <v>61.82</v>
      </c>
      <c r="L647" t="n">
        <v>13</v>
      </c>
      <c r="M647" t="n">
        <v>11</v>
      </c>
      <c r="N647" t="n">
        <v>97.94</v>
      </c>
      <c r="O647" t="n">
        <v>40042</v>
      </c>
      <c r="P647" t="n">
        <v>209.19</v>
      </c>
      <c r="Q647" t="n">
        <v>460.69</v>
      </c>
      <c r="R647" t="n">
        <v>51.96</v>
      </c>
      <c r="S647" t="n">
        <v>32.19</v>
      </c>
      <c r="T647" t="n">
        <v>5955.32</v>
      </c>
      <c r="U647" t="n">
        <v>0.62</v>
      </c>
      <c r="V647" t="n">
        <v>0.75</v>
      </c>
      <c r="W647" t="n">
        <v>1.47</v>
      </c>
      <c r="X647" t="n">
        <v>0.35</v>
      </c>
      <c r="Y647" t="n">
        <v>1</v>
      </c>
      <c r="Z647" t="n">
        <v>10</v>
      </c>
    </row>
    <row r="648">
      <c r="A648" t="n">
        <v>49</v>
      </c>
      <c r="B648" t="n">
        <v>150</v>
      </c>
      <c r="C648" t="inlineStr">
        <is>
          <t xml:space="preserve">CONCLUIDO	</t>
        </is>
      </c>
      <c r="D648" t="n">
        <v>6.413</v>
      </c>
      <c r="E648" t="n">
        <v>15.59</v>
      </c>
      <c r="F648" t="n">
        <v>11.87</v>
      </c>
      <c r="G648" t="n">
        <v>54.8</v>
      </c>
      <c r="H648" t="n">
        <v>0.73</v>
      </c>
      <c r="I648" t="n">
        <v>13</v>
      </c>
      <c r="J648" t="n">
        <v>323.34</v>
      </c>
      <c r="K648" t="n">
        <v>61.82</v>
      </c>
      <c r="L648" t="n">
        <v>13.25</v>
      </c>
      <c r="M648" t="n">
        <v>11</v>
      </c>
      <c r="N648" t="n">
        <v>98.27</v>
      </c>
      <c r="O648" t="n">
        <v>40112.54</v>
      </c>
      <c r="P648" t="n">
        <v>208.87</v>
      </c>
      <c r="Q648" t="n">
        <v>460.69</v>
      </c>
      <c r="R648" t="n">
        <v>51.46</v>
      </c>
      <c r="S648" t="n">
        <v>32.19</v>
      </c>
      <c r="T648" t="n">
        <v>5706.22</v>
      </c>
      <c r="U648" t="n">
        <v>0.63</v>
      </c>
      <c r="V648" t="n">
        <v>0.75</v>
      </c>
      <c r="W648" t="n">
        <v>1.47</v>
      </c>
      <c r="X648" t="n">
        <v>0.34</v>
      </c>
      <c r="Y648" t="n">
        <v>1</v>
      </c>
      <c r="Z648" t="n">
        <v>10</v>
      </c>
    </row>
    <row r="649">
      <c r="A649" t="n">
        <v>50</v>
      </c>
      <c r="B649" t="n">
        <v>150</v>
      </c>
      <c r="C649" t="inlineStr">
        <is>
          <t xml:space="preserve">CONCLUIDO	</t>
        </is>
      </c>
      <c r="D649" t="n">
        <v>6.4513</v>
      </c>
      <c r="E649" t="n">
        <v>15.5</v>
      </c>
      <c r="F649" t="n">
        <v>11.84</v>
      </c>
      <c r="G649" t="n">
        <v>59.18</v>
      </c>
      <c r="H649" t="n">
        <v>0.74</v>
      </c>
      <c r="I649" t="n">
        <v>12</v>
      </c>
      <c r="J649" t="n">
        <v>323.91</v>
      </c>
      <c r="K649" t="n">
        <v>61.82</v>
      </c>
      <c r="L649" t="n">
        <v>13.5</v>
      </c>
      <c r="M649" t="n">
        <v>10</v>
      </c>
      <c r="N649" t="n">
        <v>98.59</v>
      </c>
      <c r="O649" t="n">
        <v>40183.11</v>
      </c>
      <c r="P649" t="n">
        <v>207.26</v>
      </c>
      <c r="Q649" t="n">
        <v>460.7</v>
      </c>
      <c r="R649" t="n">
        <v>50.4</v>
      </c>
      <c r="S649" t="n">
        <v>32.19</v>
      </c>
      <c r="T649" t="n">
        <v>5180.11</v>
      </c>
      <c r="U649" t="n">
        <v>0.64</v>
      </c>
      <c r="V649" t="n">
        <v>0.75</v>
      </c>
      <c r="W649" t="n">
        <v>1.46</v>
      </c>
      <c r="X649" t="n">
        <v>0.3</v>
      </c>
      <c r="Y649" t="n">
        <v>1</v>
      </c>
      <c r="Z649" t="n">
        <v>10</v>
      </c>
    </row>
    <row r="650">
      <c r="A650" t="n">
        <v>51</v>
      </c>
      <c r="B650" t="n">
        <v>150</v>
      </c>
      <c r="C650" t="inlineStr">
        <is>
          <t xml:space="preserve">CONCLUIDO	</t>
        </is>
      </c>
      <c r="D650" t="n">
        <v>6.4461</v>
      </c>
      <c r="E650" t="n">
        <v>15.51</v>
      </c>
      <c r="F650" t="n">
        <v>11.85</v>
      </c>
      <c r="G650" t="n">
        <v>59.25</v>
      </c>
      <c r="H650" t="n">
        <v>0.76</v>
      </c>
      <c r="I650" t="n">
        <v>12</v>
      </c>
      <c r="J650" t="n">
        <v>324.48</v>
      </c>
      <c r="K650" t="n">
        <v>61.82</v>
      </c>
      <c r="L650" t="n">
        <v>13.75</v>
      </c>
      <c r="M650" t="n">
        <v>10</v>
      </c>
      <c r="N650" t="n">
        <v>98.91</v>
      </c>
      <c r="O650" t="n">
        <v>40253.84</v>
      </c>
      <c r="P650" t="n">
        <v>207.51</v>
      </c>
      <c r="Q650" t="n">
        <v>460.71</v>
      </c>
      <c r="R650" t="n">
        <v>50.83</v>
      </c>
      <c r="S650" t="n">
        <v>32.19</v>
      </c>
      <c r="T650" t="n">
        <v>5396.53</v>
      </c>
      <c r="U650" t="n">
        <v>0.63</v>
      </c>
      <c r="V650" t="n">
        <v>0.75</v>
      </c>
      <c r="W650" t="n">
        <v>1.46</v>
      </c>
      <c r="X650" t="n">
        <v>0.32</v>
      </c>
      <c r="Y650" t="n">
        <v>1</v>
      </c>
      <c r="Z650" t="n">
        <v>10</v>
      </c>
    </row>
    <row r="651">
      <c r="A651" t="n">
        <v>52</v>
      </c>
      <c r="B651" t="n">
        <v>150</v>
      </c>
      <c r="C651" t="inlineStr">
        <is>
          <t xml:space="preserve">CONCLUIDO	</t>
        </is>
      </c>
      <c r="D651" t="n">
        <v>6.446</v>
      </c>
      <c r="E651" t="n">
        <v>15.51</v>
      </c>
      <c r="F651" t="n">
        <v>11.85</v>
      </c>
      <c r="G651" t="n">
        <v>59.25</v>
      </c>
      <c r="H651" t="n">
        <v>0.77</v>
      </c>
      <c r="I651" t="n">
        <v>12</v>
      </c>
      <c r="J651" t="n">
        <v>325.06</v>
      </c>
      <c r="K651" t="n">
        <v>61.82</v>
      </c>
      <c r="L651" t="n">
        <v>14</v>
      </c>
      <c r="M651" t="n">
        <v>10</v>
      </c>
      <c r="N651" t="n">
        <v>99.23999999999999</v>
      </c>
      <c r="O651" t="n">
        <v>40324.71</v>
      </c>
      <c r="P651" t="n">
        <v>207.93</v>
      </c>
      <c r="Q651" t="n">
        <v>460.7</v>
      </c>
      <c r="R651" t="n">
        <v>50.8</v>
      </c>
      <c r="S651" t="n">
        <v>32.19</v>
      </c>
      <c r="T651" t="n">
        <v>5381.47</v>
      </c>
      <c r="U651" t="n">
        <v>0.63</v>
      </c>
      <c r="V651" t="n">
        <v>0.75</v>
      </c>
      <c r="W651" t="n">
        <v>1.47</v>
      </c>
      <c r="X651" t="n">
        <v>0.32</v>
      </c>
      <c r="Y651" t="n">
        <v>1</v>
      </c>
      <c r="Z651" t="n">
        <v>10</v>
      </c>
    </row>
    <row r="652">
      <c r="A652" t="n">
        <v>53</v>
      </c>
      <c r="B652" t="n">
        <v>150</v>
      </c>
      <c r="C652" t="inlineStr">
        <is>
          <t xml:space="preserve">CONCLUIDO	</t>
        </is>
      </c>
      <c r="D652" t="n">
        <v>6.4495</v>
      </c>
      <c r="E652" t="n">
        <v>15.5</v>
      </c>
      <c r="F652" t="n">
        <v>11.84</v>
      </c>
      <c r="G652" t="n">
        <v>59.21</v>
      </c>
      <c r="H652" t="n">
        <v>0.78</v>
      </c>
      <c r="I652" t="n">
        <v>12</v>
      </c>
      <c r="J652" t="n">
        <v>325.63</v>
      </c>
      <c r="K652" t="n">
        <v>61.82</v>
      </c>
      <c r="L652" t="n">
        <v>14.25</v>
      </c>
      <c r="M652" t="n">
        <v>10</v>
      </c>
      <c r="N652" t="n">
        <v>99.56</v>
      </c>
      <c r="O652" t="n">
        <v>40395.74</v>
      </c>
      <c r="P652" t="n">
        <v>207.62</v>
      </c>
      <c r="Q652" t="n">
        <v>460.69</v>
      </c>
      <c r="R652" t="n">
        <v>50.38</v>
      </c>
      <c r="S652" t="n">
        <v>32.19</v>
      </c>
      <c r="T652" t="n">
        <v>5172.72</v>
      </c>
      <c r="U652" t="n">
        <v>0.64</v>
      </c>
      <c r="V652" t="n">
        <v>0.75</v>
      </c>
      <c r="W652" t="n">
        <v>1.47</v>
      </c>
      <c r="X652" t="n">
        <v>0.31</v>
      </c>
      <c r="Y652" t="n">
        <v>1</v>
      </c>
      <c r="Z652" t="n">
        <v>10</v>
      </c>
    </row>
    <row r="653">
      <c r="A653" t="n">
        <v>54</v>
      </c>
      <c r="B653" t="n">
        <v>150</v>
      </c>
      <c r="C653" t="inlineStr">
        <is>
          <t xml:space="preserve">CONCLUIDO	</t>
        </is>
      </c>
      <c r="D653" t="n">
        <v>6.4465</v>
      </c>
      <c r="E653" t="n">
        <v>15.51</v>
      </c>
      <c r="F653" t="n">
        <v>11.85</v>
      </c>
      <c r="G653" t="n">
        <v>59.24</v>
      </c>
      <c r="H653" t="n">
        <v>0.79</v>
      </c>
      <c r="I653" t="n">
        <v>12</v>
      </c>
      <c r="J653" t="n">
        <v>326.21</v>
      </c>
      <c r="K653" t="n">
        <v>61.82</v>
      </c>
      <c r="L653" t="n">
        <v>14.5</v>
      </c>
      <c r="M653" t="n">
        <v>10</v>
      </c>
      <c r="N653" t="n">
        <v>99.89</v>
      </c>
      <c r="O653" t="n">
        <v>40466.92</v>
      </c>
      <c r="P653" t="n">
        <v>207.12</v>
      </c>
      <c r="Q653" t="n">
        <v>460.7</v>
      </c>
      <c r="R653" t="n">
        <v>50.71</v>
      </c>
      <c r="S653" t="n">
        <v>32.19</v>
      </c>
      <c r="T653" t="n">
        <v>5335.15</v>
      </c>
      <c r="U653" t="n">
        <v>0.63</v>
      </c>
      <c r="V653" t="n">
        <v>0.75</v>
      </c>
      <c r="W653" t="n">
        <v>1.47</v>
      </c>
      <c r="X653" t="n">
        <v>0.31</v>
      </c>
      <c r="Y653" t="n">
        <v>1</v>
      </c>
      <c r="Z653" t="n">
        <v>10</v>
      </c>
    </row>
    <row r="654">
      <c r="A654" t="n">
        <v>55</v>
      </c>
      <c r="B654" t="n">
        <v>150</v>
      </c>
      <c r="C654" t="inlineStr">
        <is>
          <t xml:space="preserve">CONCLUIDO	</t>
        </is>
      </c>
      <c r="D654" t="n">
        <v>6.4427</v>
      </c>
      <c r="E654" t="n">
        <v>15.52</v>
      </c>
      <c r="F654" t="n">
        <v>11.86</v>
      </c>
      <c r="G654" t="n">
        <v>59.29</v>
      </c>
      <c r="H654" t="n">
        <v>0.8</v>
      </c>
      <c r="I654" t="n">
        <v>12</v>
      </c>
      <c r="J654" t="n">
        <v>326.79</v>
      </c>
      <c r="K654" t="n">
        <v>61.82</v>
      </c>
      <c r="L654" t="n">
        <v>14.75</v>
      </c>
      <c r="M654" t="n">
        <v>10</v>
      </c>
      <c r="N654" t="n">
        <v>100.22</v>
      </c>
      <c r="O654" t="n">
        <v>40538.25</v>
      </c>
      <c r="P654" t="n">
        <v>207.07</v>
      </c>
      <c r="Q654" t="n">
        <v>460.7</v>
      </c>
      <c r="R654" t="n">
        <v>50.95</v>
      </c>
      <c r="S654" t="n">
        <v>32.19</v>
      </c>
      <c r="T654" t="n">
        <v>5459.83</v>
      </c>
      <c r="U654" t="n">
        <v>0.63</v>
      </c>
      <c r="V654" t="n">
        <v>0.75</v>
      </c>
      <c r="W654" t="n">
        <v>1.47</v>
      </c>
      <c r="X654" t="n">
        <v>0.32</v>
      </c>
      <c r="Y654" t="n">
        <v>1</v>
      </c>
      <c r="Z654" t="n">
        <v>10</v>
      </c>
    </row>
    <row r="655">
      <c r="A655" t="n">
        <v>56</v>
      </c>
      <c r="B655" t="n">
        <v>150</v>
      </c>
      <c r="C655" t="inlineStr">
        <is>
          <t xml:space="preserve">CONCLUIDO	</t>
        </is>
      </c>
      <c r="D655" t="n">
        <v>6.4816</v>
      </c>
      <c r="E655" t="n">
        <v>15.43</v>
      </c>
      <c r="F655" t="n">
        <v>11.82</v>
      </c>
      <c r="G655" t="n">
        <v>64.47</v>
      </c>
      <c r="H655" t="n">
        <v>0.82</v>
      </c>
      <c r="I655" t="n">
        <v>11</v>
      </c>
      <c r="J655" t="n">
        <v>327.37</v>
      </c>
      <c r="K655" t="n">
        <v>61.82</v>
      </c>
      <c r="L655" t="n">
        <v>15</v>
      </c>
      <c r="M655" t="n">
        <v>9</v>
      </c>
      <c r="N655" t="n">
        <v>100.55</v>
      </c>
      <c r="O655" t="n">
        <v>40609.74</v>
      </c>
      <c r="P655" t="n">
        <v>206.01</v>
      </c>
      <c r="Q655" t="n">
        <v>460.69</v>
      </c>
      <c r="R655" t="n">
        <v>49.64</v>
      </c>
      <c r="S655" t="n">
        <v>32.19</v>
      </c>
      <c r="T655" t="n">
        <v>4806.98</v>
      </c>
      <c r="U655" t="n">
        <v>0.65</v>
      </c>
      <c r="V655" t="n">
        <v>0.76</v>
      </c>
      <c r="W655" t="n">
        <v>1.47</v>
      </c>
      <c r="X655" t="n">
        <v>0.29</v>
      </c>
      <c r="Y655" t="n">
        <v>1</v>
      </c>
      <c r="Z655" t="n">
        <v>10</v>
      </c>
    </row>
    <row r="656">
      <c r="A656" t="n">
        <v>57</v>
      </c>
      <c r="B656" t="n">
        <v>150</v>
      </c>
      <c r="C656" t="inlineStr">
        <is>
          <t xml:space="preserve">CONCLUIDO	</t>
        </is>
      </c>
      <c r="D656" t="n">
        <v>6.4875</v>
      </c>
      <c r="E656" t="n">
        <v>15.41</v>
      </c>
      <c r="F656" t="n">
        <v>11.81</v>
      </c>
      <c r="G656" t="n">
        <v>64.40000000000001</v>
      </c>
      <c r="H656" t="n">
        <v>0.83</v>
      </c>
      <c r="I656" t="n">
        <v>11</v>
      </c>
      <c r="J656" t="n">
        <v>327.95</v>
      </c>
      <c r="K656" t="n">
        <v>61.82</v>
      </c>
      <c r="L656" t="n">
        <v>15.25</v>
      </c>
      <c r="M656" t="n">
        <v>9</v>
      </c>
      <c r="N656" t="n">
        <v>100.88</v>
      </c>
      <c r="O656" t="n">
        <v>40681.39</v>
      </c>
      <c r="P656" t="n">
        <v>206.07</v>
      </c>
      <c r="Q656" t="n">
        <v>460.69</v>
      </c>
      <c r="R656" t="n">
        <v>49.45</v>
      </c>
      <c r="S656" t="n">
        <v>32.19</v>
      </c>
      <c r="T656" t="n">
        <v>4712.85</v>
      </c>
      <c r="U656" t="n">
        <v>0.65</v>
      </c>
      <c r="V656" t="n">
        <v>0.76</v>
      </c>
      <c r="W656" t="n">
        <v>1.46</v>
      </c>
      <c r="X656" t="n">
        <v>0.27</v>
      </c>
      <c r="Y656" t="n">
        <v>1</v>
      </c>
      <c r="Z656" t="n">
        <v>10</v>
      </c>
    </row>
    <row r="657">
      <c r="A657" t="n">
        <v>58</v>
      </c>
      <c r="B657" t="n">
        <v>150</v>
      </c>
      <c r="C657" t="inlineStr">
        <is>
          <t xml:space="preserve">CONCLUIDO	</t>
        </is>
      </c>
      <c r="D657" t="n">
        <v>6.4825</v>
      </c>
      <c r="E657" t="n">
        <v>15.43</v>
      </c>
      <c r="F657" t="n">
        <v>11.82</v>
      </c>
      <c r="G657" t="n">
        <v>64.45999999999999</v>
      </c>
      <c r="H657" t="n">
        <v>0.84</v>
      </c>
      <c r="I657" t="n">
        <v>11</v>
      </c>
      <c r="J657" t="n">
        <v>328.53</v>
      </c>
      <c r="K657" t="n">
        <v>61.82</v>
      </c>
      <c r="L657" t="n">
        <v>15.5</v>
      </c>
      <c r="M657" t="n">
        <v>9</v>
      </c>
      <c r="N657" t="n">
        <v>101.21</v>
      </c>
      <c r="O657" t="n">
        <v>40753.2</v>
      </c>
      <c r="P657" t="n">
        <v>206.65</v>
      </c>
      <c r="Q657" t="n">
        <v>460.72</v>
      </c>
      <c r="R657" t="n">
        <v>49.69</v>
      </c>
      <c r="S657" t="n">
        <v>32.19</v>
      </c>
      <c r="T657" t="n">
        <v>4834.24</v>
      </c>
      <c r="U657" t="n">
        <v>0.65</v>
      </c>
      <c r="V657" t="n">
        <v>0.76</v>
      </c>
      <c r="W657" t="n">
        <v>1.47</v>
      </c>
      <c r="X657" t="n">
        <v>0.28</v>
      </c>
      <c r="Y657" t="n">
        <v>1</v>
      </c>
      <c r="Z657" t="n">
        <v>10</v>
      </c>
    </row>
    <row r="658">
      <c r="A658" t="n">
        <v>59</v>
      </c>
      <c r="B658" t="n">
        <v>150</v>
      </c>
      <c r="C658" t="inlineStr">
        <is>
          <t xml:space="preserve">CONCLUIDO	</t>
        </is>
      </c>
      <c r="D658" t="n">
        <v>6.4887</v>
      </c>
      <c r="E658" t="n">
        <v>15.41</v>
      </c>
      <c r="F658" t="n">
        <v>11.8</v>
      </c>
      <c r="G658" t="n">
        <v>64.38</v>
      </c>
      <c r="H658" t="n">
        <v>0.85</v>
      </c>
      <c r="I658" t="n">
        <v>11</v>
      </c>
      <c r="J658" t="n">
        <v>329.12</v>
      </c>
      <c r="K658" t="n">
        <v>61.82</v>
      </c>
      <c r="L658" t="n">
        <v>15.75</v>
      </c>
      <c r="M658" t="n">
        <v>9</v>
      </c>
      <c r="N658" t="n">
        <v>101.54</v>
      </c>
      <c r="O658" t="n">
        <v>40825.16</v>
      </c>
      <c r="P658" t="n">
        <v>206.24</v>
      </c>
      <c r="Q658" t="n">
        <v>460.69</v>
      </c>
      <c r="R658" t="n">
        <v>49.31</v>
      </c>
      <c r="S658" t="n">
        <v>32.19</v>
      </c>
      <c r="T658" t="n">
        <v>4643.68</v>
      </c>
      <c r="U658" t="n">
        <v>0.65</v>
      </c>
      <c r="V658" t="n">
        <v>0.76</v>
      </c>
      <c r="W658" t="n">
        <v>1.46</v>
      </c>
      <c r="X658" t="n">
        <v>0.27</v>
      </c>
      <c r="Y658" t="n">
        <v>1</v>
      </c>
      <c r="Z658" t="n">
        <v>10</v>
      </c>
    </row>
    <row r="659">
      <c r="A659" t="n">
        <v>60</v>
      </c>
      <c r="B659" t="n">
        <v>150</v>
      </c>
      <c r="C659" t="inlineStr">
        <is>
          <t xml:space="preserve">CONCLUIDO	</t>
        </is>
      </c>
      <c r="D659" t="n">
        <v>6.4851</v>
      </c>
      <c r="E659" t="n">
        <v>15.42</v>
      </c>
      <c r="F659" t="n">
        <v>11.81</v>
      </c>
      <c r="G659" t="n">
        <v>64.43000000000001</v>
      </c>
      <c r="H659" t="n">
        <v>0.86</v>
      </c>
      <c r="I659" t="n">
        <v>11</v>
      </c>
      <c r="J659" t="n">
        <v>329.7</v>
      </c>
      <c r="K659" t="n">
        <v>61.82</v>
      </c>
      <c r="L659" t="n">
        <v>16</v>
      </c>
      <c r="M659" t="n">
        <v>9</v>
      </c>
      <c r="N659" t="n">
        <v>101.88</v>
      </c>
      <c r="O659" t="n">
        <v>40897.29</v>
      </c>
      <c r="P659" t="n">
        <v>206.12</v>
      </c>
      <c r="Q659" t="n">
        <v>460.7</v>
      </c>
      <c r="R659" t="n">
        <v>49.59</v>
      </c>
      <c r="S659" t="n">
        <v>32.19</v>
      </c>
      <c r="T659" t="n">
        <v>4783.71</v>
      </c>
      <c r="U659" t="n">
        <v>0.65</v>
      </c>
      <c r="V659" t="n">
        <v>0.76</v>
      </c>
      <c r="W659" t="n">
        <v>1.46</v>
      </c>
      <c r="X659" t="n">
        <v>0.28</v>
      </c>
      <c r="Y659" t="n">
        <v>1</v>
      </c>
      <c r="Z659" t="n">
        <v>10</v>
      </c>
    </row>
    <row r="660">
      <c r="A660" t="n">
        <v>61</v>
      </c>
      <c r="B660" t="n">
        <v>150</v>
      </c>
      <c r="C660" t="inlineStr">
        <is>
          <t xml:space="preserve">CONCLUIDO	</t>
        </is>
      </c>
      <c r="D660" t="n">
        <v>6.487</v>
      </c>
      <c r="E660" t="n">
        <v>15.42</v>
      </c>
      <c r="F660" t="n">
        <v>11.81</v>
      </c>
      <c r="G660" t="n">
        <v>64.40000000000001</v>
      </c>
      <c r="H660" t="n">
        <v>0.88</v>
      </c>
      <c r="I660" t="n">
        <v>11</v>
      </c>
      <c r="J660" t="n">
        <v>330.29</v>
      </c>
      <c r="K660" t="n">
        <v>61.82</v>
      </c>
      <c r="L660" t="n">
        <v>16.25</v>
      </c>
      <c r="M660" t="n">
        <v>9</v>
      </c>
      <c r="N660" t="n">
        <v>102.21</v>
      </c>
      <c r="O660" t="n">
        <v>40969.57</v>
      </c>
      <c r="P660" t="n">
        <v>205.45</v>
      </c>
      <c r="Q660" t="n">
        <v>460.69</v>
      </c>
      <c r="R660" t="n">
        <v>49.45</v>
      </c>
      <c r="S660" t="n">
        <v>32.19</v>
      </c>
      <c r="T660" t="n">
        <v>4710.96</v>
      </c>
      <c r="U660" t="n">
        <v>0.65</v>
      </c>
      <c r="V660" t="n">
        <v>0.76</v>
      </c>
      <c r="W660" t="n">
        <v>1.46</v>
      </c>
      <c r="X660" t="n">
        <v>0.27</v>
      </c>
      <c r="Y660" t="n">
        <v>1</v>
      </c>
      <c r="Z660" t="n">
        <v>10</v>
      </c>
    </row>
    <row r="661">
      <c r="A661" t="n">
        <v>62</v>
      </c>
      <c r="B661" t="n">
        <v>150</v>
      </c>
      <c r="C661" t="inlineStr">
        <is>
          <t xml:space="preserve">CONCLUIDO	</t>
        </is>
      </c>
      <c r="D661" t="n">
        <v>6.5178</v>
      </c>
      <c r="E661" t="n">
        <v>15.34</v>
      </c>
      <c r="F661" t="n">
        <v>11.79</v>
      </c>
      <c r="G661" t="n">
        <v>70.73999999999999</v>
      </c>
      <c r="H661" t="n">
        <v>0.89</v>
      </c>
      <c r="I661" t="n">
        <v>10</v>
      </c>
      <c r="J661" t="n">
        <v>330.87</v>
      </c>
      <c r="K661" t="n">
        <v>61.82</v>
      </c>
      <c r="L661" t="n">
        <v>16.5</v>
      </c>
      <c r="M661" t="n">
        <v>8</v>
      </c>
      <c r="N661" t="n">
        <v>102.55</v>
      </c>
      <c r="O661" t="n">
        <v>41042.02</v>
      </c>
      <c r="P661" t="n">
        <v>205.42</v>
      </c>
      <c r="Q661" t="n">
        <v>460.69</v>
      </c>
      <c r="R661" t="n">
        <v>48.79</v>
      </c>
      <c r="S661" t="n">
        <v>32.19</v>
      </c>
      <c r="T661" t="n">
        <v>4385.96</v>
      </c>
      <c r="U661" t="n">
        <v>0.66</v>
      </c>
      <c r="V661" t="n">
        <v>0.76</v>
      </c>
      <c r="W661" t="n">
        <v>1.46</v>
      </c>
      <c r="X661" t="n">
        <v>0.26</v>
      </c>
      <c r="Y661" t="n">
        <v>1</v>
      </c>
      <c r="Z661" t="n">
        <v>10</v>
      </c>
    </row>
    <row r="662">
      <c r="A662" t="n">
        <v>63</v>
      </c>
      <c r="B662" t="n">
        <v>150</v>
      </c>
      <c r="C662" t="inlineStr">
        <is>
          <t xml:space="preserve">CONCLUIDO	</t>
        </is>
      </c>
      <c r="D662" t="n">
        <v>6.5187</v>
      </c>
      <c r="E662" t="n">
        <v>15.34</v>
      </c>
      <c r="F662" t="n">
        <v>11.79</v>
      </c>
      <c r="G662" t="n">
        <v>70.73</v>
      </c>
      <c r="H662" t="n">
        <v>0.9</v>
      </c>
      <c r="I662" t="n">
        <v>10</v>
      </c>
      <c r="J662" t="n">
        <v>331.46</v>
      </c>
      <c r="K662" t="n">
        <v>61.82</v>
      </c>
      <c r="L662" t="n">
        <v>16.75</v>
      </c>
      <c r="M662" t="n">
        <v>8</v>
      </c>
      <c r="N662" t="n">
        <v>102.89</v>
      </c>
      <c r="O662" t="n">
        <v>41114.63</v>
      </c>
      <c r="P662" t="n">
        <v>205</v>
      </c>
      <c r="Q662" t="n">
        <v>460.69</v>
      </c>
      <c r="R662" t="n">
        <v>48.66</v>
      </c>
      <c r="S662" t="n">
        <v>32.19</v>
      </c>
      <c r="T662" t="n">
        <v>4323.21</v>
      </c>
      <c r="U662" t="n">
        <v>0.66</v>
      </c>
      <c r="V662" t="n">
        <v>0.76</v>
      </c>
      <c r="W662" t="n">
        <v>1.47</v>
      </c>
      <c r="X662" t="n">
        <v>0.25</v>
      </c>
      <c r="Y662" t="n">
        <v>1</v>
      </c>
      <c r="Z662" t="n">
        <v>10</v>
      </c>
    </row>
    <row r="663">
      <c r="A663" t="n">
        <v>64</v>
      </c>
      <c r="B663" t="n">
        <v>150</v>
      </c>
      <c r="C663" t="inlineStr">
        <is>
          <t xml:space="preserve">CONCLUIDO	</t>
        </is>
      </c>
      <c r="D663" t="n">
        <v>6.5143</v>
      </c>
      <c r="E663" t="n">
        <v>15.35</v>
      </c>
      <c r="F663" t="n">
        <v>11.8</v>
      </c>
      <c r="G663" t="n">
        <v>70.79000000000001</v>
      </c>
      <c r="H663" t="n">
        <v>0.91</v>
      </c>
      <c r="I663" t="n">
        <v>10</v>
      </c>
      <c r="J663" t="n">
        <v>332.05</v>
      </c>
      <c r="K663" t="n">
        <v>61.82</v>
      </c>
      <c r="L663" t="n">
        <v>17</v>
      </c>
      <c r="M663" t="n">
        <v>8</v>
      </c>
      <c r="N663" t="n">
        <v>103.23</v>
      </c>
      <c r="O663" t="n">
        <v>41187.41</v>
      </c>
      <c r="P663" t="n">
        <v>205.05</v>
      </c>
      <c r="Q663" t="n">
        <v>460.69</v>
      </c>
      <c r="R663" t="n">
        <v>49.08</v>
      </c>
      <c r="S663" t="n">
        <v>32.19</v>
      </c>
      <c r="T663" t="n">
        <v>4534.54</v>
      </c>
      <c r="U663" t="n">
        <v>0.66</v>
      </c>
      <c r="V663" t="n">
        <v>0.76</v>
      </c>
      <c r="W663" t="n">
        <v>1.46</v>
      </c>
      <c r="X663" t="n">
        <v>0.26</v>
      </c>
      <c r="Y663" t="n">
        <v>1</v>
      </c>
      <c r="Z663" t="n">
        <v>10</v>
      </c>
    </row>
    <row r="664">
      <c r="A664" t="n">
        <v>65</v>
      </c>
      <c r="B664" t="n">
        <v>150</v>
      </c>
      <c r="C664" t="inlineStr">
        <is>
          <t xml:space="preserve">CONCLUIDO	</t>
        </is>
      </c>
      <c r="D664" t="n">
        <v>6.5173</v>
      </c>
      <c r="E664" t="n">
        <v>15.34</v>
      </c>
      <c r="F664" t="n">
        <v>11.79</v>
      </c>
      <c r="G664" t="n">
        <v>70.75</v>
      </c>
      <c r="H664" t="n">
        <v>0.92</v>
      </c>
      <c r="I664" t="n">
        <v>10</v>
      </c>
      <c r="J664" t="n">
        <v>332.64</v>
      </c>
      <c r="K664" t="n">
        <v>61.82</v>
      </c>
      <c r="L664" t="n">
        <v>17.25</v>
      </c>
      <c r="M664" t="n">
        <v>8</v>
      </c>
      <c r="N664" t="n">
        <v>103.57</v>
      </c>
      <c r="O664" t="n">
        <v>41260.35</v>
      </c>
      <c r="P664" t="n">
        <v>205.11</v>
      </c>
      <c r="Q664" t="n">
        <v>460.69</v>
      </c>
      <c r="R664" t="n">
        <v>48.88</v>
      </c>
      <c r="S664" t="n">
        <v>32.19</v>
      </c>
      <c r="T664" t="n">
        <v>4430.34</v>
      </c>
      <c r="U664" t="n">
        <v>0.66</v>
      </c>
      <c r="V664" t="n">
        <v>0.76</v>
      </c>
      <c r="W664" t="n">
        <v>1.46</v>
      </c>
      <c r="X664" t="n">
        <v>0.26</v>
      </c>
      <c r="Y664" t="n">
        <v>1</v>
      </c>
      <c r="Z664" t="n">
        <v>10</v>
      </c>
    </row>
    <row r="665">
      <c r="A665" t="n">
        <v>66</v>
      </c>
      <c r="B665" t="n">
        <v>150</v>
      </c>
      <c r="C665" t="inlineStr">
        <is>
          <t xml:space="preserve">CONCLUIDO	</t>
        </is>
      </c>
      <c r="D665" t="n">
        <v>6.5108</v>
      </c>
      <c r="E665" t="n">
        <v>15.36</v>
      </c>
      <c r="F665" t="n">
        <v>11.81</v>
      </c>
      <c r="G665" t="n">
        <v>70.84</v>
      </c>
      <c r="H665" t="n">
        <v>0.9399999999999999</v>
      </c>
      <c r="I665" t="n">
        <v>10</v>
      </c>
      <c r="J665" t="n">
        <v>333.24</v>
      </c>
      <c r="K665" t="n">
        <v>61.82</v>
      </c>
      <c r="L665" t="n">
        <v>17.5</v>
      </c>
      <c r="M665" t="n">
        <v>8</v>
      </c>
      <c r="N665" t="n">
        <v>103.92</v>
      </c>
      <c r="O665" t="n">
        <v>41333.46</v>
      </c>
      <c r="P665" t="n">
        <v>205.08</v>
      </c>
      <c r="Q665" t="n">
        <v>460.7</v>
      </c>
      <c r="R665" t="n">
        <v>49.2</v>
      </c>
      <c r="S665" t="n">
        <v>32.19</v>
      </c>
      <c r="T665" t="n">
        <v>4591.79</v>
      </c>
      <c r="U665" t="n">
        <v>0.65</v>
      </c>
      <c r="V665" t="n">
        <v>0.76</v>
      </c>
      <c r="W665" t="n">
        <v>1.47</v>
      </c>
      <c r="X665" t="n">
        <v>0.27</v>
      </c>
      <c r="Y665" t="n">
        <v>1</v>
      </c>
      <c r="Z665" t="n">
        <v>10</v>
      </c>
    </row>
    <row r="666">
      <c r="A666" t="n">
        <v>67</v>
      </c>
      <c r="B666" t="n">
        <v>150</v>
      </c>
      <c r="C666" t="inlineStr">
        <is>
          <t xml:space="preserve">CONCLUIDO	</t>
        </is>
      </c>
      <c r="D666" t="n">
        <v>6.5173</v>
      </c>
      <c r="E666" t="n">
        <v>15.34</v>
      </c>
      <c r="F666" t="n">
        <v>11.79</v>
      </c>
      <c r="G666" t="n">
        <v>70.75</v>
      </c>
      <c r="H666" t="n">
        <v>0.95</v>
      </c>
      <c r="I666" t="n">
        <v>10</v>
      </c>
      <c r="J666" t="n">
        <v>333.83</v>
      </c>
      <c r="K666" t="n">
        <v>61.82</v>
      </c>
      <c r="L666" t="n">
        <v>17.75</v>
      </c>
      <c r="M666" t="n">
        <v>8</v>
      </c>
      <c r="N666" t="n">
        <v>104.26</v>
      </c>
      <c r="O666" t="n">
        <v>41406.86</v>
      </c>
      <c r="P666" t="n">
        <v>204.47</v>
      </c>
      <c r="Q666" t="n">
        <v>460.69</v>
      </c>
      <c r="R666" t="n">
        <v>48.88</v>
      </c>
      <c r="S666" t="n">
        <v>32.19</v>
      </c>
      <c r="T666" t="n">
        <v>4431.94</v>
      </c>
      <c r="U666" t="n">
        <v>0.66</v>
      </c>
      <c r="V666" t="n">
        <v>0.76</v>
      </c>
      <c r="W666" t="n">
        <v>1.46</v>
      </c>
      <c r="X666" t="n">
        <v>0.26</v>
      </c>
      <c r="Y666" t="n">
        <v>1</v>
      </c>
      <c r="Z666" t="n">
        <v>10</v>
      </c>
    </row>
    <row r="667">
      <c r="A667" t="n">
        <v>68</v>
      </c>
      <c r="B667" t="n">
        <v>150</v>
      </c>
      <c r="C667" t="inlineStr">
        <is>
          <t xml:space="preserve">CONCLUIDO	</t>
        </is>
      </c>
      <c r="D667" t="n">
        <v>6.5152</v>
      </c>
      <c r="E667" t="n">
        <v>15.35</v>
      </c>
      <c r="F667" t="n">
        <v>11.8</v>
      </c>
      <c r="G667" t="n">
        <v>70.78</v>
      </c>
      <c r="H667" t="n">
        <v>0.96</v>
      </c>
      <c r="I667" t="n">
        <v>10</v>
      </c>
      <c r="J667" t="n">
        <v>334.43</v>
      </c>
      <c r="K667" t="n">
        <v>61.82</v>
      </c>
      <c r="L667" t="n">
        <v>18</v>
      </c>
      <c r="M667" t="n">
        <v>8</v>
      </c>
      <c r="N667" t="n">
        <v>104.61</v>
      </c>
      <c r="O667" t="n">
        <v>41480.31</v>
      </c>
      <c r="P667" t="n">
        <v>203.86</v>
      </c>
      <c r="Q667" t="n">
        <v>460.69</v>
      </c>
      <c r="R667" t="n">
        <v>49.02</v>
      </c>
      <c r="S667" t="n">
        <v>32.19</v>
      </c>
      <c r="T667" t="n">
        <v>4501.26</v>
      </c>
      <c r="U667" t="n">
        <v>0.66</v>
      </c>
      <c r="V667" t="n">
        <v>0.76</v>
      </c>
      <c r="W667" t="n">
        <v>1.46</v>
      </c>
      <c r="X667" t="n">
        <v>0.26</v>
      </c>
      <c r="Y667" t="n">
        <v>1</v>
      </c>
      <c r="Z667" t="n">
        <v>10</v>
      </c>
    </row>
    <row r="668">
      <c r="A668" t="n">
        <v>69</v>
      </c>
      <c r="B668" t="n">
        <v>150</v>
      </c>
      <c r="C668" t="inlineStr">
        <is>
          <t xml:space="preserve">CONCLUIDO	</t>
        </is>
      </c>
      <c r="D668" t="n">
        <v>6.5618</v>
      </c>
      <c r="E668" t="n">
        <v>15.24</v>
      </c>
      <c r="F668" t="n">
        <v>11.74</v>
      </c>
      <c r="G668" t="n">
        <v>78.28</v>
      </c>
      <c r="H668" t="n">
        <v>0.97</v>
      </c>
      <c r="I668" t="n">
        <v>9</v>
      </c>
      <c r="J668" t="n">
        <v>335.02</v>
      </c>
      <c r="K668" t="n">
        <v>61.82</v>
      </c>
      <c r="L668" t="n">
        <v>18.25</v>
      </c>
      <c r="M668" t="n">
        <v>7</v>
      </c>
      <c r="N668" t="n">
        <v>104.95</v>
      </c>
      <c r="O668" t="n">
        <v>41553.93</v>
      </c>
      <c r="P668" t="n">
        <v>202.82</v>
      </c>
      <c r="Q668" t="n">
        <v>460.69</v>
      </c>
      <c r="R668" t="n">
        <v>47.33</v>
      </c>
      <c r="S668" t="n">
        <v>32.19</v>
      </c>
      <c r="T668" t="n">
        <v>3660</v>
      </c>
      <c r="U668" t="n">
        <v>0.68</v>
      </c>
      <c r="V668" t="n">
        <v>0.76</v>
      </c>
      <c r="W668" t="n">
        <v>1.46</v>
      </c>
      <c r="X668" t="n">
        <v>0.21</v>
      </c>
      <c r="Y668" t="n">
        <v>1</v>
      </c>
      <c r="Z668" t="n">
        <v>10</v>
      </c>
    </row>
    <row r="669">
      <c r="A669" t="n">
        <v>70</v>
      </c>
      <c r="B669" t="n">
        <v>150</v>
      </c>
      <c r="C669" t="inlineStr">
        <is>
          <t xml:space="preserve">CONCLUIDO	</t>
        </is>
      </c>
      <c r="D669" t="n">
        <v>6.555</v>
      </c>
      <c r="E669" t="n">
        <v>15.26</v>
      </c>
      <c r="F669" t="n">
        <v>11.76</v>
      </c>
      <c r="G669" t="n">
        <v>78.39</v>
      </c>
      <c r="H669" t="n">
        <v>0.98</v>
      </c>
      <c r="I669" t="n">
        <v>9</v>
      </c>
      <c r="J669" t="n">
        <v>335.62</v>
      </c>
      <c r="K669" t="n">
        <v>61.82</v>
      </c>
      <c r="L669" t="n">
        <v>18.5</v>
      </c>
      <c r="M669" t="n">
        <v>7</v>
      </c>
      <c r="N669" t="n">
        <v>105.3</v>
      </c>
      <c r="O669" t="n">
        <v>41627.72</v>
      </c>
      <c r="P669" t="n">
        <v>203.2</v>
      </c>
      <c r="Q669" t="n">
        <v>460.72</v>
      </c>
      <c r="R669" t="n">
        <v>47.77</v>
      </c>
      <c r="S669" t="n">
        <v>32.19</v>
      </c>
      <c r="T669" t="n">
        <v>3879.97</v>
      </c>
      <c r="U669" t="n">
        <v>0.67</v>
      </c>
      <c r="V669" t="n">
        <v>0.76</v>
      </c>
      <c r="W669" t="n">
        <v>1.46</v>
      </c>
      <c r="X669" t="n">
        <v>0.22</v>
      </c>
      <c r="Y669" t="n">
        <v>1</v>
      </c>
      <c r="Z669" t="n">
        <v>10</v>
      </c>
    </row>
    <row r="670">
      <c r="A670" t="n">
        <v>71</v>
      </c>
      <c r="B670" t="n">
        <v>150</v>
      </c>
      <c r="C670" t="inlineStr">
        <is>
          <t xml:space="preserve">CONCLUIDO	</t>
        </is>
      </c>
      <c r="D670" t="n">
        <v>6.5565</v>
      </c>
      <c r="E670" t="n">
        <v>15.25</v>
      </c>
      <c r="F670" t="n">
        <v>11.75</v>
      </c>
      <c r="G670" t="n">
        <v>78.36</v>
      </c>
      <c r="H670" t="n">
        <v>0.99</v>
      </c>
      <c r="I670" t="n">
        <v>9</v>
      </c>
      <c r="J670" t="n">
        <v>336.22</v>
      </c>
      <c r="K670" t="n">
        <v>61.82</v>
      </c>
      <c r="L670" t="n">
        <v>18.75</v>
      </c>
      <c r="M670" t="n">
        <v>7</v>
      </c>
      <c r="N670" t="n">
        <v>105.65</v>
      </c>
      <c r="O670" t="n">
        <v>41701.68</v>
      </c>
      <c r="P670" t="n">
        <v>203.51</v>
      </c>
      <c r="Q670" t="n">
        <v>460.71</v>
      </c>
      <c r="R670" t="n">
        <v>47.57</v>
      </c>
      <c r="S670" t="n">
        <v>32.19</v>
      </c>
      <c r="T670" t="n">
        <v>3781.63</v>
      </c>
      <c r="U670" t="n">
        <v>0.68</v>
      </c>
      <c r="V670" t="n">
        <v>0.76</v>
      </c>
      <c r="W670" t="n">
        <v>1.46</v>
      </c>
      <c r="X670" t="n">
        <v>0.22</v>
      </c>
      <c r="Y670" t="n">
        <v>1</v>
      </c>
      <c r="Z670" t="n">
        <v>10</v>
      </c>
    </row>
    <row r="671">
      <c r="A671" t="n">
        <v>72</v>
      </c>
      <c r="B671" t="n">
        <v>150</v>
      </c>
      <c r="C671" t="inlineStr">
        <is>
          <t xml:space="preserve">CONCLUIDO	</t>
        </is>
      </c>
      <c r="D671" t="n">
        <v>6.555</v>
      </c>
      <c r="E671" t="n">
        <v>15.26</v>
      </c>
      <c r="F671" t="n">
        <v>11.76</v>
      </c>
      <c r="G671" t="n">
        <v>78.39</v>
      </c>
      <c r="H671" t="n">
        <v>1.01</v>
      </c>
      <c r="I671" t="n">
        <v>9</v>
      </c>
      <c r="J671" t="n">
        <v>336.82</v>
      </c>
      <c r="K671" t="n">
        <v>61.82</v>
      </c>
      <c r="L671" t="n">
        <v>19</v>
      </c>
      <c r="M671" t="n">
        <v>7</v>
      </c>
      <c r="N671" t="n">
        <v>106</v>
      </c>
      <c r="O671" t="n">
        <v>41775.82</v>
      </c>
      <c r="P671" t="n">
        <v>203.55</v>
      </c>
      <c r="Q671" t="n">
        <v>460.69</v>
      </c>
      <c r="R671" t="n">
        <v>47.69</v>
      </c>
      <c r="S671" t="n">
        <v>32.19</v>
      </c>
      <c r="T671" t="n">
        <v>3841.11</v>
      </c>
      <c r="U671" t="n">
        <v>0.67</v>
      </c>
      <c r="V671" t="n">
        <v>0.76</v>
      </c>
      <c r="W671" t="n">
        <v>1.47</v>
      </c>
      <c r="X671" t="n">
        <v>0.22</v>
      </c>
      <c r="Y671" t="n">
        <v>1</v>
      </c>
      <c r="Z671" t="n">
        <v>10</v>
      </c>
    </row>
    <row r="672">
      <c r="A672" t="n">
        <v>73</v>
      </c>
      <c r="B672" t="n">
        <v>150</v>
      </c>
      <c r="C672" t="inlineStr">
        <is>
          <t xml:space="preserve">CONCLUIDO	</t>
        </is>
      </c>
      <c r="D672" t="n">
        <v>6.5507</v>
      </c>
      <c r="E672" t="n">
        <v>15.27</v>
      </c>
      <c r="F672" t="n">
        <v>11.77</v>
      </c>
      <c r="G672" t="n">
        <v>78.45999999999999</v>
      </c>
      <c r="H672" t="n">
        <v>1.02</v>
      </c>
      <c r="I672" t="n">
        <v>9</v>
      </c>
      <c r="J672" t="n">
        <v>337.43</v>
      </c>
      <c r="K672" t="n">
        <v>61.82</v>
      </c>
      <c r="L672" t="n">
        <v>19.25</v>
      </c>
      <c r="M672" t="n">
        <v>7</v>
      </c>
      <c r="N672" t="n">
        <v>106.35</v>
      </c>
      <c r="O672" t="n">
        <v>41850.13</v>
      </c>
      <c r="P672" t="n">
        <v>203.86</v>
      </c>
      <c r="Q672" t="n">
        <v>460.72</v>
      </c>
      <c r="R672" t="n">
        <v>48.27</v>
      </c>
      <c r="S672" t="n">
        <v>32.19</v>
      </c>
      <c r="T672" t="n">
        <v>4134.55</v>
      </c>
      <c r="U672" t="n">
        <v>0.67</v>
      </c>
      <c r="V672" t="n">
        <v>0.76</v>
      </c>
      <c r="W672" t="n">
        <v>1.46</v>
      </c>
      <c r="X672" t="n">
        <v>0.23</v>
      </c>
      <c r="Y672" t="n">
        <v>1</v>
      </c>
      <c r="Z672" t="n">
        <v>10</v>
      </c>
    </row>
    <row r="673">
      <c r="A673" t="n">
        <v>74</v>
      </c>
      <c r="B673" t="n">
        <v>150</v>
      </c>
      <c r="C673" t="inlineStr">
        <is>
          <t xml:space="preserve">CONCLUIDO	</t>
        </is>
      </c>
      <c r="D673" t="n">
        <v>6.5502</v>
      </c>
      <c r="E673" t="n">
        <v>15.27</v>
      </c>
      <c r="F673" t="n">
        <v>11.77</v>
      </c>
      <c r="G673" t="n">
        <v>78.45999999999999</v>
      </c>
      <c r="H673" t="n">
        <v>1.03</v>
      </c>
      <c r="I673" t="n">
        <v>9</v>
      </c>
      <c r="J673" t="n">
        <v>338.03</v>
      </c>
      <c r="K673" t="n">
        <v>61.82</v>
      </c>
      <c r="L673" t="n">
        <v>19.5</v>
      </c>
      <c r="M673" t="n">
        <v>7</v>
      </c>
      <c r="N673" t="n">
        <v>106.71</v>
      </c>
      <c r="O673" t="n">
        <v>41924.62</v>
      </c>
      <c r="P673" t="n">
        <v>204.12</v>
      </c>
      <c r="Q673" t="n">
        <v>460.69</v>
      </c>
      <c r="R673" t="n">
        <v>48.12</v>
      </c>
      <c r="S673" t="n">
        <v>32.19</v>
      </c>
      <c r="T673" t="n">
        <v>4055.29</v>
      </c>
      <c r="U673" t="n">
        <v>0.67</v>
      </c>
      <c r="V673" t="n">
        <v>0.76</v>
      </c>
      <c r="W673" t="n">
        <v>1.46</v>
      </c>
      <c r="X673" t="n">
        <v>0.24</v>
      </c>
      <c r="Y673" t="n">
        <v>1</v>
      </c>
      <c r="Z673" t="n">
        <v>10</v>
      </c>
    </row>
    <row r="674">
      <c r="A674" t="n">
        <v>75</v>
      </c>
      <c r="B674" t="n">
        <v>150</v>
      </c>
      <c r="C674" t="inlineStr">
        <is>
          <t xml:space="preserve">CONCLUIDO	</t>
        </is>
      </c>
      <c r="D674" t="n">
        <v>6.5542</v>
      </c>
      <c r="E674" t="n">
        <v>15.26</v>
      </c>
      <c r="F674" t="n">
        <v>11.76</v>
      </c>
      <c r="G674" t="n">
        <v>78.40000000000001</v>
      </c>
      <c r="H674" t="n">
        <v>1.04</v>
      </c>
      <c r="I674" t="n">
        <v>9</v>
      </c>
      <c r="J674" t="n">
        <v>338.63</v>
      </c>
      <c r="K674" t="n">
        <v>61.82</v>
      </c>
      <c r="L674" t="n">
        <v>19.75</v>
      </c>
      <c r="M674" t="n">
        <v>7</v>
      </c>
      <c r="N674" t="n">
        <v>107.06</v>
      </c>
      <c r="O674" t="n">
        <v>41999.28</v>
      </c>
      <c r="P674" t="n">
        <v>203.28</v>
      </c>
      <c r="Q674" t="n">
        <v>460.69</v>
      </c>
      <c r="R674" t="n">
        <v>47.85</v>
      </c>
      <c r="S674" t="n">
        <v>32.19</v>
      </c>
      <c r="T674" t="n">
        <v>3921.4</v>
      </c>
      <c r="U674" t="n">
        <v>0.67</v>
      </c>
      <c r="V674" t="n">
        <v>0.76</v>
      </c>
      <c r="W674" t="n">
        <v>1.46</v>
      </c>
      <c r="X674" t="n">
        <v>0.23</v>
      </c>
      <c r="Y674" t="n">
        <v>1</v>
      </c>
      <c r="Z674" t="n">
        <v>10</v>
      </c>
    </row>
    <row r="675">
      <c r="A675" t="n">
        <v>76</v>
      </c>
      <c r="B675" t="n">
        <v>150</v>
      </c>
      <c r="C675" t="inlineStr">
        <is>
          <t xml:space="preserve">CONCLUIDO	</t>
        </is>
      </c>
      <c r="D675" t="n">
        <v>6.5512</v>
      </c>
      <c r="E675" t="n">
        <v>15.26</v>
      </c>
      <c r="F675" t="n">
        <v>11.77</v>
      </c>
      <c r="G675" t="n">
        <v>78.45</v>
      </c>
      <c r="H675" t="n">
        <v>1.05</v>
      </c>
      <c r="I675" t="n">
        <v>9</v>
      </c>
      <c r="J675" t="n">
        <v>339.24</v>
      </c>
      <c r="K675" t="n">
        <v>61.82</v>
      </c>
      <c r="L675" t="n">
        <v>20</v>
      </c>
      <c r="M675" t="n">
        <v>7</v>
      </c>
      <c r="N675" t="n">
        <v>107.42</v>
      </c>
      <c r="O675" t="n">
        <v>42074.12</v>
      </c>
      <c r="P675" t="n">
        <v>202.99</v>
      </c>
      <c r="Q675" t="n">
        <v>460.73</v>
      </c>
      <c r="R675" t="n">
        <v>48.1</v>
      </c>
      <c r="S675" t="n">
        <v>32.19</v>
      </c>
      <c r="T675" t="n">
        <v>4046.34</v>
      </c>
      <c r="U675" t="n">
        <v>0.67</v>
      </c>
      <c r="V675" t="n">
        <v>0.76</v>
      </c>
      <c r="W675" t="n">
        <v>1.46</v>
      </c>
      <c r="X675" t="n">
        <v>0.23</v>
      </c>
      <c r="Y675" t="n">
        <v>1</v>
      </c>
      <c r="Z675" t="n">
        <v>10</v>
      </c>
    </row>
    <row r="676">
      <c r="A676" t="n">
        <v>77</v>
      </c>
      <c r="B676" t="n">
        <v>150</v>
      </c>
      <c r="C676" t="inlineStr">
        <is>
          <t xml:space="preserve">CONCLUIDO	</t>
        </is>
      </c>
      <c r="D676" t="n">
        <v>6.5511</v>
      </c>
      <c r="E676" t="n">
        <v>15.26</v>
      </c>
      <c r="F676" t="n">
        <v>11.77</v>
      </c>
      <c r="G676" t="n">
        <v>78.45</v>
      </c>
      <c r="H676" t="n">
        <v>1.06</v>
      </c>
      <c r="I676" t="n">
        <v>9</v>
      </c>
      <c r="J676" t="n">
        <v>339.85</v>
      </c>
      <c r="K676" t="n">
        <v>61.82</v>
      </c>
      <c r="L676" t="n">
        <v>20.25</v>
      </c>
      <c r="M676" t="n">
        <v>7</v>
      </c>
      <c r="N676" t="n">
        <v>107.78</v>
      </c>
      <c r="O676" t="n">
        <v>42149.15</v>
      </c>
      <c r="P676" t="n">
        <v>203.13</v>
      </c>
      <c r="Q676" t="n">
        <v>460.7</v>
      </c>
      <c r="R676" t="n">
        <v>48.17</v>
      </c>
      <c r="S676" t="n">
        <v>32.19</v>
      </c>
      <c r="T676" t="n">
        <v>4081.99</v>
      </c>
      <c r="U676" t="n">
        <v>0.67</v>
      </c>
      <c r="V676" t="n">
        <v>0.76</v>
      </c>
      <c r="W676" t="n">
        <v>1.46</v>
      </c>
      <c r="X676" t="n">
        <v>0.23</v>
      </c>
      <c r="Y676" t="n">
        <v>1</v>
      </c>
      <c r="Z676" t="n">
        <v>10</v>
      </c>
    </row>
    <row r="677">
      <c r="A677" t="n">
        <v>78</v>
      </c>
      <c r="B677" t="n">
        <v>150</v>
      </c>
      <c r="C677" t="inlineStr">
        <is>
          <t xml:space="preserve">CONCLUIDO	</t>
        </is>
      </c>
      <c r="D677" t="n">
        <v>6.5534</v>
      </c>
      <c r="E677" t="n">
        <v>15.26</v>
      </c>
      <c r="F677" t="n">
        <v>11.76</v>
      </c>
      <c r="G677" t="n">
        <v>78.41</v>
      </c>
      <c r="H677" t="n">
        <v>1.07</v>
      </c>
      <c r="I677" t="n">
        <v>9</v>
      </c>
      <c r="J677" t="n">
        <v>340.46</v>
      </c>
      <c r="K677" t="n">
        <v>61.82</v>
      </c>
      <c r="L677" t="n">
        <v>20.5</v>
      </c>
      <c r="M677" t="n">
        <v>7</v>
      </c>
      <c r="N677" t="n">
        <v>108.14</v>
      </c>
      <c r="O677" t="n">
        <v>42224.35</v>
      </c>
      <c r="P677" t="n">
        <v>202.58</v>
      </c>
      <c r="Q677" t="n">
        <v>460.69</v>
      </c>
      <c r="R677" t="n">
        <v>47.91</v>
      </c>
      <c r="S677" t="n">
        <v>32.19</v>
      </c>
      <c r="T677" t="n">
        <v>3950.89</v>
      </c>
      <c r="U677" t="n">
        <v>0.67</v>
      </c>
      <c r="V677" t="n">
        <v>0.76</v>
      </c>
      <c r="W677" t="n">
        <v>1.46</v>
      </c>
      <c r="X677" t="n">
        <v>0.23</v>
      </c>
      <c r="Y677" t="n">
        <v>1</v>
      </c>
      <c r="Z677" t="n">
        <v>10</v>
      </c>
    </row>
    <row r="678">
      <c r="A678" t="n">
        <v>79</v>
      </c>
      <c r="B678" t="n">
        <v>150</v>
      </c>
      <c r="C678" t="inlineStr">
        <is>
          <t xml:space="preserve">CONCLUIDO	</t>
        </is>
      </c>
      <c r="D678" t="n">
        <v>6.5922</v>
      </c>
      <c r="E678" t="n">
        <v>15.17</v>
      </c>
      <c r="F678" t="n">
        <v>11.73</v>
      </c>
      <c r="G678" t="n">
        <v>87.95999999999999</v>
      </c>
      <c r="H678" t="n">
        <v>1.08</v>
      </c>
      <c r="I678" t="n">
        <v>8</v>
      </c>
      <c r="J678" t="n">
        <v>341.07</v>
      </c>
      <c r="K678" t="n">
        <v>61.82</v>
      </c>
      <c r="L678" t="n">
        <v>20.75</v>
      </c>
      <c r="M678" t="n">
        <v>6</v>
      </c>
      <c r="N678" t="n">
        <v>108.5</v>
      </c>
      <c r="O678" t="n">
        <v>42299.74</v>
      </c>
      <c r="P678" t="n">
        <v>201.55</v>
      </c>
      <c r="Q678" t="n">
        <v>460.69</v>
      </c>
      <c r="R678" t="n">
        <v>46.66</v>
      </c>
      <c r="S678" t="n">
        <v>32.19</v>
      </c>
      <c r="T678" t="n">
        <v>3333.77</v>
      </c>
      <c r="U678" t="n">
        <v>0.6899999999999999</v>
      </c>
      <c r="V678" t="n">
        <v>0.76</v>
      </c>
      <c r="W678" t="n">
        <v>1.46</v>
      </c>
      <c r="X678" t="n">
        <v>0.19</v>
      </c>
      <c r="Y678" t="n">
        <v>1</v>
      </c>
      <c r="Z678" t="n">
        <v>10</v>
      </c>
    </row>
    <row r="679">
      <c r="A679" t="n">
        <v>80</v>
      </c>
      <c r="B679" t="n">
        <v>150</v>
      </c>
      <c r="C679" t="inlineStr">
        <is>
          <t xml:space="preserve">CONCLUIDO	</t>
        </is>
      </c>
      <c r="D679" t="n">
        <v>6.5871</v>
      </c>
      <c r="E679" t="n">
        <v>15.18</v>
      </c>
      <c r="F679" t="n">
        <v>11.74</v>
      </c>
      <c r="G679" t="n">
        <v>88.05</v>
      </c>
      <c r="H679" t="n">
        <v>1.1</v>
      </c>
      <c r="I679" t="n">
        <v>8</v>
      </c>
      <c r="J679" t="n">
        <v>341.68</v>
      </c>
      <c r="K679" t="n">
        <v>61.82</v>
      </c>
      <c r="L679" t="n">
        <v>21</v>
      </c>
      <c r="M679" t="n">
        <v>6</v>
      </c>
      <c r="N679" t="n">
        <v>108.86</v>
      </c>
      <c r="O679" t="n">
        <v>42375.31</v>
      </c>
      <c r="P679" t="n">
        <v>201.86</v>
      </c>
      <c r="Q679" t="n">
        <v>460.74</v>
      </c>
      <c r="R679" t="n">
        <v>47.18</v>
      </c>
      <c r="S679" t="n">
        <v>32.19</v>
      </c>
      <c r="T679" t="n">
        <v>3592.18</v>
      </c>
      <c r="U679" t="n">
        <v>0.68</v>
      </c>
      <c r="V679" t="n">
        <v>0.76</v>
      </c>
      <c r="W679" t="n">
        <v>1.46</v>
      </c>
      <c r="X679" t="n">
        <v>0.2</v>
      </c>
      <c r="Y679" t="n">
        <v>1</v>
      </c>
      <c r="Z679" t="n">
        <v>10</v>
      </c>
    </row>
    <row r="680">
      <c r="A680" t="n">
        <v>81</v>
      </c>
      <c r="B680" t="n">
        <v>150</v>
      </c>
      <c r="C680" t="inlineStr">
        <is>
          <t xml:space="preserve">CONCLUIDO	</t>
        </is>
      </c>
      <c r="D680" t="n">
        <v>6.5935</v>
      </c>
      <c r="E680" t="n">
        <v>15.17</v>
      </c>
      <c r="F680" t="n">
        <v>11.72</v>
      </c>
      <c r="G680" t="n">
        <v>87.94</v>
      </c>
      <c r="H680" t="n">
        <v>1.11</v>
      </c>
      <c r="I680" t="n">
        <v>8</v>
      </c>
      <c r="J680" t="n">
        <v>342.3</v>
      </c>
      <c r="K680" t="n">
        <v>61.82</v>
      </c>
      <c r="L680" t="n">
        <v>21.25</v>
      </c>
      <c r="M680" t="n">
        <v>6</v>
      </c>
      <c r="N680" t="n">
        <v>109.23</v>
      </c>
      <c r="O680" t="n">
        <v>42451.07</v>
      </c>
      <c r="P680" t="n">
        <v>201.56</v>
      </c>
      <c r="Q680" t="n">
        <v>460.7</v>
      </c>
      <c r="R680" t="n">
        <v>46.73</v>
      </c>
      <c r="S680" t="n">
        <v>32.19</v>
      </c>
      <c r="T680" t="n">
        <v>3368.06</v>
      </c>
      <c r="U680" t="n">
        <v>0.6899999999999999</v>
      </c>
      <c r="V680" t="n">
        <v>0.76</v>
      </c>
      <c r="W680" t="n">
        <v>1.46</v>
      </c>
      <c r="X680" t="n">
        <v>0.19</v>
      </c>
      <c r="Y680" t="n">
        <v>1</v>
      </c>
      <c r="Z680" t="n">
        <v>10</v>
      </c>
    </row>
    <row r="681">
      <c r="A681" t="n">
        <v>82</v>
      </c>
      <c r="B681" t="n">
        <v>150</v>
      </c>
      <c r="C681" t="inlineStr">
        <is>
          <t xml:space="preserve">CONCLUIDO	</t>
        </is>
      </c>
      <c r="D681" t="n">
        <v>6.5892</v>
      </c>
      <c r="E681" t="n">
        <v>15.18</v>
      </c>
      <c r="F681" t="n">
        <v>11.73</v>
      </c>
      <c r="G681" t="n">
        <v>88.01000000000001</v>
      </c>
      <c r="H681" t="n">
        <v>1.12</v>
      </c>
      <c r="I681" t="n">
        <v>8</v>
      </c>
      <c r="J681" t="n">
        <v>342.91</v>
      </c>
      <c r="K681" t="n">
        <v>61.82</v>
      </c>
      <c r="L681" t="n">
        <v>21.5</v>
      </c>
      <c r="M681" t="n">
        <v>6</v>
      </c>
      <c r="N681" t="n">
        <v>109.59</v>
      </c>
      <c r="O681" t="n">
        <v>42527.02</v>
      </c>
      <c r="P681" t="n">
        <v>202.06</v>
      </c>
      <c r="Q681" t="n">
        <v>460.7</v>
      </c>
      <c r="R681" t="n">
        <v>46.96</v>
      </c>
      <c r="S681" t="n">
        <v>32.19</v>
      </c>
      <c r="T681" t="n">
        <v>3480.79</v>
      </c>
      <c r="U681" t="n">
        <v>0.6899999999999999</v>
      </c>
      <c r="V681" t="n">
        <v>0.76</v>
      </c>
      <c r="W681" t="n">
        <v>1.46</v>
      </c>
      <c r="X681" t="n">
        <v>0.2</v>
      </c>
      <c r="Y681" t="n">
        <v>1</v>
      </c>
      <c r="Z681" t="n">
        <v>10</v>
      </c>
    </row>
    <row r="682">
      <c r="A682" t="n">
        <v>83</v>
      </c>
      <c r="B682" t="n">
        <v>150</v>
      </c>
      <c r="C682" t="inlineStr">
        <is>
          <t xml:space="preserve">CONCLUIDO	</t>
        </is>
      </c>
      <c r="D682" t="n">
        <v>6.5967</v>
      </c>
      <c r="E682" t="n">
        <v>15.16</v>
      </c>
      <c r="F682" t="n">
        <v>11.72</v>
      </c>
      <c r="G682" t="n">
        <v>87.88</v>
      </c>
      <c r="H682" t="n">
        <v>1.13</v>
      </c>
      <c r="I682" t="n">
        <v>8</v>
      </c>
      <c r="J682" t="n">
        <v>343.53</v>
      </c>
      <c r="K682" t="n">
        <v>61.82</v>
      </c>
      <c r="L682" t="n">
        <v>21.75</v>
      </c>
      <c r="M682" t="n">
        <v>6</v>
      </c>
      <c r="N682" t="n">
        <v>109.96</v>
      </c>
      <c r="O682" t="n">
        <v>42603.15</v>
      </c>
      <c r="P682" t="n">
        <v>201.56</v>
      </c>
      <c r="Q682" t="n">
        <v>460.75</v>
      </c>
      <c r="R682" t="n">
        <v>46.52</v>
      </c>
      <c r="S682" t="n">
        <v>32.19</v>
      </c>
      <c r="T682" t="n">
        <v>3262.05</v>
      </c>
      <c r="U682" t="n">
        <v>0.6899999999999999</v>
      </c>
      <c r="V682" t="n">
        <v>0.76</v>
      </c>
      <c r="W682" t="n">
        <v>1.46</v>
      </c>
      <c r="X682" t="n">
        <v>0.18</v>
      </c>
      <c r="Y682" t="n">
        <v>1</v>
      </c>
      <c r="Z682" t="n">
        <v>10</v>
      </c>
    </row>
    <row r="683">
      <c r="A683" t="n">
        <v>84</v>
      </c>
      <c r="B683" t="n">
        <v>150</v>
      </c>
      <c r="C683" t="inlineStr">
        <is>
          <t xml:space="preserve">CONCLUIDO	</t>
        </is>
      </c>
      <c r="D683" t="n">
        <v>6.5918</v>
      </c>
      <c r="E683" t="n">
        <v>15.17</v>
      </c>
      <c r="F683" t="n">
        <v>11.73</v>
      </c>
      <c r="G683" t="n">
        <v>87.95999999999999</v>
      </c>
      <c r="H683" t="n">
        <v>1.14</v>
      </c>
      <c r="I683" t="n">
        <v>8</v>
      </c>
      <c r="J683" t="n">
        <v>344.15</v>
      </c>
      <c r="K683" t="n">
        <v>61.82</v>
      </c>
      <c r="L683" t="n">
        <v>22</v>
      </c>
      <c r="M683" t="n">
        <v>6</v>
      </c>
      <c r="N683" t="n">
        <v>110.33</v>
      </c>
      <c r="O683" t="n">
        <v>42679.6</v>
      </c>
      <c r="P683" t="n">
        <v>201.49</v>
      </c>
      <c r="Q683" t="n">
        <v>460.69</v>
      </c>
      <c r="R683" t="n">
        <v>46.82</v>
      </c>
      <c r="S683" t="n">
        <v>32.19</v>
      </c>
      <c r="T683" t="n">
        <v>3411.26</v>
      </c>
      <c r="U683" t="n">
        <v>0.6899999999999999</v>
      </c>
      <c r="V683" t="n">
        <v>0.76</v>
      </c>
      <c r="W683" t="n">
        <v>1.46</v>
      </c>
      <c r="X683" t="n">
        <v>0.2</v>
      </c>
      <c r="Y683" t="n">
        <v>1</v>
      </c>
      <c r="Z683" t="n">
        <v>10</v>
      </c>
    </row>
    <row r="684">
      <c r="A684" t="n">
        <v>85</v>
      </c>
      <c r="B684" t="n">
        <v>150</v>
      </c>
      <c r="C684" t="inlineStr">
        <is>
          <t xml:space="preserve">CONCLUIDO	</t>
        </is>
      </c>
      <c r="D684" t="n">
        <v>6.5892</v>
      </c>
      <c r="E684" t="n">
        <v>15.18</v>
      </c>
      <c r="F684" t="n">
        <v>11.73</v>
      </c>
      <c r="G684" t="n">
        <v>88.01000000000001</v>
      </c>
      <c r="H684" t="n">
        <v>1.15</v>
      </c>
      <c r="I684" t="n">
        <v>8</v>
      </c>
      <c r="J684" t="n">
        <v>344.77</v>
      </c>
      <c r="K684" t="n">
        <v>61.82</v>
      </c>
      <c r="L684" t="n">
        <v>22.25</v>
      </c>
      <c r="M684" t="n">
        <v>6</v>
      </c>
      <c r="N684" t="n">
        <v>110.7</v>
      </c>
      <c r="O684" t="n">
        <v>42756.12</v>
      </c>
      <c r="P684" t="n">
        <v>201.81</v>
      </c>
      <c r="Q684" t="n">
        <v>460.69</v>
      </c>
      <c r="R684" t="n">
        <v>46.97</v>
      </c>
      <c r="S684" t="n">
        <v>32.19</v>
      </c>
      <c r="T684" t="n">
        <v>3487.31</v>
      </c>
      <c r="U684" t="n">
        <v>0.6899999999999999</v>
      </c>
      <c r="V684" t="n">
        <v>0.76</v>
      </c>
      <c r="W684" t="n">
        <v>1.46</v>
      </c>
      <c r="X684" t="n">
        <v>0.2</v>
      </c>
      <c r="Y684" t="n">
        <v>1</v>
      </c>
      <c r="Z684" t="n">
        <v>10</v>
      </c>
    </row>
    <row r="685">
      <c r="A685" t="n">
        <v>86</v>
      </c>
      <c r="B685" t="n">
        <v>150</v>
      </c>
      <c r="C685" t="inlineStr">
        <is>
          <t xml:space="preserve">CONCLUIDO	</t>
        </is>
      </c>
      <c r="D685" t="n">
        <v>6.593</v>
      </c>
      <c r="E685" t="n">
        <v>15.17</v>
      </c>
      <c r="F685" t="n">
        <v>11.73</v>
      </c>
      <c r="G685" t="n">
        <v>87.94</v>
      </c>
      <c r="H685" t="n">
        <v>1.16</v>
      </c>
      <c r="I685" t="n">
        <v>8</v>
      </c>
      <c r="J685" t="n">
        <v>345.39</v>
      </c>
      <c r="K685" t="n">
        <v>61.82</v>
      </c>
      <c r="L685" t="n">
        <v>22.5</v>
      </c>
      <c r="M685" t="n">
        <v>6</v>
      </c>
      <c r="N685" t="n">
        <v>111.07</v>
      </c>
      <c r="O685" t="n">
        <v>42832.82</v>
      </c>
      <c r="P685" t="n">
        <v>201.51</v>
      </c>
      <c r="Q685" t="n">
        <v>460.69</v>
      </c>
      <c r="R685" t="n">
        <v>46.76</v>
      </c>
      <c r="S685" t="n">
        <v>32.19</v>
      </c>
      <c r="T685" t="n">
        <v>3382.81</v>
      </c>
      <c r="U685" t="n">
        <v>0.6899999999999999</v>
      </c>
      <c r="V685" t="n">
        <v>0.76</v>
      </c>
      <c r="W685" t="n">
        <v>1.46</v>
      </c>
      <c r="X685" t="n">
        <v>0.19</v>
      </c>
      <c r="Y685" t="n">
        <v>1</v>
      </c>
      <c r="Z685" t="n">
        <v>10</v>
      </c>
    </row>
    <row r="686">
      <c r="A686" t="n">
        <v>87</v>
      </c>
      <c r="B686" t="n">
        <v>150</v>
      </c>
      <c r="C686" t="inlineStr">
        <is>
          <t xml:space="preserve">CONCLUIDO	</t>
        </is>
      </c>
      <c r="D686" t="n">
        <v>6.5911</v>
      </c>
      <c r="E686" t="n">
        <v>15.17</v>
      </c>
      <c r="F686" t="n">
        <v>11.73</v>
      </c>
      <c r="G686" t="n">
        <v>87.98</v>
      </c>
      <c r="H686" t="n">
        <v>1.17</v>
      </c>
      <c r="I686" t="n">
        <v>8</v>
      </c>
      <c r="J686" t="n">
        <v>346.02</v>
      </c>
      <c r="K686" t="n">
        <v>61.82</v>
      </c>
      <c r="L686" t="n">
        <v>22.75</v>
      </c>
      <c r="M686" t="n">
        <v>6</v>
      </c>
      <c r="N686" t="n">
        <v>111.45</v>
      </c>
      <c r="O686" t="n">
        <v>42909.73</v>
      </c>
      <c r="P686" t="n">
        <v>201.25</v>
      </c>
      <c r="Q686" t="n">
        <v>460.69</v>
      </c>
      <c r="R686" t="n">
        <v>46.94</v>
      </c>
      <c r="S686" t="n">
        <v>32.19</v>
      </c>
      <c r="T686" t="n">
        <v>3473.62</v>
      </c>
      <c r="U686" t="n">
        <v>0.6899999999999999</v>
      </c>
      <c r="V686" t="n">
        <v>0.76</v>
      </c>
      <c r="W686" t="n">
        <v>1.46</v>
      </c>
      <c r="X686" t="n">
        <v>0.2</v>
      </c>
      <c r="Y686" t="n">
        <v>1</v>
      </c>
      <c r="Z686" t="n">
        <v>10</v>
      </c>
    </row>
    <row r="687">
      <c r="A687" t="n">
        <v>88</v>
      </c>
      <c r="B687" t="n">
        <v>150</v>
      </c>
      <c r="C687" t="inlineStr">
        <is>
          <t xml:space="preserve">CONCLUIDO	</t>
        </is>
      </c>
      <c r="D687" t="n">
        <v>6.592</v>
      </c>
      <c r="E687" t="n">
        <v>15.17</v>
      </c>
      <c r="F687" t="n">
        <v>11.73</v>
      </c>
      <c r="G687" t="n">
        <v>87.95999999999999</v>
      </c>
      <c r="H687" t="n">
        <v>1.18</v>
      </c>
      <c r="I687" t="n">
        <v>8</v>
      </c>
      <c r="J687" t="n">
        <v>346.64</v>
      </c>
      <c r="K687" t="n">
        <v>61.82</v>
      </c>
      <c r="L687" t="n">
        <v>23</v>
      </c>
      <c r="M687" t="n">
        <v>6</v>
      </c>
      <c r="N687" t="n">
        <v>111.82</v>
      </c>
      <c r="O687" t="n">
        <v>42986.83</v>
      </c>
      <c r="P687" t="n">
        <v>201.05</v>
      </c>
      <c r="Q687" t="n">
        <v>460.75</v>
      </c>
      <c r="R687" t="n">
        <v>46.83</v>
      </c>
      <c r="S687" t="n">
        <v>32.19</v>
      </c>
      <c r="T687" t="n">
        <v>3415</v>
      </c>
      <c r="U687" t="n">
        <v>0.6899999999999999</v>
      </c>
      <c r="V687" t="n">
        <v>0.76</v>
      </c>
      <c r="W687" t="n">
        <v>1.46</v>
      </c>
      <c r="X687" t="n">
        <v>0.19</v>
      </c>
      <c r="Y687" t="n">
        <v>1</v>
      </c>
      <c r="Z687" t="n">
        <v>10</v>
      </c>
    </row>
    <row r="688">
      <c r="A688" t="n">
        <v>89</v>
      </c>
      <c r="B688" t="n">
        <v>150</v>
      </c>
      <c r="C688" t="inlineStr">
        <is>
          <t xml:space="preserve">CONCLUIDO	</t>
        </is>
      </c>
      <c r="D688" t="n">
        <v>6.5904</v>
      </c>
      <c r="E688" t="n">
        <v>15.17</v>
      </c>
      <c r="F688" t="n">
        <v>11.73</v>
      </c>
      <c r="G688" t="n">
        <v>87.98999999999999</v>
      </c>
      <c r="H688" t="n">
        <v>1.19</v>
      </c>
      <c r="I688" t="n">
        <v>8</v>
      </c>
      <c r="J688" t="n">
        <v>347.27</v>
      </c>
      <c r="K688" t="n">
        <v>61.82</v>
      </c>
      <c r="L688" t="n">
        <v>23.25</v>
      </c>
      <c r="M688" t="n">
        <v>6</v>
      </c>
      <c r="N688" t="n">
        <v>112.2</v>
      </c>
      <c r="O688" t="n">
        <v>43064.12</v>
      </c>
      <c r="P688" t="n">
        <v>200.61</v>
      </c>
      <c r="Q688" t="n">
        <v>460.69</v>
      </c>
      <c r="R688" t="n">
        <v>46.93</v>
      </c>
      <c r="S688" t="n">
        <v>32.19</v>
      </c>
      <c r="T688" t="n">
        <v>3465.87</v>
      </c>
      <c r="U688" t="n">
        <v>0.6899999999999999</v>
      </c>
      <c r="V688" t="n">
        <v>0.76</v>
      </c>
      <c r="W688" t="n">
        <v>1.46</v>
      </c>
      <c r="X688" t="n">
        <v>0.2</v>
      </c>
      <c r="Y688" t="n">
        <v>1</v>
      </c>
      <c r="Z688" t="n">
        <v>10</v>
      </c>
    </row>
    <row r="689">
      <c r="A689" t="n">
        <v>90</v>
      </c>
      <c r="B689" t="n">
        <v>150</v>
      </c>
      <c r="C689" t="inlineStr">
        <is>
          <t xml:space="preserve">CONCLUIDO	</t>
        </is>
      </c>
      <c r="D689" t="n">
        <v>6.5875</v>
      </c>
      <c r="E689" t="n">
        <v>15.18</v>
      </c>
      <c r="F689" t="n">
        <v>11.74</v>
      </c>
      <c r="G689" t="n">
        <v>88.04000000000001</v>
      </c>
      <c r="H689" t="n">
        <v>1.2</v>
      </c>
      <c r="I689" t="n">
        <v>8</v>
      </c>
      <c r="J689" t="n">
        <v>347.9</v>
      </c>
      <c r="K689" t="n">
        <v>61.82</v>
      </c>
      <c r="L689" t="n">
        <v>23.5</v>
      </c>
      <c r="M689" t="n">
        <v>6</v>
      </c>
      <c r="N689" t="n">
        <v>112.58</v>
      </c>
      <c r="O689" t="n">
        <v>43141.62</v>
      </c>
      <c r="P689" t="n">
        <v>200.23</v>
      </c>
      <c r="Q689" t="n">
        <v>460.69</v>
      </c>
      <c r="R689" t="n">
        <v>47.26</v>
      </c>
      <c r="S689" t="n">
        <v>32.19</v>
      </c>
      <c r="T689" t="n">
        <v>3633.91</v>
      </c>
      <c r="U689" t="n">
        <v>0.68</v>
      </c>
      <c r="V689" t="n">
        <v>0.76</v>
      </c>
      <c r="W689" t="n">
        <v>1.46</v>
      </c>
      <c r="X689" t="n">
        <v>0.2</v>
      </c>
      <c r="Y689" t="n">
        <v>1</v>
      </c>
      <c r="Z689" t="n">
        <v>10</v>
      </c>
    </row>
    <row r="690">
      <c r="A690" t="n">
        <v>91</v>
      </c>
      <c r="B690" t="n">
        <v>150</v>
      </c>
      <c r="C690" t="inlineStr">
        <is>
          <t xml:space="preserve">CONCLUIDO	</t>
        </is>
      </c>
      <c r="D690" t="n">
        <v>6.6234</v>
      </c>
      <c r="E690" t="n">
        <v>15.1</v>
      </c>
      <c r="F690" t="n">
        <v>11.71</v>
      </c>
      <c r="G690" t="n">
        <v>100.39</v>
      </c>
      <c r="H690" t="n">
        <v>1.21</v>
      </c>
      <c r="I690" t="n">
        <v>7</v>
      </c>
      <c r="J690" t="n">
        <v>348.53</v>
      </c>
      <c r="K690" t="n">
        <v>61.82</v>
      </c>
      <c r="L690" t="n">
        <v>23.75</v>
      </c>
      <c r="M690" t="n">
        <v>5</v>
      </c>
      <c r="N690" t="n">
        <v>112.96</v>
      </c>
      <c r="O690" t="n">
        <v>43219.31</v>
      </c>
      <c r="P690" t="n">
        <v>199.13</v>
      </c>
      <c r="Q690" t="n">
        <v>460.73</v>
      </c>
      <c r="R690" t="n">
        <v>46.32</v>
      </c>
      <c r="S690" t="n">
        <v>32.19</v>
      </c>
      <c r="T690" t="n">
        <v>3167.12</v>
      </c>
      <c r="U690" t="n">
        <v>0.6899999999999999</v>
      </c>
      <c r="V690" t="n">
        <v>0.76</v>
      </c>
      <c r="W690" t="n">
        <v>1.46</v>
      </c>
      <c r="X690" t="n">
        <v>0.18</v>
      </c>
      <c r="Y690" t="n">
        <v>1</v>
      </c>
      <c r="Z690" t="n">
        <v>10</v>
      </c>
    </row>
    <row r="691">
      <c r="A691" t="n">
        <v>92</v>
      </c>
      <c r="B691" t="n">
        <v>150</v>
      </c>
      <c r="C691" t="inlineStr">
        <is>
          <t xml:space="preserve">CONCLUIDO	</t>
        </is>
      </c>
      <c r="D691" t="n">
        <v>6.6198</v>
      </c>
      <c r="E691" t="n">
        <v>15.11</v>
      </c>
      <c r="F691" t="n">
        <v>11.72</v>
      </c>
      <c r="G691" t="n">
        <v>100.46</v>
      </c>
      <c r="H691" t="n">
        <v>1.23</v>
      </c>
      <c r="I691" t="n">
        <v>7</v>
      </c>
      <c r="J691" t="n">
        <v>349.16</v>
      </c>
      <c r="K691" t="n">
        <v>61.82</v>
      </c>
      <c r="L691" t="n">
        <v>24</v>
      </c>
      <c r="M691" t="n">
        <v>5</v>
      </c>
      <c r="N691" t="n">
        <v>113.34</v>
      </c>
      <c r="O691" t="n">
        <v>43297.21</v>
      </c>
      <c r="P691" t="n">
        <v>200.06</v>
      </c>
      <c r="Q691" t="n">
        <v>460.69</v>
      </c>
      <c r="R691" t="n">
        <v>46.6</v>
      </c>
      <c r="S691" t="n">
        <v>32.19</v>
      </c>
      <c r="T691" t="n">
        <v>3308.63</v>
      </c>
      <c r="U691" t="n">
        <v>0.6899999999999999</v>
      </c>
      <c r="V691" t="n">
        <v>0.76</v>
      </c>
      <c r="W691" t="n">
        <v>1.46</v>
      </c>
      <c r="X691" t="n">
        <v>0.19</v>
      </c>
      <c r="Y691" t="n">
        <v>1</v>
      </c>
      <c r="Z691" t="n">
        <v>10</v>
      </c>
    </row>
    <row r="692">
      <c r="A692" t="n">
        <v>93</v>
      </c>
      <c r="B692" t="n">
        <v>150</v>
      </c>
      <c r="C692" t="inlineStr">
        <is>
          <t xml:space="preserve">CONCLUIDO	</t>
        </is>
      </c>
      <c r="D692" t="n">
        <v>6.6214</v>
      </c>
      <c r="E692" t="n">
        <v>15.1</v>
      </c>
      <c r="F692" t="n">
        <v>11.72</v>
      </c>
      <c r="G692" t="n">
        <v>100.43</v>
      </c>
      <c r="H692" t="n">
        <v>1.24</v>
      </c>
      <c r="I692" t="n">
        <v>7</v>
      </c>
      <c r="J692" t="n">
        <v>349.79</v>
      </c>
      <c r="K692" t="n">
        <v>61.82</v>
      </c>
      <c r="L692" t="n">
        <v>24.25</v>
      </c>
      <c r="M692" t="n">
        <v>5</v>
      </c>
      <c r="N692" t="n">
        <v>113.72</v>
      </c>
      <c r="O692" t="n">
        <v>43375.3</v>
      </c>
      <c r="P692" t="n">
        <v>200.04</v>
      </c>
      <c r="Q692" t="n">
        <v>460.69</v>
      </c>
      <c r="R692" t="n">
        <v>46.5</v>
      </c>
      <c r="S692" t="n">
        <v>32.19</v>
      </c>
      <c r="T692" t="n">
        <v>3257.59</v>
      </c>
      <c r="U692" t="n">
        <v>0.6899999999999999</v>
      </c>
      <c r="V692" t="n">
        <v>0.76</v>
      </c>
      <c r="W692" t="n">
        <v>1.46</v>
      </c>
      <c r="X692" t="n">
        <v>0.18</v>
      </c>
      <c r="Y692" t="n">
        <v>1</v>
      </c>
      <c r="Z692" t="n">
        <v>10</v>
      </c>
    </row>
    <row r="693">
      <c r="A693" t="n">
        <v>94</v>
      </c>
      <c r="B693" t="n">
        <v>150</v>
      </c>
      <c r="C693" t="inlineStr">
        <is>
          <t xml:space="preserve">CONCLUIDO	</t>
        </is>
      </c>
      <c r="D693" t="n">
        <v>6.6256</v>
      </c>
      <c r="E693" t="n">
        <v>15.09</v>
      </c>
      <c r="F693" t="n">
        <v>11.71</v>
      </c>
      <c r="G693" t="n">
        <v>100.35</v>
      </c>
      <c r="H693" t="n">
        <v>1.25</v>
      </c>
      <c r="I693" t="n">
        <v>7</v>
      </c>
      <c r="J693" t="n">
        <v>350.43</v>
      </c>
      <c r="K693" t="n">
        <v>61.82</v>
      </c>
      <c r="L693" t="n">
        <v>24.5</v>
      </c>
      <c r="M693" t="n">
        <v>5</v>
      </c>
      <c r="N693" t="n">
        <v>114.11</v>
      </c>
      <c r="O693" t="n">
        <v>43453.61</v>
      </c>
      <c r="P693" t="n">
        <v>199.65</v>
      </c>
      <c r="Q693" t="n">
        <v>460.69</v>
      </c>
      <c r="R693" t="n">
        <v>46.11</v>
      </c>
      <c r="S693" t="n">
        <v>32.19</v>
      </c>
      <c r="T693" t="n">
        <v>3061.37</v>
      </c>
      <c r="U693" t="n">
        <v>0.7</v>
      </c>
      <c r="V693" t="n">
        <v>0.76</v>
      </c>
      <c r="W693" t="n">
        <v>1.46</v>
      </c>
      <c r="X693" t="n">
        <v>0.17</v>
      </c>
      <c r="Y693" t="n">
        <v>1</v>
      </c>
      <c r="Z693" t="n">
        <v>10</v>
      </c>
    </row>
    <row r="694">
      <c r="A694" t="n">
        <v>95</v>
      </c>
      <c r="B694" t="n">
        <v>150</v>
      </c>
      <c r="C694" t="inlineStr">
        <is>
          <t xml:space="preserve">CONCLUIDO	</t>
        </is>
      </c>
      <c r="D694" t="n">
        <v>6.624</v>
      </c>
      <c r="E694" t="n">
        <v>15.1</v>
      </c>
      <c r="F694" t="n">
        <v>11.71</v>
      </c>
      <c r="G694" t="n">
        <v>100.38</v>
      </c>
      <c r="H694" t="n">
        <v>1.26</v>
      </c>
      <c r="I694" t="n">
        <v>7</v>
      </c>
      <c r="J694" t="n">
        <v>351.06</v>
      </c>
      <c r="K694" t="n">
        <v>61.82</v>
      </c>
      <c r="L694" t="n">
        <v>24.75</v>
      </c>
      <c r="M694" t="n">
        <v>5</v>
      </c>
      <c r="N694" t="n">
        <v>114.49</v>
      </c>
      <c r="O694" t="n">
        <v>43532.12</v>
      </c>
      <c r="P694" t="n">
        <v>200.07</v>
      </c>
      <c r="Q694" t="n">
        <v>460.72</v>
      </c>
      <c r="R694" t="n">
        <v>46.25</v>
      </c>
      <c r="S694" t="n">
        <v>32.19</v>
      </c>
      <c r="T694" t="n">
        <v>3131.14</v>
      </c>
      <c r="U694" t="n">
        <v>0.7</v>
      </c>
      <c r="V694" t="n">
        <v>0.76</v>
      </c>
      <c r="W694" t="n">
        <v>1.46</v>
      </c>
      <c r="X694" t="n">
        <v>0.18</v>
      </c>
      <c r="Y694" t="n">
        <v>1</v>
      </c>
      <c r="Z694" t="n">
        <v>10</v>
      </c>
    </row>
    <row r="695">
      <c r="A695" t="n">
        <v>96</v>
      </c>
      <c r="B695" t="n">
        <v>150</v>
      </c>
      <c r="C695" t="inlineStr">
        <is>
          <t xml:space="preserve">CONCLUIDO	</t>
        </is>
      </c>
      <c r="D695" t="n">
        <v>6.6264</v>
      </c>
      <c r="E695" t="n">
        <v>15.09</v>
      </c>
      <c r="F695" t="n">
        <v>11.71</v>
      </c>
      <c r="G695" t="n">
        <v>100.33</v>
      </c>
      <c r="H695" t="n">
        <v>1.27</v>
      </c>
      <c r="I695" t="n">
        <v>7</v>
      </c>
      <c r="J695" t="n">
        <v>351.7</v>
      </c>
      <c r="K695" t="n">
        <v>61.82</v>
      </c>
      <c r="L695" t="n">
        <v>25</v>
      </c>
      <c r="M695" t="n">
        <v>5</v>
      </c>
      <c r="N695" t="n">
        <v>114.88</v>
      </c>
      <c r="O695" t="n">
        <v>43610.83</v>
      </c>
      <c r="P695" t="n">
        <v>200.43</v>
      </c>
      <c r="Q695" t="n">
        <v>460.69</v>
      </c>
      <c r="R695" t="n">
        <v>46.09</v>
      </c>
      <c r="S695" t="n">
        <v>32.19</v>
      </c>
      <c r="T695" t="n">
        <v>3054.17</v>
      </c>
      <c r="U695" t="n">
        <v>0.7</v>
      </c>
      <c r="V695" t="n">
        <v>0.76</v>
      </c>
      <c r="W695" t="n">
        <v>1.46</v>
      </c>
      <c r="X695" t="n">
        <v>0.17</v>
      </c>
      <c r="Y695" t="n">
        <v>1</v>
      </c>
      <c r="Z695" t="n">
        <v>10</v>
      </c>
    </row>
    <row r="696">
      <c r="A696" t="n">
        <v>97</v>
      </c>
      <c r="B696" t="n">
        <v>150</v>
      </c>
      <c r="C696" t="inlineStr">
        <is>
          <t xml:space="preserve">CONCLUIDO	</t>
        </is>
      </c>
      <c r="D696" t="n">
        <v>6.6276</v>
      </c>
      <c r="E696" t="n">
        <v>15.09</v>
      </c>
      <c r="F696" t="n">
        <v>11.7</v>
      </c>
      <c r="G696" t="n">
        <v>100.3</v>
      </c>
      <c r="H696" t="n">
        <v>1.28</v>
      </c>
      <c r="I696" t="n">
        <v>7</v>
      </c>
      <c r="J696" t="n">
        <v>352.34</v>
      </c>
      <c r="K696" t="n">
        <v>61.82</v>
      </c>
      <c r="L696" t="n">
        <v>25.25</v>
      </c>
      <c r="M696" t="n">
        <v>5</v>
      </c>
      <c r="N696" t="n">
        <v>115.27</v>
      </c>
      <c r="O696" t="n">
        <v>43689.76</v>
      </c>
      <c r="P696" t="n">
        <v>200.53</v>
      </c>
      <c r="Q696" t="n">
        <v>460.69</v>
      </c>
      <c r="R696" t="n">
        <v>45.98</v>
      </c>
      <c r="S696" t="n">
        <v>32.19</v>
      </c>
      <c r="T696" t="n">
        <v>2995.41</v>
      </c>
      <c r="U696" t="n">
        <v>0.7</v>
      </c>
      <c r="V696" t="n">
        <v>0.76</v>
      </c>
      <c r="W696" t="n">
        <v>1.46</v>
      </c>
      <c r="X696" t="n">
        <v>0.17</v>
      </c>
      <c r="Y696" t="n">
        <v>1</v>
      </c>
      <c r="Z696" t="n">
        <v>10</v>
      </c>
    </row>
    <row r="697">
      <c r="A697" t="n">
        <v>98</v>
      </c>
      <c r="B697" t="n">
        <v>150</v>
      </c>
      <c r="C697" t="inlineStr">
        <is>
          <t xml:space="preserve">CONCLUIDO	</t>
        </is>
      </c>
      <c r="D697" t="n">
        <v>6.6251</v>
      </c>
      <c r="E697" t="n">
        <v>15.09</v>
      </c>
      <c r="F697" t="n">
        <v>11.71</v>
      </c>
      <c r="G697" t="n">
        <v>100.35</v>
      </c>
      <c r="H697" t="n">
        <v>1.29</v>
      </c>
      <c r="I697" t="n">
        <v>7</v>
      </c>
      <c r="J697" t="n">
        <v>352.98</v>
      </c>
      <c r="K697" t="n">
        <v>61.82</v>
      </c>
      <c r="L697" t="n">
        <v>25.5</v>
      </c>
      <c r="M697" t="n">
        <v>5</v>
      </c>
      <c r="N697" t="n">
        <v>115.66</v>
      </c>
      <c r="O697" t="n">
        <v>43769.02</v>
      </c>
      <c r="P697" t="n">
        <v>200.57</v>
      </c>
      <c r="Q697" t="n">
        <v>460.69</v>
      </c>
      <c r="R697" t="n">
        <v>46.19</v>
      </c>
      <c r="S697" t="n">
        <v>32.19</v>
      </c>
      <c r="T697" t="n">
        <v>3101.39</v>
      </c>
      <c r="U697" t="n">
        <v>0.7</v>
      </c>
      <c r="V697" t="n">
        <v>0.76</v>
      </c>
      <c r="W697" t="n">
        <v>1.46</v>
      </c>
      <c r="X697" t="n">
        <v>0.17</v>
      </c>
      <c r="Y697" t="n">
        <v>1</v>
      </c>
      <c r="Z697" t="n">
        <v>10</v>
      </c>
    </row>
    <row r="698">
      <c r="A698" t="n">
        <v>99</v>
      </c>
      <c r="B698" t="n">
        <v>150</v>
      </c>
      <c r="C698" t="inlineStr">
        <is>
          <t xml:space="preserve">CONCLUIDO	</t>
        </is>
      </c>
      <c r="D698" t="n">
        <v>6.6311</v>
      </c>
      <c r="E698" t="n">
        <v>15.08</v>
      </c>
      <c r="F698" t="n">
        <v>11.69</v>
      </c>
      <c r="G698" t="n">
        <v>100.24</v>
      </c>
      <c r="H698" t="n">
        <v>1.3</v>
      </c>
      <c r="I698" t="n">
        <v>7</v>
      </c>
      <c r="J698" t="n">
        <v>353.63</v>
      </c>
      <c r="K698" t="n">
        <v>61.82</v>
      </c>
      <c r="L698" t="n">
        <v>25.75</v>
      </c>
      <c r="M698" t="n">
        <v>5</v>
      </c>
      <c r="N698" t="n">
        <v>116.06</v>
      </c>
      <c r="O698" t="n">
        <v>43848.38</v>
      </c>
      <c r="P698" t="n">
        <v>199.89</v>
      </c>
      <c r="Q698" t="n">
        <v>460.69</v>
      </c>
      <c r="R698" t="n">
        <v>45.71</v>
      </c>
      <c r="S698" t="n">
        <v>32.19</v>
      </c>
      <c r="T698" t="n">
        <v>2864.26</v>
      </c>
      <c r="U698" t="n">
        <v>0.7</v>
      </c>
      <c r="V698" t="n">
        <v>0.76</v>
      </c>
      <c r="W698" t="n">
        <v>1.46</v>
      </c>
      <c r="X698" t="n">
        <v>0.16</v>
      </c>
      <c r="Y698" t="n">
        <v>1</v>
      </c>
      <c r="Z698" t="n">
        <v>10</v>
      </c>
    </row>
    <row r="699">
      <c r="A699" t="n">
        <v>100</v>
      </c>
      <c r="B699" t="n">
        <v>150</v>
      </c>
      <c r="C699" t="inlineStr">
        <is>
          <t xml:space="preserve">CONCLUIDO	</t>
        </is>
      </c>
      <c r="D699" t="n">
        <v>6.6257</v>
      </c>
      <c r="E699" t="n">
        <v>15.09</v>
      </c>
      <c r="F699" t="n">
        <v>11.71</v>
      </c>
      <c r="G699" t="n">
        <v>100.34</v>
      </c>
      <c r="H699" t="n">
        <v>1.31</v>
      </c>
      <c r="I699" t="n">
        <v>7</v>
      </c>
      <c r="J699" t="n">
        <v>354.27</v>
      </c>
      <c r="K699" t="n">
        <v>61.82</v>
      </c>
      <c r="L699" t="n">
        <v>26</v>
      </c>
      <c r="M699" t="n">
        <v>5</v>
      </c>
      <c r="N699" t="n">
        <v>116.45</v>
      </c>
      <c r="O699" t="n">
        <v>43927.95</v>
      </c>
      <c r="P699" t="n">
        <v>200.27</v>
      </c>
      <c r="Q699" t="n">
        <v>460.71</v>
      </c>
      <c r="R699" t="n">
        <v>46.04</v>
      </c>
      <c r="S699" t="n">
        <v>32.19</v>
      </c>
      <c r="T699" t="n">
        <v>3027.3</v>
      </c>
      <c r="U699" t="n">
        <v>0.7</v>
      </c>
      <c r="V699" t="n">
        <v>0.76</v>
      </c>
      <c r="W699" t="n">
        <v>1.46</v>
      </c>
      <c r="X699" t="n">
        <v>0.17</v>
      </c>
      <c r="Y699" t="n">
        <v>1</v>
      </c>
      <c r="Z699" t="n">
        <v>10</v>
      </c>
    </row>
    <row r="700">
      <c r="A700" t="n">
        <v>101</v>
      </c>
      <c r="B700" t="n">
        <v>150</v>
      </c>
      <c r="C700" t="inlineStr">
        <is>
          <t xml:space="preserve">CONCLUIDO	</t>
        </is>
      </c>
      <c r="D700" t="n">
        <v>6.6284</v>
      </c>
      <c r="E700" t="n">
        <v>15.09</v>
      </c>
      <c r="F700" t="n">
        <v>11.7</v>
      </c>
      <c r="G700" t="n">
        <v>100.29</v>
      </c>
      <c r="H700" t="n">
        <v>1.32</v>
      </c>
      <c r="I700" t="n">
        <v>7</v>
      </c>
      <c r="J700" t="n">
        <v>354.92</v>
      </c>
      <c r="K700" t="n">
        <v>61.82</v>
      </c>
      <c r="L700" t="n">
        <v>26.25</v>
      </c>
      <c r="M700" t="n">
        <v>5</v>
      </c>
      <c r="N700" t="n">
        <v>116.85</v>
      </c>
      <c r="O700" t="n">
        <v>44007.74</v>
      </c>
      <c r="P700" t="n">
        <v>199.8</v>
      </c>
      <c r="Q700" t="n">
        <v>460.69</v>
      </c>
      <c r="R700" t="n">
        <v>45.96</v>
      </c>
      <c r="S700" t="n">
        <v>32.19</v>
      </c>
      <c r="T700" t="n">
        <v>2985.71</v>
      </c>
      <c r="U700" t="n">
        <v>0.7</v>
      </c>
      <c r="V700" t="n">
        <v>0.76</v>
      </c>
      <c r="W700" t="n">
        <v>1.46</v>
      </c>
      <c r="X700" t="n">
        <v>0.17</v>
      </c>
      <c r="Y700" t="n">
        <v>1</v>
      </c>
      <c r="Z700" t="n">
        <v>10</v>
      </c>
    </row>
    <row r="701">
      <c r="A701" t="n">
        <v>102</v>
      </c>
      <c r="B701" t="n">
        <v>150</v>
      </c>
      <c r="C701" t="inlineStr">
        <is>
          <t xml:space="preserve">CONCLUIDO	</t>
        </is>
      </c>
      <c r="D701" t="n">
        <v>6.6267</v>
      </c>
      <c r="E701" t="n">
        <v>15.09</v>
      </c>
      <c r="F701" t="n">
        <v>11.7</v>
      </c>
      <c r="G701" t="n">
        <v>100.32</v>
      </c>
      <c r="H701" t="n">
        <v>1.33</v>
      </c>
      <c r="I701" t="n">
        <v>7</v>
      </c>
      <c r="J701" t="n">
        <v>355.57</v>
      </c>
      <c r="K701" t="n">
        <v>61.82</v>
      </c>
      <c r="L701" t="n">
        <v>26.5</v>
      </c>
      <c r="M701" t="n">
        <v>5</v>
      </c>
      <c r="N701" t="n">
        <v>117.25</v>
      </c>
      <c r="O701" t="n">
        <v>44087.74</v>
      </c>
      <c r="P701" t="n">
        <v>199.98</v>
      </c>
      <c r="Q701" t="n">
        <v>460.78</v>
      </c>
      <c r="R701" t="n">
        <v>46.05</v>
      </c>
      <c r="S701" t="n">
        <v>32.19</v>
      </c>
      <c r="T701" t="n">
        <v>3029.99</v>
      </c>
      <c r="U701" t="n">
        <v>0.7</v>
      </c>
      <c r="V701" t="n">
        <v>0.76</v>
      </c>
      <c r="W701" t="n">
        <v>1.46</v>
      </c>
      <c r="X701" t="n">
        <v>0.17</v>
      </c>
      <c r="Y701" t="n">
        <v>1</v>
      </c>
      <c r="Z701" t="n">
        <v>10</v>
      </c>
    </row>
    <row r="702">
      <c r="A702" t="n">
        <v>103</v>
      </c>
      <c r="B702" t="n">
        <v>150</v>
      </c>
      <c r="C702" t="inlineStr">
        <is>
          <t xml:space="preserve">CONCLUIDO	</t>
        </is>
      </c>
      <c r="D702" t="n">
        <v>6.6287</v>
      </c>
      <c r="E702" t="n">
        <v>15.09</v>
      </c>
      <c r="F702" t="n">
        <v>11.7</v>
      </c>
      <c r="G702" t="n">
        <v>100.28</v>
      </c>
      <c r="H702" t="n">
        <v>1.34</v>
      </c>
      <c r="I702" t="n">
        <v>7</v>
      </c>
      <c r="J702" t="n">
        <v>356.22</v>
      </c>
      <c r="K702" t="n">
        <v>61.82</v>
      </c>
      <c r="L702" t="n">
        <v>26.75</v>
      </c>
      <c r="M702" t="n">
        <v>5</v>
      </c>
      <c r="N702" t="n">
        <v>117.65</v>
      </c>
      <c r="O702" t="n">
        <v>44167.96</v>
      </c>
      <c r="P702" t="n">
        <v>199.51</v>
      </c>
      <c r="Q702" t="n">
        <v>460.69</v>
      </c>
      <c r="R702" t="n">
        <v>45.95</v>
      </c>
      <c r="S702" t="n">
        <v>32.19</v>
      </c>
      <c r="T702" t="n">
        <v>2980.69</v>
      </c>
      <c r="U702" t="n">
        <v>0.7</v>
      </c>
      <c r="V702" t="n">
        <v>0.76</v>
      </c>
      <c r="W702" t="n">
        <v>1.46</v>
      </c>
      <c r="X702" t="n">
        <v>0.17</v>
      </c>
      <c r="Y702" t="n">
        <v>1</v>
      </c>
      <c r="Z702" t="n">
        <v>10</v>
      </c>
    </row>
    <row r="703">
      <c r="A703" t="n">
        <v>104</v>
      </c>
      <c r="B703" t="n">
        <v>150</v>
      </c>
      <c r="C703" t="inlineStr">
        <is>
          <t xml:space="preserve">CONCLUIDO	</t>
        </is>
      </c>
      <c r="D703" t="n">
        <v>6.6314</v>
      </c>
      <c r="E703" t="n">
        <v>15.08</v>
      </c>
      <c r="F703" t="n">
        <v>11.69</v>
      </c>
      <c r="G703" t="n">
        <v>100.23</v>
      </c>
      <c r="H703" t="n">
        <v>1.35</v>
      </c>
      <c r="I703" t="n">
        <v>7</v>
      </c>
      <c r="J703" t="n">
        <v>356.87</v>
      </c>
      <c r="K703" t="n">
        <v>61.82</v>
      </c>
      <c r="L703" t="n">
        <v>27</v>
      </c>
      <c r="M703" t="n">
        <v>5</v>
      </c>
      <c r="N703" t="n">
        <v>118.05</v>
      </c>
      <c r="O703" t="n">
        <v>44248.41</v>
      </c>
      <c r="P703" t="n">
        <v>199.1</v>
      </c>
      <c r="Q703" t="n">
        <v>460.69</v>
      </c>
      <c r="R703" t="n">
        <v>45.73</v>
      </c>
      <c r="S703" t="n">
        <v>32.19</v>
      </c>
      <c r="T703" t="n">
        <v>2872.23</v>
      </c>
      <c r="U703" t="n">
        <v>0.7</v>
      </c>
      <c r="V703" t="n">
        <v>0.76</v>
      </c>
      <c r="W703" t="n">
        <v>1.46</v>
      </c>
      <c r="X703" t="n">
        <v>0.16</v>
      </c>
      <c r="Y703" t="n">
        <v>1</v>
      </c>
      <c r="Z703" t="n">
        <v>10</v>
      </c>
    </row>
    <row r="704">
      <c r="A704" t="n">
        <v>105</v>
      </c>
      <c r="B704" t="n">
        <v>150</v>
      </c>
      <c r="C704" t="inlineStr">
        <is>
          <t xml:space="preserve">CONCLUIDO	</t>
        </is>
      </c>
      <c r="D704" t="n">
        <v>6.6295</v>
      </c>
      <c r="E704" t="n">
        <v>15.08</v>
      </c>
      <c r="F704" t="n">
        <v>11.7</v>
      </c>
      <c r="G704" t="n">
        <v>100.27</v>
      </c>
      <c r="H704" t="n">
        <v>1.36</v>
      </c>
      <c r="I704" t="n">
        <v>7</v>
      </c>
      <c r="J704" t="n">
        <v>357.52</v>
      </c>
      <c r="K704" t="n">
        <v>61.82</v>
      </c>
      <c r="L704" t="n">
        <v>27.25</v>
      </c>
      <c r="M704" t="n">
        <v>5</v>
      </c>
      <c r="N704" t="n">
        <v>118.45</v>
      </c>
      <c r="O704" t="n">
        <v>44329.08</v>
      </c>
      <c r="P704" t="n">
        <v>198.79</v>
      </c>
      <c r="Q704" t="n">
        <v>460.69</v>
      </c>
      <c r="R704" t="n">
        <v>45.85</v>
      </c>
      <c r="S704" t="n">
        <v>32.19</v>
      </c>
      <c r="T704" t="n">
        <v>2929.98</v>
      </c>
      <c r="U704" t="n">
        <v>0.7</v>
      </c>
      <c r="V704" t="n">
        <v>0.76</v>
      </c>
      <c r="W704" t="n">
        <v>1.46</v>
      </c>
      <c r="X704" t="n">
        <v>0.16</v>
      </c>
      <c r="Y704" t="n">
        <v>1</v>
      </c>
      <c r="Z704" t="n">
        <v>10</v>
      </c>
    </row>
    <row r="705">
      <c r="A705" t="n">
        <v>106</v>
      </c>
      <c r="B705" t="n">
        <v>150</v>
      </c>
      <c r="C705" t="inlineStr">
        <is>
          <t xml:space="preserve">CONCLUIDO	</t>
        </is>
      </c>
      <c r="D705" t="n">
        <v>6.6304</v>
      </c>
      <c r="E705" t="n">
        <v>15.08</v>
      </c>
      <c r="F705" t="n">
        <v>11.7</v>
      </c>
      <c r="G705" t="n">
        <v>100.25</v>
      </c>
      <c r="H705" t="n">
        <v>1.37</v>
      </c>
      <c r="I705" t="n">
        <v>7</v>
      </c>
      <c r="J705" t="n">
        <v>358.18</v>
      </c>
      <c r="K705" t="n">
        <v>61.82</v>
      </c>
      <c r="L705" t="n">
        <v>27.5</v>
      </c>
      <c r="M705" t="n">
        <v>5</v>
      </c>
      <c r="N705" t="n">
        <v>118.86</v>
      </c>
      <c r="O705" t="n">
        <v>44409.98</v>
      </c>
      <c r="P705" t="n">
        <v>198.53</v>
      </c>
      <c r="Q705" t="n">
        <v>460.69</v>
      </c>
      <c r="R705" t="n">
        <v>45.78</v>
      </c>
      <c r="S705" t="n">
        <v>32.19</v>
      </c>
      <c r="T705" t="n">
        <v>2896.76</v>
      </c>
      <c r="U705" t="n">
        <v>0.7</v>
      </c>
      <c r="V705" t="n">
        <v>0.76</v>
      </c>
      <c r="W705" t="n">
        <v>1.46</v>
      </c>
      <c r="X705" t="n">
        <v>0.16</v>
      </c>
      <c r="Y705" t="n">
        <v>1</v>
      </c>
      <c r="Z705" t="n">
        <v>10</v>
      </c>
    </row>
    <row r="706">
      <c r="A706" t="n">
        <v>107</v>
      </c>
      <c r="B706" t="n">
        <v>150</v>
      </c>
      <c r="C706" t="inlineStr">
        <is>
          <t xml:space="preserve">CONCLUIDO	</t>
        </is>
      </c>
      <c r="D706" t="n">
        <v>6.6257</v>
      </c>
      <c r="E706" t="n">
        <v>15.09</v>
      </c>
      <c r="F706" t="n">
        <v>11.71</v>
      </c>
      <c r="G706" t="n">
        <v>100.34</v>
      </c>
      <c r="H706" t="n">
        <v>1.38</v>
      </c>
      <c r="I706" t="n">
        <v>7</v>
      </c>
      <c r="J706" t="n">
        <v>358.84</v>
      </c>
      <c r="K706" t="n">
        <v>61.82</v>
      </c>
      <c r="L706" t="n">
        <v>27.75</v>
      </c>
      <c r="M706" t="n">
        <v>5</v>
      </c>
      <c r="N706" t="n">
        <v>119.27</v>
      </c>
      <c r="O706" t="n">
        <v>44491.1</v>
      </c>
      <c r="P706" t="n">
        <v>198.3</v>
      </c>
      <c r="Q706" t="n">
        <v>460.69</v>
      </c>
      <c r="R706" t="n">
        <v>46.08</v>
      </c>
      <c r="S706" t="n">
        <v>32.19</v>
      </c>
      <c r="T706" t="n">
        <v>3048.68</v>
      </c>
      <c r="U706" t="n">
        <v>0.7</v>
      </c>
      <c r="V706" t="n">
        <v>0.76</v>
      </c>
      <c r="W706" t="n">
        <v>1.46</v>
      </c>
      <c r="X706" t="n">
        <v>0.17</v>
      </c>
      <c r="Y706" t="n">
        <v>1</v>
      </c>
      <c r="Z706" t="n">
        <v>10</v>
      </c>
    </row>
    <row r="707">
      <c r="A707" t="n">
        <v>108</v>
      </c>
      <c r="B707" t="n">
        <v>150</v>
      </c>
      <c r="C707" t="inlineStr">
        <is>
          <t xml:space="preserve">CONCLUIDO	</t>
        </is>
      </c>
      <c r="D707" t="n">
        <v>6.6257</v>
      </c>
      <c r="E707" t="n">
        <v>15.09</v>
      </c>
      <c r="F707" t="n">
        <v>11.71</v>
      </c>
      <c r="G707" t="n">
        <v>100.34</v>
      </c>
      <c r="H707" t="n">
        <v>1.39</v>
      </c>
      <c r="I707" t="n">
        <v>7</v>
      </c>
      <c r="J707" t="n">
        <v>359.5</v>
      </c>
      <c r="K707" t="n">
        <v>61.82</v>
      </c>
      <c r="L707" t="n">
        <v>28</v>
      </c>
      <c r="M707" t="n">
        <v>5</v>
      </c>
      <c r="N707" t="n">
        <v>119.68</v>
      </c>
      <c r="O707" t="n">
        <v>44572.45</v>
      </c>
      <c r="P707" t="n">
        <v>197.89</v>
      </c>
      <c r="Q707" t="n">
        <v>460.69</v>
      </c>
      <c r="R707" t="n">
        <v>46.16</v>
      </c>
      <c r="S707" t="n">
        <v>32.19</v>
      </c>
      <c r="T707" t="n">
        <v>3089.82</v>
      </c>
      <c r="U707" t="n">
        <v>0.7</v>
      </c>
      <c r="V707" t="n">
        <v>0.76</v>
      </c>
      <c r="W707" t="n">
        <v>1.46</v>
      </c>
      <c r="X707" t="n">
        <v>0.17</v>
      </c>
      <c r="Y707" t="n">
        <v>1</v>
      </c>
      <c r="Z707" t="n">
        <v>10</v>
      </c>
    </row>
    <row r="708">
      <c r="A708" t="n">
        <v>109</v>
      </c>
      <c r="B708" t="n">
        <v>150</v>
      </c>
      <c r="C708" t="inlineStr">
        <is>
          <t xml:space="preserve">CONCLUIDO	</t>
        </is>
      </c>
      <c r="D708" t="n">
        <v>6.6664</v>
      </c>
      <c r="E708" t="n">
        <v>15</v>
      </c>
      <c r="F708" t="n">
        <v>11.67</v>
      </c>
      <c r="G708" t="n">
        <v>116.7</v>
      </c>
      <c r="H708" t="n">
        <v>1.4</v>
      </c>
      <c r="I708" t="n">
        <v>6</v>
      </c>
      <c r="J708" t="n">
        <v>360.16</v>
      </c>
      <c r="K708" t="n">
        <v>61.82</v>
      </c>
      <c r="L708" t="n">
        <v>28.25</v>
      </c>
      <c r="M708" t="n">
        <v>4</v>
      </c>
      <c r="N708" t="n">
        <v>120.09</v>
      </c>
      <c r="O708" t="n">
        <v>44654.04</v>
      </c>
      <c r="P708" t="n">
        <v>196.92</v>
      </c>
      <c r="Q708" t="n">
        <v>460.69</v>
      </c>
      <c r="R708" t="n">
        <v>44.93</v>
      </c>
      <c r="S708" t="n">
        <v>32.19</v>
      </c>
      <c r="T708" t="n">
        <v>2475.2</v>
      </c>
      <c r="U708" t="n">
        <v>0.72</v>
      </c>
      <c r="V708" t="n">
        <v>0.77</v>
      </c>
      <c r="W708" t="n">
        <v>1.46</v>
      </c>
      <c r="X708" t="n">
        <v>0.14</v>
      </c>
      <c r="Y708" t="n">
        <v>1</v>
      </c>
      <c r="Z708" t="n">
        <v>10</v>
      </c>
    </row>
    <row r="709">
      <c r="A709" t="n">
        <v>110</v>
      </c>
      <c r="B709" t="n">
        <v>150</v>
      </c>
      <c r="C709" t="inlineStr">
        <is>
          <t xml:space="preserve">CONCLUIDO	</t>
        </is>
      </c>
      <c r="D709" t="n">
        <v>6.667</v>
      </c>
      <c r="E709" t="n">
        <v>15</v>
      </c>
      <c r="F709" t="n">
        <v>11.67</v>
      </c>
      <c r="G709" t="n">
        <v>116.69</v>
      </c>
      <c r="H709" t="n">
        <v>1.41</v>
      </c>
      <c r="I709" t="n">
        <v>6</v>
      </c>
      <c r="J709" t="n">
        <v>360.82</v>
      </c>
      <c r="K709" t="n">
        <v>61.82</v>
      </c>
      <c r="L709" t="n">
        <v>28.5</v>
      </c>
      <c r="M709" t="n">
        <v>4</v>
      </c>
      <c r="N709" t="n">
        <v>120.5</v>
      </c>
      <c r="O709" t="n">
        <v>44735.86</v>
      </c>
      <c r="P709" t="n">
        <v>196.96</v>
      </c>
      <c r="Q709" t="n">
        <v>460.69</v>
      </c>
      <c r="R709" t="n">
        <v>44.88</v>
      </c>
      <c r="S709" t="n">
        <v>32.19</v>
      </c>
      <c r="T709" t="n">
        <v>2451.4</v>
      </c>
      <c r="U709" t="n">
        <v>0.72</v>
      </c>
      <c r="V709" t="n">
        <v>0.77</v>
      </c>
      <c r="W709" t="n">
        <v>1.46</v>
      </c>
      <c r="X709" t="n">
        <v>0.14</v>
      </c>
      <c r="Y709" t="n">
        <v>1</v>
      </c>
      <c r="Z709" t="n">
        <v>10</v>
      </c>
    </row>
    <row r="710">
      <c r="A710" t="n">
        <v>111</v>
      </c>
      <c r="B710" t="n">
        <v>150</v>
      </c>
      <c r="C710" t="inlineStr">
        <is>
          <t xml:space="preserve">CONCLUIDO	</t>
        </is>
      </c>
      <c r="D710" t="n">
        <v>6.6658</v>
      </c>
      <c r="E710" t="n">
        <v>15</v>
      </c>
      <c r="F710" t="n">
        <v>11.67</v>
      </c>
      <c r="G710" t="n">
        <v>116.71</v>
      </c>
      <c r="H710" t="n">
        <v>1.42</v>
      </c>
      <c r="I710" t="n">
        <v>6</v>
      </c>
      <c r="J710" t="n">
        <v>361.49</v>
      </c>
      <c r="K710" t="n">
        <v>61.82</v>
      </c>
      <c r="L710" t="n">
        <v>28.75</v>
      </c>
      <c r="M710" t="n">
        <v>4</v>
      </c>
      <c r="N710" t="n">
        <v>120.92</v>
      </c>
      <c r="O710" t="n">
        <v>44817.91</v>
      </c>
      <c r="P710" t="n">
        <v>196.98</v>
      </c>
      <c r="Q710" t="n">
        <v>460.69</v>
      </c>
      <c r="R710" t="n">
        <v>45</v>
      </c>
      <c r="S710" t="n">
        <v>32.19</v>
      </c>
      <c r="T710" t="n">
        <v>2512.33</v>
      </c>
      <c r="U710" t="n">
        <v>0.72</v>
      </c>
      <c r="V710" t="n">
        <v>0.77</v>
      </c>
      <c r="W710" t="n">
        <v>1.46</v>
      </c>
      <c r="X710" t="n">
        <v>0.14</v>
      </c>
      <c r="Y710" t="n">
        <v>1</v>
      </c>
      <c r="Z710" t="n">
        <v>10</v>
      </c>
    </row>
    <row r="711">
      <c r="A711" t="n">
        <v>112</v>
      </c>
      <c r="B711" t="n">
        <v>150</v>
      </c>
      <c r="C711" t="inlineStr">
        <is>
          <t xml:space="preserve">CONCLUIDO	</t>
        </is>
      </c>
      <c r="D711" t="n">
        <v>6.6667</v>
      </c>
      <c r="E711" t="n">
        <v>15</v>
      </c>
      <c r="F711" t="n">
        <v>11.67</v>
      </c>
      <c r="G711" t="n">
        <v>116.69</v>
      </c>
      <c r="H711" t="n">
        <v>1.43</v>
      </c>
      <c r="I711" t="n">
        <v>6</v>
      </c>
      <c r="J711" t="n">
        <v>362.16</v>
      </c>
      <c r="K711" t="n">
        <v>61.82</v>
      </c>
      <c r="L711" t="n">
        <v>29</v>
      </c>
      <c r="M711" t="n">
        <v>4</v>
      </c>
      <c r="N711" t="n">
        <v>121.34</v>
      </c>
      <c r="O711" t="n">
        <v>44900.33</v>
      </c>
      <c r="P711" t="n">
        <v>197.23</v>
      </c>
      <c r="Q711" t="n">
        <v>460.69</v>
      </c>
      <c r="R711" t="n">
        <v>44.83</v>
      </c>
      <c r="S711" t="n">
        <v>32.19</v>
      </c>
      <c r="T711" t="n">
        <v>2428.38</v>
      </c>
      <c r="U711" t="n">
        <v>0.72</v>
      </c>
      <c r="V711" t="n">
        <v>0.77</v>
      </c>
      <c r="W711" t="n">
        <v>1.46</v>
      </c>
      <c r="X711" t="n">
        <v>0.14</v>
      </c>
      <c r="Y711" t="n">
        <v>1</v>
      </c>
      <c r="Z711" t="n">
        <v>10</v>
      </c>
    </row>
    <row r="712">
      <c r="A712" t="n">
        <v>113</v>
      </c>
      <c r="B712" t="n">
        <v>150</v>
      </c>
      <c r="C712" t="inlineStr">
        <is>
          <t xml:space="preserve">CONCLUIDO	</t>
        </is>
      </c>
      <c r="D712" t="n">
        <v>6.6664</v>
      </c>
      <c r="E712" t="n">
        <v>15</v>
      </c>
      <c r="F712" t="n">
        <v>11.67</v>
      </c>
      <c r="G712" t="n">
        <v>116.7</v>
      </c>
      <c r="H712" t="n">
        <v>1.44</v>
      </c>
      <c r="I712" t="n">
        <v>6</v>
      </c>
      <c r="J712" t="n">
        <v>362.83</v>
      </c>
      <c r="K712" t="n">
        <v>61.82</v>
      </c>
      <c r="L712" t="n">
        <v>29.25</v>
      </c>
      <c r="M712" t="n">
        <v>4</v>
      </c>
      <c r="N712" t="n">
        <v>121.75</v>
      </c>
      <c r="O712" t="n">
        <v>44982.86</v>
      </c>
      <c r="P712" t="n">
        <v>197.42</v>
      </c>
      <c r="Q712" t="n">
        <v>460.69</v>
      </c>
      <c r="R712" t="n">
        <v>44.95</v>
      </c>
      <c r="S712" t="n">
        <v>32.19</v>
      </c>
      <c r="T712" t="n">
        <v>2485.12</v>
      </c>
      <c r="U712" t="n">
        <v>0.72</v>
      </c>
      <c r="V712" t="n">
        <v>0.77</v>
      </c>
      <c r="W712" t="n">
        <v>1.46</v>
      </c>
      <c r="X712" t="n">
        <v>0.14</v>
      </c>
      <c r="Y712" t="n">
        <v>1</v>
      </c>
      <c r="Z712" t="n">
        <v>10</v>
      </c>
    </row>
    <row r="713">
      <c r="A713" t="n">
        <v>114</v>
      </c>
      <c r="B713" t="n">
        <v>150</v>
      </c>
      <c r="C713" t="inlineStr">
        <is>
          <t xml:space="preserve">CONCLUIDO	</t>
        </is>
      </c>
      <c r="D713" t="n">
        <v>6.6663</v>
      </c>
      <c r="E713" t="n">
        <v>15</v>
      </c>
      <c r="F713" t="n">
        <v>11.67</v>
      </c>
      <c r="G713" t="n">
        <v>116.7</v>
      </c>
      <c r="H713" t="n">
        <v>1.45</v>
      </c>
      <c r="I713" t="n">
        <v>6</v>
      </c>
      <c r="J713" t="n">
        <v>363.5</v>
      </c>
      <c r="K713" t="n">
        <v>61.82</v>
      </c>
      <c r="L713" t="n">
        <v>29.5</v>
      </c>
      <c r="M713" t="n">
        <v>4</v>
      </c>
      <c r="N713" t="n">
        <v>122.18</v>
      </c>
      <c r="O713" t="n">
        <v>45065.64</v>
      </c>
      <c r="P713" t="n">
        <v>197.78</v>
      </c>
      <c r="Q713" t="n">
        <v>460.7</v>
      </c>
      <c r="R713" t="n">
        <v>44.93</v>
      </c>
      <c r="S713" t="n">
        <v>32.19</v>
      </c>
      <c r="T713" t="n">
        <v>2478.27</v>
      </c>
      <c r="U713" t="n">
        <v>0.72</v>
      </c>
      <c r="V713" t="n">
        <v>0.77</v>
      </c>
      <c r="W713" t="n">
        <v>1.46</v>
      </c>
      <c r="X713" t="n">
        <v>0.14</v>
      </c>
      <c r="Y713" t="n">
        <v>1</v>
      </c>
      <c r="Z713" t="n">
        <v>10</v>
      </c>
    </row>
    <row r="714">
      <c r="A714" t="n">
        <v>115</v>
      </c>
      <c r="B714" t="n">
        <v>150</v>
      </c>
      <c r="C714" t="inlineStr">
        <is>
          <t xml:space="preserve">CONCLUIDO	</t>
        </is>
      </c>
      <c r="D714" t="n">
        <v>6.6684</v>
      </c>
      <c r="E714" t="n">
        <v>15</v>
      </c>
      <c r="F714" t="n">
        <v>11.67</v>
      </c>
      <c r="G714" t="n">
        <v>116.66</v>
      </c>
      <c r="H714" t="n">
        <v>1.46</v>
      </c>
      <c r="I714" t="n">
        <v>6</v>
      </c>
      <c r="J714" t="n">
        <v>364.17</v>
      </c>
      <c r="K714" t="n">
        <v>61.82</v>
      </c>
      <c r="L714" t="n">
        <v>29.75</v>
      </c>
      <c r="M714" t="n">
        <v>4</v>
      </c>
      <c r="N714" t="n">
        <v>122.6</v>
      </c>
      <c r="O714" t="n">
        <v>45148.66</v>
      </c>
      <c r="P714" t="n">
        <v>197.79</v>
      </c>
      <c r="Q714" t="n">
        <v>460.69</v>
      </c>
      <c r="R714" t="n">
        <v>44.86</v>
      </c>
      <c r="S714" t="n">
        <v>32.19</v>
      </c>
      <c r="T714" t="n">
        <v>2443.26</v>
      </c>
      <c r="U714" t="n">
        <v>0.72</v>
      </c>
      <c r="V714" t="n">
        <v>0.77</v>
      </c>
      <c r="W714" t="n">
        <v>1.45</v>
      </c>
      <c r="X714" t="n">
        <v>0.13</v>
      </c>
      <c r="Y714" t="n">
        <v>1</v>
      </c>
      <c r="Z714" t="n">
        <v>10</v>
      </c>
    </row>
    <row r="715">
      <c r="A715" t="n">
        <v>116</v>
      </c>
      <c r="B715" t="n">
        <v>150</v>
      </c>
      <c r="C715" t="inlineStr">
        <is>
          <t xml:space="preserve">CONCLUIDO	</t>
        </is>
      </c>
      <c r="D715" t="n">
        <v>6.6673</v>
      </c>
      <c r="E715" t="n">
        <v>15</v>
      </c>
      <c r="F715" t="n">
        <v>11.67</v>
      </c>
      <c r="G715" t="n">
        <v>116.68</v>
      </c>
      <c r="H715" t="n">
        <v>1.47</v>
      </c>
      <c r="I715" t="n">
        <v>6</v>
      </c>
      <c r="J715" t="n">
        <v>364.85</v>
      </c>
      <c r="K715" t="n">
        <v>61.82</v>
      </c>
      <c r="L715" t="n">
        <v>30</v>
      </c>
      <c r="M715" t="n">
        <v>4</v>
      </c>
      <c r="N715" t="n">
        <v>123.02</v>
      </c>
      <c r="O715" t="n">
        <v>45231.92</v>
      </c>
      <c r="P715" t="n">
        <v>198.01</v>
      </c>
      <c r="Q715" t="n">
        <v>460.69</v>
      </c>
      <c r="R715" t="n">
        <v>44.91</v>
      </c>
      <c r="S715" t="n">
        <v>32.19</v>
      </c>
      <c r="T715" t="n">
        <v>2468.32</v>
      </c>
      <c r="U715" t="n">
        <v>0.72</v>
      </c>
      <c r="V715" t="n">
        <v>0.77</v>
      </c>
      <c r="W715" t="n">
        <v>1.46</v>
      </c>
      <c r="X715" t="n">
        <v>0.13</v>
      </c>
      <c r="Y715" t="n">
        <v>1</v>
      </c>
      <c r="Z715" t="n">
        <v>10</v>
      </c>
    </row>
    <row r="716">
      <c r="A716" t="n">
        <v>117</v>
      </c>
      <c r="B716" t="n">
        <v>150</v>
      </c>
      <c r="C716" t="inlineStr">
        <is>
          <t xml:space="preserve">CONCLUIDO	</t>
        </is>
      </c>
      <c r="D716" t="n">
        <v>6.666</v>
      </c>
      <c r="E716" t="n">
        <v>15</v>
      </c>
      <c r="F716" t="n">
        <v>11.67</v>
      </c>
      <c r="G716" t="n">
        <v>116.71</v>
      </c>
      <c r="H716" t="n">
        <v>1.48</v>
      </c>
      <c r="I716" t="n">
        <v>6</v>
      </c>
      <c r="J716" t="n">
        <v>365.52</v>
      </c>
      <c r="K716" t="n">
        <v>61.82</v>
      </c>
      <c r="L716" t="n">
        <v>30.25</v>
      </c>
      <c r="M716" t="n">
        <v>4</v>
      </c>
      <c r="N716" t="n">
        <v>123.45</v>
      </c>
      <c r="O716" t="n">
        <v>45315.43</v>
      </c>
      <c r="P716" t="n">
        <v>197.93</v>
      </c>
      <c r="Q716" t="n">
        <v>460.69</v>
      </c>
      <c r="R716" t="n">
        <v>44.97</v>
      </c>
      <c r="S716" t="n">
        <v>32.19</v>
      </c>
      <c r="T716" t="n">
        <v>2497.73</v>
      </c>
      <c r="U716" t="n">
        <v>0.72</v>
      </c>
      <c r="V716" t="n">
        <v>0.77</v>
      </c>
      <c r="W716" t="n">
        <v>1.46</v>
      </c>
      <c r="X716" t="n">
        <v>0.14</v>
      </c>
      <c r="Y716" t="n">
        <v>1</v>
      </c>
      <c r="Z716" t="n">
        <v>10</v>
      </c>
    </row>
    <row r="717">
      <c r="A717" t="n">
        <v>118</v>
      </c>
      <c r="B717" t="n">
        <v>150</v>
      </c>
      <c r="C717" t="inlineStr">
        <is>
          <t xml:space="preserve">CONCLUIDO	</t>
        </is>
      </c>
      <c r="D717" t="n">
        <v>6.6641</v>
      </c>
      <c r="E717" t="n">
        <v>15.01</v>
      </c>
      <c r="F717" t="n">
        <v>11.68</v>
      </c>
      <c r="G717" t="n">
        <v>116.75</v>
      </c>
      <c r="H717" t="n">
        <v>1.49</v>
      </c>
      <c r="I717" t="n">
        <v>6</v>
      </c>
      <c r="J717" t="n">
        <v>366.2</v>
      </c>
      <c r="K717" t="n">
        <v>61.82</v>
      </c>
      <c r="L717" t="n">
        <v>30.5</v>
      </c>
      <c r="M717" t="n">
        <v>4</v>
      </c>
      <c r="N717" t="n">
        <v>123.88</v>
      </c>
      <c r="O717" t="n">
        <v>45399.2</v>
      </c>
      <c r="P717" t="n">
        <v>198.01</v>
      </c>
      <c r="Q717" t="n">
        <v>460.7</v>
      </c>
      <c r="R717" t="n">
        <v>45.08</v>
      </c>
      <c r="S717" t="n">
        <v>32.19</v>
      </c>
      <c r="T717" t="n">
        <v>2551.2</v>
      </c>
      <c r="U717" t="n">
        <v>0.71</v>
      </c>
      <c r="V717" t="n">
        <v>0.77</v>
      </c>
      <c r="W717" t="n">
        <v>1.46</v>
      </c>
      <c r="X717" t="n">
        <v>0.14</v>
      </c>
      <c r="Y717" t="n">
        <v>1</v>
      </c>
      <c r="Z717" t="n">
        <v>10</v>
      </c>
    </row>
    <row r="718">
      <c r="A718" t="n">
        <v>119</v>
      </c>
      <c r="B718" t="n">
        <v>150</v>
      </c>
      <c r="C718" t="inlineStr">
        <is>
          <t xml:space="preserve">CONCLUIDO	</t>
        </is>
      </c>
      <c r="D718" t="n">
        <v>6.668</v>
      </c>
      <c r="E718" t="n">
        <v>15</v>
      </c>
      <c r="F718" t="n">
        <v>11.67</v>
      </c>
      <c r="G718" t="n">
        <v>116.66</v>
      </c>
      <c r="H718" t="n">
        <v>1.49</v>
      </c>
      <c r="I718" t="n">
        <v>6</v>
      </c>
      <c r="J718" t="n">
        <v>366.88</v>
      </c>
      <c r="K718" t="n">
        <v>61.82</v>
      </c>
      <c r="L718" t="n">
        <v>30.75</v>
      </c>
      <c r="M718" t="n">
        <v>4</v>
      </c>
      <c r="N718" t="n">
        <v>124.31</v>
      </c>
      <c r="O718" t="n">
        <v>45483.22</v>
      </c>
      <c r="P718" t="n">
        <v>197.75</v>
      </c>
      <c r="Q718" t="n">
        <v>460.69</v>
      </c>
      <c r="R718" t="n">
        <v>44.85</v>
      </c>
      <c r="S718" t="n">
        <v>32.19</v>
      </c>
      <c r="T718" t="n">
        <v>2438.54</v>
      </c>
      <c r="U718" t="n">
        <v>0.72</v>
      </c>
      <c r="V718" t="n">
        <v>0.77</v>
      </c>
      <c r="W718" t="n">
        <v>1.45</v>
      </c>
      <c r="X718" t="n">
        <v>0.13</v>
      </c>
      <c r="Y718" t="n">
        <v>1</v>
      </c>
      <c r="Z718" t="n">
        <v>10</v>
      </c>
    </row>
    <row r="719">
      <c r="A719" t="n">
        <v>120</v>
      </c>
      <c r="B719" t="n">
        <v>150</v>
      </c>
      <c r="C719" t="inlineStr">
        <is>
          <t xml:space="preserve">CONCLUIDO	</t>
        </is>
      </c>
      <c r="D719" t="n">
        <v>6.6668</v>
      </c>
      <c r="E719" t="n">
        <v>15</v>
      </c>
      <c r="F719" t="n">
        <v>11.67</v>
      </c>
      <c r="G719" t="n">
        <v>116.69</v>
      </c>
      <c r="H719" t="n">
        <v>1.5</v>
      </c>
      <c r="I719" t="n">
        <v>6</v>
      </c>
      <c r="J719" t="n">
        <v>367.57</v>
      </c>
      <c r="K719" t="n">
        <v>61.82</v>
      </c>
      <c r="L719" t="n">
        <v>31</v>
      </c>
      <c r="M719" t="n">
        <v>4</v>
      </c>
      <c r="N719" t="n">
        <v>124.74</v>
      </c>
      <c r="O719" t="n">
        <v>45567.49</v>
      </c>
      <c r="P719" t="n">
        <v>197.78</v>
      </c>
      <c r="Q719" t="n">
        <v>460.69</v>
      </c>
      <c r="R719" t="n">
        <v>44.9</v>
      </c>
      <c r="S719" t="n">
        <v>32.19</v>
      </c>
      <c r="T719" t="n">
        <v>2464.78</v>
      </c>
      <c r="U719" t="n">
        <v>0.72</v>
      </c>
      <c r="V719" t="n">
        <v>0.77</v>
      </c>
      <c r="W719" t="n">
        <v>1.46</v>
      </c>
      <c r="X719" t="n">
        <v>0.14</v>
      </c>
      <c r="Y719" t="n">
        <v>1</v>
      </c>
      <c r="Z719" t="n">
        <v>10</v>
      </c>
    </row>
    <row r="720">
      <c r="A720" t="n">
        <v>121</v>
      </c>
      <c r="B720" t="n">
        <v>150</v>
      </c>
      <c r="C720" t="inlineStr">
        <is>
          <t xml:space="preserve">CONCLUIDO	</t>
        </is>
      </c>
      <c r="D720" t="n">
        <v>6.663</v>
      </c>
      <c r="E720" t="n">
        <v>15.01</v>
      </c>
      <c r="F720" t="n">
        <v>11.68</v>
      </c>
      <c r="G720" t="n">
        <v>116.78</v>
      </c>
      <c r="H720" t="n">
        <v>1.51</v>
      </c>
      <c r="I720" t="n">
        <v>6</v>
      </c>
      <c r="J720" t="n">
        <v>368.25</v>
      </c>
      <c r="K720" t="n">
        <v>61.82</v>
      </c>
      <c r="L720" t="n">
        <v>31.25</v>
      </c>
      <c r="M720" t="n">
        <v>4</v>
      </c>
      <c r="N720" t="n">
        <v>125.18</v>
      </c>
      <c r="O720" t="n">
        <v>45652.02</v>
      </c>
      <c r="P720" t="n">
        <v>198.05</v>
      </c>
      <c r="Q720" t="n">
        <v>460.69</v>
      </c>
      <c r="R720" t="n">
        <v>45.08</v>
      </c>
      <c r="S720" t="n">
        <v>32.19</v>
      </c>
      <c r="T720" t="n">
        <v>2550.15</v>
      </c>
      <c r="U720" t="n">
        <v>0.71</v>
      </c>
      <c r="V720" t="n">
        <v>0.77</v>
      </c>
      <c r="W720" t="n">
        <v>1.46</v>
      </c>
      <c r="X720" t="n">
        <v>0.14</v>
      </c>
      <c r="Y720" t="n">
        <v>1</v>
      </c>
      <c r="Z720" t="n">
        <v>10</v>
      </c>
    </row>
    <row r="721">
      <c r="A721" t="n">
        <v>122</v>
      </c>
      <c r="B721" t="n">
        <v>150</v>
      </c>
      <c r="C721" t="inlineStr">
        <is>
          <t xml:space="preserve">CONCLUIDO	</t>
        </is>
      </c>
      <c r="D721" t="n">
        <v>6.6648</v>
      </c>
      <c r="E721" t="n">
        <v>15</v>
      </c>
      <c r="F721" t="n">
        <v>11.67</v>
      </c>
      <c r="G721" t="n">
        <v>116.74</v>
      </c>
      <c r="H721" t="n">
        <v>1.52</v>
      </c>
      <c r="I721" t="n">
        <v>6</v>
      </c>
      <c r="J721" t="n">
        <v>368.94</v>
      </c>
      <c r="K721" t="n">
        <v>61.82</v>
      </c>
      <c r="L721" t="n">
        <v>31.5</v>
      </c>
      <c r="M721" t="n">
        <v>4</v>
      </c>
      <c r="N721" t="n">
        <v>125.62</v>
      </c>
      <c r="O721" t="n">
        <v>45736.8</v>
      </c>
      <c r="P721" t="n">
        <v>197.77</v>
      </c>
      <c r="Q721" t="n">
        <v>460.69</v>
      </c>
      <c r="R721" t="n">
        <v>44.99</v>
      </c>
      <c r="S721" t="n">
        <v>32.19</v>
      </c>
      <c r="T721" t="n">
        <v>2507.56</v>
      </c>
      <c r="U721" t="n">
        <v>0.72</v>
      </c>
      <c r="V721" t="n">
        <v>0.77</v>
      </c>
      <c r="W721" t="n">
        <v>1.46</v>
      </c>
      <c r="X721" t="n">
        <v>0.14</v>
      </c>
      <c r="Y721" t="n">
        <v>1</v>
      </c>
      <c r="Z721" t="n">
        <v>10</v>
      </c>
    </row>
    <row r="722">
      <c r="A722" t="n">
        <v>123</v>
      </c>
      <c r="B722" t="n">
        <v>150</v>
      </c>
      <c r="C722" t="inlineStr">
        <is>
          <t xml:space="preserve">CONCLUIDO	</t>
        </is>
      </c>
      <c r="D722" t="n">
        <v>6.669</v>
      </c>
      <c r="E722" t="n">
        <v>14.99</v>
      </c>
      <c r="F722" t="n">
        <v>11.66</v>
      </c>
      <c r="G722" t="n">
        <v>116.64</v>
      </c>
      <c r="H722" t="n">
        <v>1.53</v>
      </c>
      <c r="I722" t="n">
        <v>6</v>
      </c>
      <c r="J722" t="n">
        <v>369.63</v>
      </c>
      <c r="K722" t="n">
        <v>61.82</v>
      </c>
      <c r="L722" t="n">
        <v>31.75</v>
      </c>
      <c r="M722" t="n">
        <v>4</v>
      </c>
      <c r="N722" t="n">
        <v>126.06</v>
      </c>
      <c r="O722" t="n">
        <v>45821.85</v>
      </c>
      <c r="P722" t="n">
        <v>197.05</v>
      </c>
      <c r="Q722" t="n">
        <v>460.69</v>
      </c>
      <c r="R722" t="n">
        <v>44.71</v>
      </c>
      <c r="S722" t="n">
        <v>32.19</v>
      </c>
      <c r="T722" t="n">
        <v>2365.9</v>
      </c>
      <c r="U722" t="n">
        <v>0.72</v>
      </c>
      <c r="V722" t="n">
        <v>0.77</v>
      </c>
      <c r="W722" t="n">
        <v>1.46</v>
      </c>
      <c r="X722" t="n">
        <v>0.13</v>
      </c>
      <c r="Y722" t="n">
        <v>1</v>
      </c>
      <c r="Z722" t="n">
        <v>10</v>
      </c>
    </row>
    <row r="723">
      <c r="A723" t="n">
        <v>124</v>
      </c>
      <c r="B723" t="n">
        <v>150</v>
      </c>
      <c r="C723" t="inlineStr">
        <is>
          <t xml:space="preserve">CONCLUIDO	</t>
        </is>
      </c>
      <c r="D723" t="n">
        <v>6.6672</v>
      </c>
      <c r="E723" t="n">
        <v>15</v>
      </c>
      <c r="F723" t="n">
        <v>11.67</v>
      </c>
      <c r="G723" t="n">
        <v>116.68</v>
      </c>
      <c r="H723" t="n">
        <v>1.54</v>
      </c>
      <c r="I723" t="n">
        <v>6</v>
      </c>
      <c r="J723" t="n">
        <v>370.32</v>
      </c>
      <c r="K723" t="n">
        <v>61.82</v>
      </c>
      <c r="L723" t="n">
        <v>32</v>
      </c>
      <c r="M723" t="n">
        <v>4</v>
      </c>
      <c r="N723" t="n">
        <v>126.5</v>
      </c>
      <c r="O723" t="n">
        <v>45907.3</v>
      </c>
      <c r="P723" t="n">
        <v>196.5</v>
      </c>
      <c r="Q723" t="n">
        <v>460.69</v>
      </c>
      <c r="R723" t="n">
        <v>44.91</v>
      </c>
      <c r="S723" t="n">
        <v>32.19</v>
      </c>
      <c r="T723" t="n">
        <v>2466.42</v>
      </c>
      <c r="U723" t="n">
        <v>0.72</v>
      </c>
      <c r="V723" t="n">
        <v>0.77</v>
      </c>
      <c r="W723" t="n">
        <v>1.46</v>
      </c>
      <c r="X723" t="n">
        <v>0.13</v>
      </c>
      <c r="Y723" t="n">
        <v>1</v>
      </c>
      <c r="Z723" t="n">
        <v>10</v>
      </c>
    </row>
    <row r="724">
      <c r="A724" t="n">
        <v>125</v>
      </c>
      <c r="B724" t="n">
        <v>150</v>
      </c>
      <c r="C724" t="inlineStr">
        <is>
          <t xml:space="preserve">CONCLUIDO	</t>
        </is>
      </c>
      <c r="D724" t="n">
        <v>6.6627</v>
      </c>
      <c r="E724" t="n">
        <v>15.01</v>
      </c>
      <c r="F724" t="n">
        <v>11.68</v>
      </c>
      <c r="G724" t="n">
        <v>116.78</v>
      </c>
      <c r="H724" t="n">
        <v>1.55</v>
      </c>
      <c r="I724" t="n">
        <v>6</v>
      </c>
      <c r="J724" t="n">
        <v>371.02</v>
      </c>
      <c r="K724" t="n">
        <v>61.82</v>
      </c>
      <c r="L724" t="n">
        <v>32.25</v>
      </c>
      <c r="M724" t="n">
        <v>4</v>
      </c>
      <c r="N724" t="n">
        <v>126.94</v>
      </c>
      <c r="O724" t="n">
        <v>45992.88</v>
      </c>
      <c r="P724" t="n">
        <v>196.52</v>
      </c>
      <c r="Q724" t="n">
        <v>460.69</v>
      </c>
      <c r="R724" t="n">
        <v>45.28</v>
      </c>
      <c r="S724" t="n">
        <v>32.19</v>
      </c>
      <c r="T724" t="n">
        <v>2650.02</v>
      </c>
      <c r="U724" t="n">
        <v>0.71</v>
      </c>
      <c r="V724" t="n">
        <v>0.77</v>
      </c>
      <c r="W724" t="n">
        <v>1.46</v>
      </c>
      <c r="X724" t="n">
        <v>0.14</v>
      </c>
      <c r="Y724" t="n">
        <v>1</v>
      </c>
      <c r="Z724" t="n">
        <v>10</v>
      </c>
    </row>
    <row r="725">
      <c r="A725" t="n">
        <v>126</v>
      </c>
      <c r="B725" t="n">
        <v>150</v>
      </c>
      <c r="C725" t="inlineStr">
        <is>
          <t xml:space="preserve">CONCLUIDO	</t>
        </is>
      </c>
      <c r="D725" t="n">
        <v>6.6622</v>
      </c>
      <c r="E725" t="n">
        <v>15.01</v>
      </c>
      <c r="F725" t="n">
        <v>11.68</v>
      </c>
      <c r="G725" t="n">
        <v>116.79</v>
      </c>
      <c r="H725" t="n">
        <v>1.56</v>
      </c>
      <c r="I725" t="n">
        <v>6</v>
      </c>
      <c r="J725" t="n">
        <v>371.71</v>
      </c>
      <c r="K725" t="n">
        <v>61.82</v>
      </c>
      <c r="L725" t="n">
        <v>32.5</v>
      </c>
      <c r="M725" t="n">
        <v>4</v>
      </c>
      <c r="N725" t="n">
        <v>127.39</v>
      </c>
      <c r="O725" t="n">
        <v>46078.74</v>
      </c>
      <c r="P725" t="n">
        <v>196.75</v>
      </c>
      <c r="Q725" t="n">
        <v>460.69</v>
      </c>
      <c r="R725" t="n">
        <v>45.25</v>
      </c>
      <c r="S725" t="n">
        <v>32.19</v>
      </c>
      <c r="T725" t="n">
        <v>2638.77</v>
      </c>
      <c r="U725" t="n">
        <v>0.71</v>
      </c>
      <c r="V725" t="n">
        <v>0.77</v>
      </c>
      <c r="W725" t="n">
        <v>1.46</v>
      </c>
      <c r="X725" t="n">
        <v>0.15</v>
      </c>
      <c r="Y725" t="n">
        <v>1</v>
      </c>
      <c r="Z725" t="n">
        <v>10</v>
      </c>
    </row>
    <row r="726">
      <c r="A726" t="n">
        <v>127</v>
      </c>
      <c r="B726" t="n">
        <v>150</v>
      </c>
      <c r="C726" t="inlineStr">
        <is>
          <t xml:space="preserve">CONCLUIDO	</t>
        </is>
      </c>
      <c r="D726" t="n">
        <v>6.6659</v>
      </c>
      <c r="E726" t="n">
        <v>15</v>
      </c>
      <c r="F726" t="n">
        <v>11.67</v>
      </c>
      <c r="G726" t="n">
        <v>116.71</v>
      </c>
      <c r="H726" t="n">
        <v>1.57</v>
      </c>
      <c r="I726" t="n">
        <v>6</v>
      </c>
      <c r="J726" t="n">
        <v>372.41</v>
      </c>
      <c r="K726" t="n">
        <v>61.82</v>
      </c>
      <c r="L726" t="n">
        <v>32.75</v>
      </c>
      <c r="M726" t="n">
        <v>4</v>
      </c>
      <c r="N726" t="n">
        <v>127.84</v>
      </c>
      <c r="O726" t="n">
        <v>46164.87</v>
      </c>
      <c r="P726" t="n">
        <v>196.61</v>
      </c>
      <c r="Q726" t="n">
        <v>460.69</v>
      </c>
      <c r="R726" t="n">
        <v>44.97</v>
      </c>
      <c r="S726" t="n">
        <v>32.19</v>
      </c>
      <c r="T726" t="n">
        <v>2495.4</v>
      </c>
      <c r="U726" t="n">
        <v>0.72</v>
      </c>
      <c r="V726" t="n">
        <v>0.77</v>
      </c>
      <c r="W726" t="n">
        <v>1.46</v>
      </c>
      <c r="X726" t="n">
        <v>0.14</v>
      </c>
      <c r="Y726" t="n">
        <v>1</v>
      </c>
      <c r="Z726" t="n">
        <v>10</v>
      </c>
    </row>
    <row r="727">
      <c r="A727" t="n">
        <v>128</v>
      </c>
      <c r="B727" t="n">
        <v>150</v>
      </c>
      <c r="C727" t="inlineStr">
        <is>
          <t xml:space="preserve">CONCLUIDO	</t>
        </is>
      </c>
      <c r="D727" t="n">
        <v>6.6638</v>
      </c>
      <c r="E727" t="n">
        <v>15.01</v>
      </c>
      <c r="F727" t="n">
        <v>11.68</v>
      </c>
      <c r="G727" t="n">
        <v>116.76</v>
      </c>
      <c r="H727" t="n">
        <v>1.58</v>
      </c>
      <c r="I727" t="n">
        <v>6</v>
      </c>
      <c r="J727" t="n">
        <v>373.11</v>
      </c>
      <c r="K727" t="n">
        <v>61.82</v>
      </c>
      <c r="L727" t="n">
        <v>33</v>
      </c>
      <c r="M727" t="n">
        <v>4</v>
      </c>
      <c r="N727" t="n">
        <v>128.29</v>
      </c>
      <c r="O727" t="n">
        <v>46251.27</v>
      </c>
      <c r="P727" t="n">
        <v>196.23</v>
      </c>
      <c r="Q727" t="n">
        <v>460.69</v>
      </c>
      <c r="R727" t="n">
        <v>45.18</v>
      </c>
      <c r="S727" t="n">
        <v>32.19</v>
      </c>
      <c r="T727" t="n">
        <v>2604.91</v>
      </c>
      <c r="U727" t="n">
        <v>0.71</v>
      </c>
      <c r="V727" t="n">
        <v>0.77</v>
      </c>
      <c r="W727" t="n">
        <v>1.45</v>
      </c>
      <c r="X727" t="n">
        <v>0.14</v>
      </c>
      <c r="Y727" t="n">
        <v>1</v>
      </c>
      <c r="Z727" t="n">
        <v>10</v>
      </c>
    </row>
    <row r="728">
      <c r="A728" t="n">
        <v>129</v>
      </c>
      <c r="B728" t="n">
        <v>150</v>
      </c>
      <c r="C728" t="inlineStr">
        <is>
          <t xml:space="preserve">CONCLUIDO	</t>
        </is>
      </c>
      <c r="D728" t="n">
        <v>6.6636</v>
      </c>
      <c r="E728" t="n">
        <v>15.01</v>
      </c>
      <c r="F728" t="n">
        <v>11.68</v>
      </c>
      <c r="G728" t="n">
        <v>116.76</v>
      </c>
      <c r="H728" t="n">
        <v>1.59</v>
      </c>
      <c r="I728" t="n">
        <v>6</v>
      </c>
      <c r="J728" t="n">
        <v>373.81</v>
      </c>
      <c r="K728" t="n">
        <v>61.82</v>
      </c>
      <c r="L728" t="n">
        <v>33.25</v>
      </c>
      <c r="M728" t="n">
        <v>4</v>
      </c>
      <c r="N728" t="n">
        <v>128.74</v>
      </c>
      <c r="O728" t="n">
        <v>46337.95</v>
      </c>
      <c r="P728" t="n">
        <v>195.41</v>
      </c>
      <c r="Q728" t="n">
        <v>460.69</v>
      </c>
      <c r="R728" t="n">
        <v>45.1</v>
      </c>
      <c r="S728" t="n">
        <v>32.19</v>
      </c>
      <c r="T728" t="n">
        <v>2560.07</v>
      </c>
      <c r="U728" t="n">
        <v>0.71</v>
      </c>
      <c r="V728" t="n">
        <v>0.77</v>
      </c>
      <c r="W728" t="n">
        <v>1.46</v>
      </c>
      <c r="X728" t="n">
        <v>0.14</v>
      </c>
      <c r="Y728" t="n">
        <v>1</v>
      </c>
      <c r="Z728" t="n">
        <v>10</v>
      </c>
    </row>
    <row r="729">
      <c r="A729" t="n">
        <v>130</v>
      </c>
      <c r="B729" t="n">
        <v>150</v>
      </c>
      <c r="C729" t="inlineStr">
        <is>
          <t xml:space="preserve">CONCLUIDO	</t>
        </is>
      </c>
      <c r="D729" t="n">
        <v>6.6648</v>
      </c>
      <c r="E729" t="n">
        <v>15</v>
      </c>
      <c r="F729" t="n">
        <v>11.67</v>
      </c>
      <c r="G729" t="n">
        <v>116.74</v>
      </c>
      <c r="H729" t="n">
        <v>1.6</v>
      </c>
      <c r="I729" t="n">
        <v>6</v>
      </c>
      <c r="J729" t="n">
        <v>374.52</v>
      </c>
      <c r="K729" t="n">
        <v>61.82</v>
      </c>
      <c r="L729" t="n">
        <v>33.5</v>
      </c>
      <c r="M729" t="n">
        <v>4</v>
      </c>
      <c r="N729" t="n">
        <v>129.2</v>
      </c>
      <c r="O729" t="n">
        <v>46424.91</v>
      </c>
      <c r="P729" t="n">
        <v>195.12</v>
      </c>
      <c r="Q729" t="n">
        <v>460.69</v>
      </c>
      <c r="R729" t="n">
        <v>45.11</v>
      </c>
      <c r="S729" t="n">
        <v>32.19</v>
      </c>
      <c r="T729" t="n">
        <v>2567.07</v>
      </c>
      <c r="U729" t="n">
        <v>0.71</v>
      </c>
      <c r="V729" t="n">
        <v>0.77</v>
      </c>
      <c r="W729" t="n">
        <v>1.46</v>
      </c>
      <c r="X729" t="n">
        <v>0.14</v>
      </c>
      <c r="Y729" t="n">
        <v>1</v>
      </c>
      <c r="Z729" t="n">
        <v>10</v>
      </c>
    </row>
    <row r="730">
      <c r="A730" t="n">
        <v>131</v>
      </c>
      <c r="B730" t="n">
        <v>150</v>
      </c>
      <c r="C730" t="inlineStr">
        <is>
          <t xml:space="preserve">CONCLUIDO	</t>
        </is>
      </c>
      <c r="D730" t="n">
        <v>6.6642</v>
      </c>
      <c r="E730" t="n">
        <v>15.01</v>
      </c>
      <c r="F730" t="n">
        <v>11.68</v>
      </c>
      <c r="G730" t="n">
        <v>116.75</v>
      </c>
      <c r="H730" t="n">
        <v>1.6</v>
      </c>
      <c r="I730" t="n">
        <v>6</v>
      </c>
      <c r="J730" t="n">
        <v>375.23</v>
      </c>
      <c r="K730" t="n">
        <v>61.82</v>
      </c>
      <c r="L730" t="n">
        <v>33.75</v>
      </c>
      <c r="M730" t="n">
        <v>4</v>
      </c>
      <c r="N730" t="n">
        <v>129.65</v>
      </c>
      <c r="O730" t="n">
        <v>46512.15</v>
      </c>
      <c r="P730" t="n">
        <v>194.93</v>
      </c>
      <c r="Q730" t="n">
        <v>460.71</v>
      </c>
      <c r="R730" t="n">
        <v>45.14</v>
      </c>
      <c r="S730" t="n">
        <v>32.19</v>
      </c>
      <c r="T730" t="n">
        <v>2581.96</v>
      </c>
      <c r="U730" t="n">
        <v>0.71</v>
      </c>
      <c r="V730" t="n">
        <v>0.77</v>
      </c>
      <c r="W730" t="n">
        <v>1.46</v>
      </c>
      <c r="X730" t="n">
        <v>0.14</v>
      </c>
      <c r="Y730" t="n">
        <v>1</v>
      </c>
      <c r="Z730" t="n">
        <v>10</v>
      </c>
    </row>
    <row r="731">
      <c r="A731" t="n">
        <v>132</v>
      </c>
      <c r="B731" t="n">
        <v>150</v>
      </c>
      <c r="C731" t="inlineStr">
        <is>
          <t xml:space="preserve">CONCLUIDO	</t>
        </is>
      </c>
      <c r="D731" t="n">
        <v>6.6625</v>
      </c>
      <c r="E731" t="n">
        <v>15.01</v>
      </c>
      <c r="F731" t="n">
        <v>11.68</v>
      </c>
      <c r="G731" t="n">
        <v>116.79</v>
      </c>
      <c r="H731" t="n">
        <v>1.61</v>
      </c>
      <c r="I731" t="n">
        <v>6</v>
      </c>
      <c r="J731" t="n">
        <v>375.93</v>
      </c>
      <c r="K731" t="n">
        <v>61.82</v>
      </c>
      <c r="L731" t="n">
        <v>34</v>
      </c>
      <c r="M731" t="n">
        <v>4</v>
      </c>
      <c r="N731" t="n">
        <v>130.11</v>
      </c>
      <c r="O731" t="n">
        <v>46599.68</v>
      </c>
      <c r="P731" t="n">
        <v>194.27</v>
      </c>
      <c r="Q731" t="n">
        <v>460.69</v>
      </c>
      <c r="R731" t="n">
        <v>45.25</v>
      </c>
      <c r="S731" t="n">
        <v>32.19</v>
      </c>
      <c r="T731" t="n">
        <v>2637.74</v>
      </c>
      <c r="U731" t="n">
        <v>0.71</v>
      </c>
      <c r="V731" t="n">
        <v>0.77</v>
      </c>
      <c r="W731" t="n">
        <v>1.46</v>
      </c>
      <c r="X731" t="n">
        <v>0.15</v>
      </c>
      <c r="Y731" t="n">
        <v>1</v>
      </c>
      <c r="Z731" t="n">
        <v>10</v>
      </c>
    </row>
    <row r="732">
      <c r="A732" t="n">
        <v>133</v>
      </c>
      <c r="B732" t="n">
        <v>150</v>
      </c>
      <c r="C732" t="inlineStr">
        <is>
          <t xml:space="preserve">CONCLUIDO	</t>
        </is>
      </c>
      <c r="D732" t="n">
        <v>6.6631</v>
      </c>
      <c r="E732" t="n">
        <v>15.01</v>
      </c>
      <c r="F732" t="n">
        <v>11.68</v>
      </c>
      <c r="G732" t="n">
        <v>116.78</v>
      </c>
      <c r="H732" t="n">
        <v>1.62</v>
      </c>
      <c r="I732" t="n">
        <v>6</v>
      </c>
      <c r="J732" t="n">
        <v>376.65</v>
      </c>
      <c r="K732" t="n">
        <v>61.82</v>
      </c>
      <c r="L732" t="n">
        <v>34.25</v>
      </c>
      <c r="M732" t="n">
        <v>4</v>
      </c>
      <c r="N732" t="n">
        <v>130.58</v>
      </c>
      <c r="O732" t="n">
        <v>46687.5</v>
      </c>
      <c r="P732" t="n">
        <v>193.9</v>
      </c>
      <c r="Q732" t="n">
        <v>460.81</v>
      </c>
      <c r="R732" t="n">
        <v>45.12</v>
      </c>
      <c r="S732" t="n">
        <v>32.19</v>
      </c>
      <c r="T732" t="n">
        <v>2571.41</v>
      </c>
      <c r="U732" t="n">
        <v>0.71</v>
      </c>
      <c r="V732" t="n">
        <v>0.77</v>
      </c>
      <c r="W732" t="n">
        <v>1.46</v>
      </c>
      <c r="X732" t="n">
        <v>0.14</v>
      </c>
      <c r="Y732" t="n">
        <v>1</v>
      </c>
      <c r="Z732" t="n">
        <v>10</v>
      </c>
    </row>
    <row r="733">
      <c r="A733" t="n">
        <v>134</v>
      </c>
      <c r="B733" t="n">
        <v>150</v>
      </c>
      <c r="C733" t="inlineStr">
        <is>
          <t xml:space="preserve">CONCLUIDO	</t>
        </is>
      </c>
      <c r="D733" t="n">
        <v>6.6668</v>
      </c>
      <c r="E733" t="n">
        <v>15</v>
      </c>
      <c r="F733" t="n">
        <v>11.67</v>
      </c>
      <c r="G733" t="n">
        <v>116.69</v>
      </c>
      <c r="H733" t="n">
        <v>1.63</v>
      </c>
      <c r="I733" t="n">
        <v>6</v>
      </c>
      <c r="J733" t="n">
        <v>377.36</v>
      </c>
      <c r="K733" t="n">
        <v>61.82</v>
      </c>
      <c r="L733" t="n">
        <v>34.5</v>
      </c>
      <c r="M733" t="n">
        <v>4</v>
      </c>
      <c r="N733" t="n">
        <v>131.04</v>
      </c>
      <c r="O733" t="n">
        <v>46775.73</v>
      </c>
      <c r="P733" t="n">
        <v>193.7</v>
      </c>
      <c r="Q733" t="n">
        <v>460.69</v>
      </c>
      <c r="R733" t="n">
        <v>44.96</v>
      </c>
      <c r="S733" t="n">
        <v>32.19</v>
      </c>
      <c r="T733" t="n">
        <v>2494.02</v>
      </c>
      <c r="U733" t="n">
        <v>0.72</v>
      </c>
      <c r="V733" t="n">
        <v>0.77</v>
      </c>
      <c r="W733" t="n">
        <v>1.45</v>
      </c>
      <c r="X733" t="n">
        <v>0.14</v>
      </c>
      <c r="Y733" t="n">
        <v>1</v>
      </c>
      <c r="Z733" t="n">
        <v>10</v>
      </c>
    </row>
    <row r="734">
      <c r="A734" t="n">
        <v>135</v>
      </c>
      <c r="B734" t="n">
        <v>150</v>
      </c>
      <c r="C734" t="inlineStr">
        <is>
          <t xml:space="preserve">CONCLUIDO	</t>
        </is>
      </c>
      <c r="D734" t="n">
        <v>6.7048</v>
      </c>
      <c r="E734" t="n">
        <v>14.91</v>
      </c>
      <c r="F734" t="n">
        <v>11.64</v>
      </c>
      <c r="G734" t="n">
        <v>139.68</v>
      </c>
      <c r="H734" t="n">
        <v>1.64</v>
      </c>
      <c r="I734" t="n">
        <v>5</v>
      </c>
      <c r="J734" t="n">
        <v>378.08</v>
      </c>
      <c r="K734" t="n">
        <v>61.82</v>
      </c>
      <c r="L734" t="n">
        <v>34.75</v>
      </c>
      <c r="M734" t="n">
        <v>3</v>
      </c>
      <c r="N734" t="n">
        <v>131.51</v>
      </c>
      <c r="O734" t="n">
        <v>46864.14</v>
      </c>
      <c r="P734" t="n">
        <v>193.3</v>
      </c>
      <c r="Q734" t="n">
        <v>460.69</v>
      </c>
      <c r="R734" t="n">
        <v>43.98</v>
      </c>
      <c r="S734" t="n">
        <v>32.19</v>
      </c>
      <c r="T734" t="n">
        <v>2009.81</v>
      </c>
      <c r="U734" t="n">
        <v>0.73</v>
      </c>
      <c r="V734" t="n">
        <v>0.77</v>
      </c>
      <c r="W734" t="n">
        <v>1.45</v>
      </c>
      <c r="X734" t="n">
        <v>0.11</v>
      </c>
      <c r="Y734" t="n">
        <v>1</v>
      </c>
      <c r="Z734" t="n">
        <v>10</v>
      </c>
    </row>
    <row r="735">
      <c r="A735" t="n">
        <v>136</v>
      </c>
      <c r="B735" t="n">
        <v>150</v>
      </c>
      <c r="C735" t="inlineStr">
        <is>
          <t xml:space="preserve">CONCLUIDO	</t>
        </is>
      </c>
      <c r="D735" t="n">
        <v>6.7002</v>
      </c>
      <c r="E735" t="n">
        <v>14.92</v>
      </c>
      <c r="F735" t="n">
        <v>11.65</v>
      </c>
      <c r="G735" t="n">
        <v>139.8</v>
      </c>
      <c r="H735" t="n">
        <v>1.65</v>
      </c>
      <c r="I735" t="n">
        <v>5</v>
      </c>
      <c r="J735" t="n">
        <v>378.8</v>
      </c>
      <c r="K735" t="n">
        <v>61.82</v>
      </c>
      <c r="L735" t="n">
        <v>35</v>
      </c>
      <c r="M735" t="n">
        <v>3</v>
      </c>
      <c r="N735" t="n">
        <v>131.98</v>
      </c>
      <c r="O735" t="n">
        <v>46952.84</v>
      </c>
      <c r="P735" t="n">
        <v>193.87</v>
      </c>
      <c r="Q735" t="n">
        <v>460.69</v>
      </c>
      <c r="R735" t="n">
        <v>44.26</v>
      </c>
      <c r="S735" t="n">
        <v>32.19</v>
      </c>
      <c r="T735" t="n">
        <v>2148.07</v>
      </c>
      <c r="U735" t="n">
        <v>0.73</v>
      </c>
      <c r="V735" t="n">
        <v>0.77</v>
      </c>
      <c r="W735" t="n">
        <v>1.46</v>
      </c>
      <c r="X735" t="n">
        <v>0.12</v>
      </c>
      <c r="Y735" t="n">
        <v>1</v>
      </c>
      <c r="Z735" t="n">
        <v>10</v>
      </c>
    </row>
    <row r="736">
      <c r="A736" t="n">
        <v>137</v>
      </c>
      <c r="B736" t="n">
        <v>150</v>
      </c>
      <c r="C736" t="inlineStr">
        <is>
          <t xml:space="preserve">CONCLUIDO	</t>
        </is>
      </c>
      <c r="D736" t="n">
        <v>6.702</v>
      </c>
      <c r="E736" t="n">
        <v>14.92</v>
      </c>
      <c r="F736" t="n">
        <v>11.65</v>
      </c>
      <c r="G736" t="n">
        <v>139.75</v>
      </c>
      <c r="H736" t="n">
        <v>1.66</v>
      </c>
      <c r="I736" t="n">
        <v>5</v>
      </c>
      <c r="J736" t="n">
        <v>379.52</v>
      </c>
      <c r="K736" t="n">
        <v>61.82</v>
      </c>
      <c r="L736" t="n">
        <v>35.25</v>
      </c>
      <c r="M736" t="n">
        <v>3</v>
      </c>
      <c r="N736" t="n">
        <v>132.45</v>
      </c>
      <c r="O736" t="n">
        <v>47041.84</v>
      </c>
      <c r="P736" t="n">
        <v>194.13</v>
      </c>
      <c r="Q736" t="n">
        <v>460.69</v>
      </c>
      <c r="R736" t="n">
        <v>44.12</v>
      </c>
      <c r="S736" t="n">
        <v>32.19</v>
      </c>
      <c r="T736" t="n">
        <v>2076.91</v>
      </c>
      <c r="U736" t="n">
        <v>0.73</v>
      </c>
      <c r="V736" t="n">
        <v>0.77</v>
      </c>
      <c r="W736" t="n">
        <v>1.46</v>
      </c>
      <c r="X736" t="n">
        <v>0.11</v>
      </c>
      <c r="Y736" t="n">
        <v>1</v>
      </c>
      <c r="Z736" t="n">
        <v>10</v>
      </c>
    </row>
    <row r="737">
      <c r="A737" t="n">
        <v>138</v>
      </c>
      <c r="B737" t="n">
        <v>150</v>
      </c>
      <c r="C737" t="inlineStr">
        <is>
          <t xml:space="preserve">CONCLUIDO	</t>
        </is>
      </c>
      <c r="D737" t="n">
        <v>6.7035</v>
      </c>
      <c r="E737" t="n">
        <v>14.92</v>
      </c>
      <c r="F737" t="n">
        <v>11.64</v>
      </c>
      <c r="G737" t="n">
        <v>139.71</v>
      </c>
      <c r="H737" t="n">
        <v>1.67</v>
      </c>
      <c r="I737" t="n">
        <v>5</v>
      </c>
      <c r="J737" t="n">
        <v>380.24</v>
      </c>
      <c r="K737" t="n">
        <v>61.82</v>
      </c>
      <c r="L737" t="n">
        <v>35.5</v>
      </c>
      <c r="M737" t="n">
        <v>3</v>
      </c>
      <c r="N737" t="n">
        <v>132.92</v>
      </c>
      <c r="O737" t="n">
        <v>47131.15</v>
      </c>
      <c r="P737" t="n">
        <v>194.63</v>
      </c>
      <c r="Q737" t="n">
        <v>460.69</v>
      </c>
      <c r="R737" t="n">
        <v>43.94</v>
      </c>
      <c r="S737" t="n">
        <v>32.19</v>
      </c>
      <c r="T737" t="n">
        <v>1987.7</v>
      </c>
      <c r="U737" t="n">
        <v>0.73</v>
      </c>
      <c r="V737" t="n">
        <v>0.77</v>
      </c>
      <c r="W737" t="n">
        <v>1.46</v>
      </c>
      <c r="X737" t="n">
        <v>0.11</v>
      </c>
      <c r="Y737" t="n">
        <v>1</v>
      </c>
      <c r="Z737" t="n">
        <v>10</v>
      </c>
    </row>
    <row r="738">
      <c r="A738" t="n">
        <v>139</v>
      </c>
      <c r="B738" t="n">
        <v>150</v>
      </c>
      <c r="C738" t="inlineStr">
        <is>
          <t xml:space="preserve">CONCLUIDO	</t>
        </is>
      </c>
      <c r="D738" t="n">
        <v>6.7065</v>
      </c>
      <c r="E738" t="n">
        <v>14.91</v>
      </c>
      <c r="F738" t="n">
        <v>11.64</v>
      </c>
      <c r="G738" t="n">
        <v>139.63</v>
      </c>
      <c r="H738" t="n">
        <v>1.67</v>
      </c>
      <c r="I738" t="n">
        <v>5</v>
      </c>
      <c r="J738" t="n">
        <v>380.97</v>
      </c>
      <c r="K738" t="n">
        <v>61.82</v>
      </c>
      <c r="L738" t="n">
        <v>35.75</v>
      </c>
      <c r="M738" t="n">
        <v>3</v>
      </c>
      <c r="N738" t="n">
        <v>133.4</v>
      </c>
      <c r="O738" t="n">
        <v>47220.77</v>
      </c>
      <c r="P738" t="n">
        <v>194.96</v>
      </c>
      <c r="Q738" t="n">
        <v>460.69</v>
      </c>
      <c r="R738" t="n">
        <v>43.77</v>
      </c>
      <c r="S738" t="n">
        <v>32.19</v>
      </c>
      <c r="T738" t="n">
        <v>1902.96</v>
      </c>
      <c r="U738" t="n">
        <v>0.74</v>
      </c>
      <c r="V738" t="n">
        <v>0.77</v>
      </c>
      <c r="W738" t="n">
        <v>1.46</v>
      </c>
      <c r="X738" t="n">
        <v>0.1</v>
      </c>
      <c r="Y738" t="n">
        <v>1</v>
      </c>
      <c r="Z738" t="n">
        <v>10</v>
      </c>
    </row>
    <row r="739">
      <c r="A739" t="n">
        <v>140</v>
      </c>
      <c r="B739" t="n">
        <v>150</v>
      </c>
      <c r="C739" t="inlineStr">
        <is>
          <t xml:space="preserve">CONCLUIDO	</t>
        </is>
      </c>
      <c r="D739" t="n">
        <v>6.7045</v>
      </c>
      <c r="E739" t="n">
        <v>14.92</v>
      </c>
      <c r="F739" t="n">
        <v>11.64</v>
      </c>
      <c r="G739" t="n">
        <v>139.68</v>
      </c>
      <c r="H739" t="n">
        <v>1.68</v>
      </c>
      <c r="I739" t="n">
        <v>5</v>
      </c>
      <c r="J739" t="n">
        <v>381.7</v>
      </c>
      <c r="K739" t="n">
        <v>61.82</v>
      </c>
      <c r="L739" t="n">
        <v>36</v>
      </c>
      <c r="M739" t="n">
        <v>3</v>
      </c>
      <c r="N739" t="n">
        <v>133.88</v>
      </c>
      <c r="O739" t="n">
        <v>47310.69</v>
      </c>
      <c r="P739" t="n">
        <v>195.34</v>
      </c>
      <c r="Q739" t="n">
        <v>460.69</v>
      </c>
      <c r="R739" t="n">
        <v>43.9</v>
      </c>
      <c r="S739" t="n">
        <v>32.19</v>
      </c>
      <c r="T739" t="n">
        <v>1969.8</v>
      </c>
      <c r="U739" t="n">
        <v>0.73</v>
      </c>
      <c r="V739" t="n">
        <v>0.77</v>
      </c>
      <c r="W739" t="n">
        <v>1.46</v>
      </c>
      <c r="X739" t="n">
        <v>0.11</v>
      </c>
      <c r="Y739" t="n">
        <v>1</v>
      </c>
      <c r="Z739" t="n">
        <v>10</v>
      </c>
    </row>
    <row r="740">
      <c r="A740" t="n">
        <v>141</v>
      </c>
      <c r="B740" t="n">
        <v>150</v>
      </c>
      <c r="C740" t="inlineStr">
        <is>
          <t xml:space="preserve">CONCLUIDO	</t>
        </is>
      </c>
      <c r="D740" t="n">
        <v>6.7029</v>
      </c>
      <c r="E740" t="n">
        <v>14.92</v>
      </c>
      <c r="F740" t="n">
        <v>11.64</v>
      </c>
      <c r="G740" t="n">
        <v>139.73</v>
      </c>
      <c r="H740" t="n">
        <v>1.69</v>
      </c>
      <c r="I740" t="n">
        <v>5</v>
      </c>
      <c r="J740" t="n">
        <v>382.43</v>
      </c>
      <c r="K740" t="n">
        <v>61.82</v>
      </c>
      <c r="L740" t="n">
        <v>36.25</v>
      </c>
      <c r="M740" t="n">
        <v>3</v>
      </c>
      <c r="N740" t="n">
        <v>134.36</v>
      </c>
      <c r="O740" t="n">
        <v>47400.92</v>
      </c>
      <c r="P740" t="n">
        <v>195.86</v>
      </c>
      <c r="Q740" t="n">
        <v>460.71</v>
      </c>
      <c r="R740" t="n">
        <v>44.09</v>
      </c>
      <c r="S740" t="n">
        <v>32.19</v>
      </c>
      <c r="T740" t="n">
        <v>2063.44</v>
      </c>
      <c r="U740" t="n">
        <v>0.73</v>
      </c>
      <c r="V740" t="n">
        <v>0.77</v>
      </c>
      <c r="W740" t="n">
        <v>1.45</v>
      </c>
      <c r="X740" t="n">
        <v>0.11</v>
      </c>
      <c r="Y740" t="n">
        <v>1</v>
      </c>
      <c r="Z740" t="n">
        <v>10</v>
      </c>
    </row>
    <row r="741">
      <c r="A741" t="n">
        <v>142</v>
      </c>
      <c r="B741" t="n">
        <v>150</v>
      </c>
      <c r="C741" t="inlineStr">
        <is>
          <t xml:space="preserve">CONCLUIDO	</t>
        </is>
      </c>
      <c r="D741" t="n">
        <v>6.7023</v>
      </c>
      <c r="E741" t="n">
        <v>14.92</v>
      </c>
      <c r="F741" t="n">
        <v>11.65</v>
      </c>
      <c r="G741" t="n">
        <v>139.74</v>
      </c>
      <c r="H741" t="n">
        <v>1.7</v>
      </c>
      <c r="I741" t="n">
        <v>5</v>
      </c>
      <c r="J741" t="n">
        <v>383.17</v>
      </c>
      <c r="K741" t="n">
        <v>61.82</v>
      </c>
      <c r="L741" t="n">
        <v>36.5</v>
      </c>
      <c r="M741" t="n">
        <v>3</v>
      </c>
      <c r="N741" t="n">
        <v>134.84</v>
      </c>
      <c r="O741" t="n">
        <v>47491.48</v>
      </c>
      <c r="P741" t="n">
        <v>196.13</v>
      </c>
      <c r="Q741" t="n">
        <v>460.69</v>
      </c>
      <c r="R741" t="n">
        <v>44.13</v>
      </c>
      <c r="S741" t="n">
        <v>32.19</v>
      </c>
      <c r="T741" t="n">
        <v>2084.44</v>
      </c>
      <c r="U741" t="n">
        <v>0.73</v>
      </c>
      <c r="V741" t="n">
        <v>0.77</v>
      </c>
      <c r="W741" t="n">
        <v>1.45</v>
      </c>
      <c r="X741" t="n">
        <v>0.11</v>
      </c>
      <c r="Y741" t="n">
        <v>1</v>
      </c>
      <c r="Z741" t="n">
        <v>10</v>
      </c>
    </row>
    <row r="742">
      <c r="A742" t="n">
        <v>143</v>
      </c>
      <c r="B742" t="n">
        <v>150</v>
      </c>
      <c r="C742" t="inlineStr">
        <is>
          <t xml:space="preserve">CONCLUIDO	</t>
        </is>
      </c>
      <c r="D742" t="n">
        <v>6.7043</v>
      </c>
      <c r="E742" t="n">
        <v>14.92</v>
      </c>
      <c r="F742" t="n">
        <v>11.64</v>
      </c>
      <c r="G742" t="n">
        <v>139.69</v>
      </c>
      <c r="H742" t="n">
        <v>1.71</v>
      </c>
      <c r="I742" t="n">
        <v>5</v>
      </c>
      <c r="J742" t="n">
        <v>383.9</v>
      </c>
      <c r="K742" t="n">
        <v>61.82</v>
      </c>
      <c r="L742" t="n">
        <v>36.75</v>
      </c>
      <c r="M742" t="n">
        <v>3</v>
      </c>
      <c r="N742" t="n">
        <v>135.33</v>
      </c>
      <c r="O742" t="n">
        <v>47582.35</v>
      </c>
      <c r="P742" t="n">
        <v>196.06</v>
      </c>
      <c r="Q742" t="n">
        <v>460.69</v>
      </c>
      <c r="R742" t="n">
        <v>44</v>
      </c>
      <c r="S742" t="n">
        <v>32.19</v>
      </c>
      <c r="T742" t="n">
        <v>2018.13</v>
      </c>
      <c r="U742" t="n">
        <v>0.73</v>
      </c>
      <c r="V742" t="n">
        <v>0.77</v>
      </c>
      <c r="W742" t="n">
        <v>1.45</v>
      </c>
      <c r="X742" t="n">
        <v>0.11</v>
      </c>
      <c r="Y742" t="n">
        <v>1</v>
      </c>
      <c r="Z742" t="n">
        <v>10</v>
      </c>
    </row>
    <row r="743">
      <c r="A743" t="n">
        <v>144</v>
      </c>
      <c r="B743" t="n">
        <v>150</v>
      </c>
      <c r="C743" t="inlineStr">
        <is>
          <t xml:space="preserve">CONCLUIDO	</t>
        </is>
      </c>
      <c r="D743" t="n">
        <v>6.6997</v>
      </c>
      <c r="E743" t="n">
        <v>14.93</v>
      </c>
      <c r="F743" t="n">
        <v>11.65</v>
      </c>
      <c r="G743" t="n">
        <v>139.81</v>
      </c>
      <c r="H743" t="n">
        <v>1.72</v>
      </c>
      <c r="I743" t="n">
        <v>5</v>
      </c>
      <c r="J743" t="n">
        <v>384.64</v>
      </c>
      <c r="K743" t="n">
        <v>61.82</v>
      </c>
      <c r="L743" t="n">
        <v>37</v>
      </c>
      <c r="M743" t="n">
        <v>3</v>
      </c>
      <c r="N743" t="n">
        <v>135.82</v>
      </c>
      <c r="O743" t="n">
        <v>47673.67</v>
      </c>
      <c r="P743" t="n">
        <v>196.57</v>
      </c>
      <c r="Q743" t="n">
        <v>460.69</v>
      </c>
      <c r="R743" t="n">
        <v>44.21</v>
      </c>
      <c r="S743" t="n">
        <v>32.19</v>
      </c>
      <c r="T743" t="n">
        <v>2121.29</v>
      </c>
      <c r="U743" t="n">
        <v>0.73</v>
      </c>
      <c r="V743" t="n">
        <v>0.77</v>
      </c>
      <c r="W743" t="n">
        <v>1.46</v>
      </c>
      <c r="X743" t="n">
        <v>0.12</v>
      </c>
      <c r="Y743" t="n">
        <v>1</v>
      </c>
      <c r="Z743" t="n">
        <v>10</v>
      </c>
    </row>
    <row r="744">
      <c r="A744" t="n">
        <v>145</v>
      </c>
      <c r="B744" t="n">
        <v>150</v>
      </c>
      <c r="C744" t="inlineStr">
        <is>
          <t xml:space="preserve">CONCLUIDO	</t>
        </is>
      </c>
      <c r="D744" t="n">
        <v>6.7062</v>
      </c>
      <c r="E744" t="n">
        <v>14.91</v>
      </c>
      <c r="F744" t="n">
        <v>11.64</v>
      </c>
      <c r="G744" t="n">
        <v>139.64</v>
      </c>
      <c r="H744" t="n">
        <v>1.72</v>
      </c>
      <c r="I744" t="n">
        <v>5</v>
      </c>
      <c r="J744" t="n">
        <v>385.38</v>
      </c>
      <c r="K744" t="n">
        <v>61.82</v>
      </c>
      <c r="L744" t="n">
        <v>37.25</v>
      </c>
      <c r="M744" t="n">
        <v>3</v>
      </c>
      <c r="N744" t="n">
        <v>136.31</v>
      </c>
      <c r="O744" t="n">
        <v>47765.19</v>
      </c>
      <c r="P744" t="n">
        <v>196.25</v>
      </c>
      <c r="Q744" t="n">
        <v>460.69</v>
      </c>
      <c r="R744" t="n">
        <v>43.94</v>
      </c>
      <c r="S744" t="n">
        <v>32.19</v>
      </c>
      <c r="T744" t="n">
        <v>1985.67</v>
      </c>
      <c r="U744" t="n">
        <v>0.73</v>
      </c>
      <c r="V744" t="n">
        <v>0.77</v>
      </c>
      <c r="W744" t="n">
        <v>1.45</v>
      </c>
      <c r="X744" t="n">
        <v>0.1</v>
      </c>
      <c r="Y744" t="n">
        <v>1</v>
      </c>
      <c r="Z744" t="n">
        <v>10</v>
      </c>
    </row>
    <row r="745">
      <c r="A745" t="n">
        <v>146</v>
      </c>
      <c r="B745" t="n">
        <v>150</v>
      </c>
      <c r="C745" t="inlineStr">
        <is>
          <t xml:space="preserve">CONCLUIDO	</t>
        </is>
      </c>
      <c r="D745" t="n">
        <v>6.7045</v>
      </c>
      <c r="E745" t="n">
        <v>14.92</v>
      </c>
      <c r="F745" t="n">
        <v>11.64</v>
      </c>
      <c r="G745" t="n">
        <v>139.68</v>
      </c>
      <c r="H745" t="n">
        <v>1.73</v>
      </c>
      <c r="I745" t="n">
        <v>5</v>
      </c>
      <c r="J745" t="n">
        <v>386.13</v>
      </c>
      <c r="K745" t="n">
        <v>61.82</v>
      </c>
      <c r="L745" t="n">
        <v>37.5</v>
      </c>
      <c r="M745" t="n">
        <v>3</v>
      </c>
      <c r="N745" t="n">
        <v>136.81</v>
      </c>
      <c r="O745" t="n">
        <v>47857.05</v>
      </c>
      <c r="P745" t="n">
        <v>196.25</v>
      </c>
      <c r="Q745" t="n">
        <v>460.7</v>
      </c>
      <c r="R745" t="n">
        <v>43.98</v>
      </c>
      <c r="S745" t="n">
        <v>32.19</v>
      </c>
      <c r="T745" t="n">
        <v>2007.59</v>
      </c>
      <c r="U745" t="n">
        <v>0.73</v>
      </c>
      <c r="V745" t="n">
        <v>0.77</v>
      </c>
      <c r="W745" t="n">
        <v>1.45</v>
      </c>
      <c r="X745" t="n">
        <v>0.11</v>
      </c>
      <c r="Y745" t="n">
        <v>1</v>
      </c>
      <c r="Z745" t="n">
        <v>10</v>
      </c>
    </row>
    <row r="746">
      <c r="A746" t="n">
        <v>147</v>
      </c>
      <c r="B746" t="n">
        <v>150</v>
      </c>
      <c r="C746" t="inlineStr">
        <is>
          <t xml:space="preserve">CONCLUIDO	</t>
        </is>
      </c>
      <c r="D746" t="n">
        <v>6.7028</v>
      </c>
      <c r="E746" t="n">
        <v>14.92</v>
      </c>
      <c r="F746" t="n">
        <v>11.64</v>
      </c>
      <c r="G746" t="n">
        <v>139.73</v>
      </c>
      <c r="H746" t="n">
        <v>1.74</v>
      </c>
      <c r="I746" t="n">
        <v>5</v>
      </c>
      <c r="J746" t="n">
        <v>386.88</v>
      </c>
      <c r="K746" t="n">
        <v>61.82</v>
      </c>
      <c r="L746" t="n">
        <v>37.75</v>
      </c>
      <c r="M746" t="n">
        <v>3</v>
      </c>
      <c r="N746" t="n">
        <v>137.31</v>
      </c>
      <c r="O746" t="n">
        <v>47949.23</v>
      </c>
      <c r="P746" t="n">
        <v>196.43</v>
      </c>
      <c r="Q746" t="n">
        <v>460.69</v>
      </c>
      <c r="R746" t="n">
        <v>44.09</v>
      </c>
      <c r="S746" t="n">
        <v>32.19</v>
      </c>
      <c r="T746" t="n">
        <v>2064.75</v>
      </c>
      <c r="U746" t="n">
        <v>0.73</v>
      </c>
      <c r="V746" t="n">
        <v>0.77</v>
      </c>
      <c r="W746" t="n">
        <v>1.45</v>
      </c>
      <c r="X746" t="n">
        <v>0.11</v>
      </c>
      <c r="Y746" t="n">
        <v>1</v>
      </c>
      <c r="Z746" t="n">
        <v>10</v>
      </c>
    </row>
    <row r="747">
      <c r="A747" t="n">
        <v>148</v>
      </c>
      <c r="B747" t="n">
        <v>150</v>
      </c>
      <c r="C747" t="inlineStr">
        <is>
          <t xml:space="preserve">CONCLUIDO	</t>
        </is>
      </c>
      <c r="D747" t="n">
        <v>6.7064</v>
      </c>
      <c r="E747" t="n">
        <v>14.91</v>
      </c>
      <c r="F747" t="n">
        <v>11.64</v>
      </c>
      <c r="G747" t="n">
        <v>139.63</v>
      </c>
      <c r="H747" t="n">
        <v>1.75</v>
      </c>
      <c r="I747" t="n">
        <v>5</v>
      </c>
      <c r="J747" t="n">
        <v>387.63</v>
      </c>
      <c r="K747" t="n">
        <v>61.82</v>
      </c>
      <c r="L747" t="n">
        <v>38</v>
      </c>
      <c r="M747" t="n">
        <v>3</v>
      </c>
      <c r="N747" t="n">
        <v>137.81</v>
      </c>
      <c r="O747" t="n">
        <v>48041.76</v>
      </c>
      <c r="P747" t="n">
        <v>196.01</v>
      </c>
      <c r="Q747" t="n">
        <v>460.69</v>
      </c>
      <c r="R747" t="n">
        <v>43.88</v>
      </c>
      <c r="S747" t="n">
        <v>32.19</v>
      </c>
      <c r="T747" t="n">
        <v>1958.34</v>
      </c>
      <c r="U747" t="n">
        <v>0.73</v>
      </c>
      <c r="V747" t="n">
        <v>0.77</v>
      </c>
      <c r="W747" t="n">
        <v>1.45</v>
      </c>
      <c r="X747" t="n">
        <v>0.1</v>
      </c>
      <c r="Y747" t="n">
        <v>1</v>
      </c>
      <c r="Z747" t="n">
        <v>10</v>
      </c>
    </row>
    <row r="748">
      <c r="A748" t="n">
        <v>149</v>
      </c>
      <c r="B748" t="n">
        <v>150</v>
      </c>
      <c r="C748" t="inlineStr">
        <is>
          <t xml:space="preserve">CONCLUIDO	</t>
        </is>
      </c>
      <c r="D748" t="n">
        <v>6.7053</v>
      </c>
      <c r="E748" t="n">
        <v>14.91</v>
      </c>
      <c r="F748" t="n">
        <v>11.64</v>
      </c>
      <c r="G748" t="n">
        <v>139.66</v>
      </c>
      <c r="H748" t="n">
        <v>1.76</v>
      </c>
      <c r="I748" t="n">
        <v>5</v>
      </c>
      <c r="J748" t="n">
        <v>388.38</v>
      </c>
      <c r="K748" t="n">
        <v>61.82</v>
      </c>
      <c r="L748" t="n">
        <v>38.25</v>
      </c>
      <c r="M748" t="n">
        <v>3</v>
      </c>
      <c r="N748" t="n">
        <v>138.31</v>
      </c>
      <c r="O748" t="n">
        <v>48134.63</v>
      </c>
      <c r="P748" t="n">
        <v>196.38</v>
      </c>
      <c r="Q748" t="n">
        <v>460.69</v>
      </c>
      <c r="R748" t="n">
        <v>43.9</v>
      </c>
      <c r="S748" t="n">
        <v>32.19</v>
      </c>
      <c r="T748" t="n">
        <v>1967.95</v>
      </c>
      <c r="U748" t="n">
        <v>0.73</v>
      </c>
      <c r="V748" t="n">
        <v>0.77</v>
      </c>
      <c r="W748" t="n">
        <v>1.45</v>
      </c>
      <c r="X748" t="n">
        <v>0.1</v>
      </c>
      <c r="Y748" t="n">
        <v>1</v>
      </c>
      <c r="Z748" t="n">
        <v>10</v>
      </c>
    </row>
    <row r="749">
      <c r="A749" t="n">
        <v>150</v>
      </c>
      <c r="B749" t="n">
        <v>150</v>
      </c>
      <c r="C749" t="inlineStr">
        <is>
          <t xml:space="preserve">CONCLUIDO	</t>
        </is>
      </c>
      <c r="D749" t="n">
        <v>6.7035</v>
      </c>
      <c r="E749" t="n">
        <v>14.92</v>
      </c>
      <c r="F749" t="n">
        <v>11.64</v>
      </c>
      <c r="G749" t="n">
        <v>139.71</v>
      </c>
      <c r="H749" t="n">
        <v>1.76</v>
      </c>
      <c r="I749" t="n">
        <v>5</v>
      </c>
      <c r="J749" t="n">
        <v>389.14</v>
      </c>
      <c r="K749" t="n">
        <v>61.82</v>
      </c>
      <c r="L749" t="n">
        <v>38.5</v>
      </c>
      <c r="M749" t="n">
        <v>3</v>
      </c>
      <c r="N749" t="n">
        <v>138.81</v>
      </c>
      <c r="O749" t="n">
        <v>48227.84</v>
      </c>
      <c r="P749" t="n">
        <v>196.63</v>
      </c>
      <c r="Q749" t="n">
        <v>460.69</v>
      </c>
      <c r="R749" t="n">
        <v>44</v>
      </c>
      <c r="S749" t="n">
        <v>32.19</v>
      </c>
      <c r="T749" t="n">
        <v>2017.37</v>
      </c>
      <c r="U749" t="n">
        <v>0.73</v>
      </c>
      <c r="V749" t="n">
        <v>0.77</v>
      </c>
      <c r="W749" t="n">
        <v>1.46</v>
      </c>
      <c r="X749" t="n">
        <v>0.11</v>
      </c>
      <c r="Y749" t="n">
        <v>1</v>
      </c>
      <c r="Z749" t="n">
        <v>10</v>
      </c>
    </row>
    <row r="750">
      <c r="A750" t="n">
        <v>151</v>
      </c>
      <c r="B750" t="n">
        <v>150</v>
      </c>
      <c r="C750" t="inlineStr">
        <is>
          <t xml:space="preserve">CONCLUIDO	</t>
        </is>
      </c>
      <c r="D750" t="n">
        <v>6.7039</v>
      </c>
      <c r="E750" t="n">
        <v>14.92</v>
      </c>
      <c r="F750" t="n">
        <v>11.64</v>
      </c>
      <c r="G750" t="n">
        <v>139.7</v>
      </c>
      <c r="H750" t="n">
        <v>1.77</v>
      </c>
      <c r="I750" t="n">
        <v>5</v>
      </c>
      <c r="J750" t="n">
        <v>389.89</v>
      </c>
      <c r="K750" t="n">
        <v>61.82</v>
      </c>
      <c r="L750" t="n">
        <v>38.75</v>
      </c>
      <c r="M750" t="n">
        <v>3</v>
      </c>
      <c r="N750" t="n">
        <v>139.32</v>
      </c>
      <c r="O750" t="n">
        <v>48321.4</v>
      </c>
      <c r="P750" t="n">
        <v>196.55</v>
      </c>
      <c r="Q750" t="n">
        <v>460.69</v>
      </c>
      <c r="R750" t="n">
        <v>44.01</v>
      </c>
      <c r="S750" t="n">
        <v>32.19</v>
      </c>
      <c r="T750" t="n">
        <v>2020.02</v>
      </c>
      <c r="U750" t="n">
        <v>0.73</v>
      </c>
      <c r="V750" t="n">
        <v>0.77</v>
      </c>
      <c r="W750" t="n">
        <v>1.45</v>
      </c>
      <c r="X750" t="n">
        <v>0.11</v>
      </c>
      <c r="Y750" t="n">
        <v>1</v>
      </c>
      <c r="Z750" t="n">
        <v>10</v>
      </c>
    </row>
    <row r="751">
      <c r="A751" t="n">
        <v>152</v>
      </c>
      <c r="B751" t="n">
        <v>150</v>
      </c>
      <c r="C751" t="inlineStr">
        <is>
          <t xml:space="preserve">CONCLUIDO	</t>
        </is>
      </c>
      <c r="D751" t="n">
        <v>6.7063</v>
      </c>
      <c r="E751" t="n">
        <v>14.91</v>
      </c>
      <c r="F751" t="n">
        <v>11.64</v>
      </c>
      <c r="G751" t="n">
        <v>139.64</v>
      </c>
      <c r="H751" t="n">
        <v>1.78</v>
      </c>
      <c r="I751" t="n">
        <v>5</v>
      </c>
      <c r="J751" t="n">
        <v>390.66</v>
      </c>
      <c r="K751" t="n">
        <v>61.82</v>
      </c>
      <c r="L751" t="n">
        <v>39</v>
      </c>
      <c r="M751" t="n">
        <v>3</v>
      </c>
      <c r="N751" t="n">
        <v>139.83</v>
      </c>
      <c r="O751" t="n">
        <v>48415.31</v>
      </c>
      <c r="P751" t="n">
        <v>196.43</v>
      </c>
      <c r="Q751" t="n">
        <v>460.69</v>
      </c>
      <c r="R751" t="n">
        <v>43.83</v>
      </c>
      <c r="S751" t="n">
        <v>32.19</v>
      </c>
      <c r="T751" t="n">
        <v>1933.05</v>
      </c>
      <c r="U751" t="n">
        <v>0.73</v>
      </c>
      <c r="V751" t="n">
        <v>0.77</v>
      </c>
      <c r="W751" t="n">
        <v>1.45</v>
      </c>
      <c r="X751" t="n">
        <v>0.1</v>
      </c>
      <c r="Y751" t="n">
        <v>1</v>
      </c>
      <c r="Z751" t="n">
        <v>10</v>
      </c>
    </row>
    <row r="752">
      <c r="A752" t="n">
        <v>153</v>
      </c>
      <c r="B752" t="n">
        <v>150</v>
      </c>
      <c r="C752" t="inlineStr">
        <is>
          <t xml:space="preserve">CONCLUIDO	</t>
        </is>
      </c>
      <c r="D752" t="n">
        <v>6.7103</v>
      </c>
      <c r="E752" t="n">
        <v>14.9</v>
      </c>
      <c r="F752" t="n">
        <v>11.63</v>
      </c>
      <c r="G752" t="n">
        <v>139.53</v>
      </c>
      <c r="H752" t="n">
        <v>1.79</v>
      </c>
      <c r="I752" t="n">
        <v>5</v>
      </c>
      <c r="J752" t="n">
        <v>391.42</v>
      </c>
      <c r="K752" t="n">
        <v>61.82</v>
      </c>
      <c r="L752" t="n">
        <v>39.25</v>
      </c>
      <c r="M752" t="n">
        <v>3</v>
      </c>
      <c r="N752" t="n">
        <v>140.35</v>
      </c>
      <c r="O752" t="n">
        <v>48509.7</v>
      </c>
      <c r="P752" t="n">
        <v>195.98</v>
      </c>
      <c r="Q752" t="n">
        <v>460.69</v>
      </c>
      <c r="R752" t="n">
        <v>43.54</v>
      </c>
      <c r="S752" t="n">
        <v>32.19</v>
      </c>
      <c r="T752" t="n">
        <v>1787.55</v>
      </c>
      <c r="U752" t="n">
        <v>0.74</v>
      </c>
      <c r="V752" t="n">
        <v>0.77</v>
      </c>
      <c r="W752" t="n">
        <v>1.45</v>
      </c>
      <c r="X752" t="n">
        <v>0.09</v>
      </c>
      <c r="Y752" t="n">
        <v>1</v>
      </c>
      <c r="Z752" t="n">
        <v>10</v>
      </c>
    </row>
    <row r="753">
      <c r="A753" t="n">
        <v>154</v>
      </c>
      <c r="B753" t="n">
        <v>150</v>
      </c>
      <c r="C753" t="inlineStr">
        <is>
          <t xml:space="preserve">CONCLUIDO	</t>
        </is>
      </c>
      <c r="D753" t="n">
        <v>6.7065</v>
      </c>
      <c r="E753" t="n">
        <v>14.91</v>
      </c>
      <c r="F753" t="n">
        <v>11.64</v>
      </c>
      <c r="G753" t="n">
        <v>139.63</v>
      </c>
      <c r="H753" t="n">
        <v>1.8</v>
      </c>
      <c r="I753" t="n">
        <v>5</v>
      </c>
      <c r="J753" t="n">
        <v>392.19</v>
      </c>
      <c r="K753" t="n">
        <v>61.82</v>
      </c>
      <c r="L753" t="n">
        <v>39.5</v>
      </c>
      <c r="M753" t="n">
        <v>3</v>
      </c>
      <c r="N753" t="n">
        <v>140.87</v>
      </c>
      <c r="O753" t="n">
        <v>48604.33</v>
      </c>
      <c r="P753" t="n">
        <v>196.08</v>
      </c>
      <c r="Q753" t="n">
        <v>460.69</v>
      </c>
      <c r="R753" t="n">
        <v>43.72</v>
      </c>
      <c r="S753" t="n">
        <v>32.19</v>
      </c>
      <c r="T753" t="n">
        <v>1877.63</v>
      </c>
      <c r="U753" t="n">
        <v>0.74</v>
      </c>
      <c r="V753" t="n">
        <v>0.77</v>
      </c>
      <c r="W753" t="n">
        <v>1.46</v>
      </c>
      <c r="X753" t="n">
        <v>0.1</v>
      </c>
      <c r="Y753" t="n">
        <v>1</v>
      </c>
      <c r="Z753" t="n">
        <v>10</v>
      </c>
    </row>
    <row r="754">
      <c r="A754" t="n">
        <v>155</v>
      </c>
      <c r="B754" t="n">
        <v>150</v>
      </c>
      <c r="C754" t="inlineStr">
        <is>
          <t xml:space="preserve">CONCLUIDO	</t>
        </is>
      </c>
      <c r="D754" t="n">
        <v>6.705</v>
      </c>
      <c r="E754" t="n">
        <v>14.91</v>
      </c>
      <c r="F754" t="n">
        <v>11.64</v>
      </c>
      <c r="G754" t="n">
        <v>139.67</v>
      </c>
      <c r="H754" t="n">
        <v>1.8</v>
      </c>
      <c r="I754" t="n">
        <v>5</v>
      </c>
      <c r="J754" t="n">
        <v>392.96</v>
      </c>
      <c r="K754" t="n">
        <v>61.82</v>
      </c>
      <c r="L754" t="n">
        <v>39.75</v>
      </c>
      <c r="M754" t="n">
        <v>3</v>
      </c>
      <c r="N754" t="n">
        <v>141.39</v>
      </c>
      <c r="O754" t="n">
        <v>48699.33</v>
      </c>
      <c r="P754" t="n">
        <v>196.1</v>
      </c>
      <c r="Q754" t="n">
        <v>460.69</v>
      </c>
      <c r="R754" t="n">
        <v>43.88</v>
      </c>
      <c r="S754" t="n">
        <v>32.19</v>
      </c>
      <c r="T754" t="n">
        <v>1958.56</v>
      </c>
      <c r="U754" t="n">
        <v>0.73</v>
      </c>
      <c r="V754" t="n">
        <v>0.77</v>
      </c>
      <c r="W754" t="n">
        <v>1.46</v>
      </c>
      <c r="X754" t="n">
        <v>0.11</v>
      </c>
      <c r="Y754" t="n">
        <v>1</v>
      </c>
      <c r="Z754" t="n">
        <v>10</v>
      </c>
    </row>
    <row r="755">
      <c r="A755" t="n">
        <v>156</v>
      </c>
      <c r="B755" t="n">
        <v>150</v>
      </c>
      <c r="C755" t="inlineStr">
        <is>
          <t xml:space="preserve">CONCLUIDO	</t>
        </is>
      </c>
      <c r="D755" t="n">
        <v>6.7082</v>
      </c>
      <c r="E755" t="n">
        <v>14.91</v>
      </c>
      <c r="F755" t="n">
        <v>11.63</v>
      </c>
      <c r="G755" t="n">
        <v>139.59</v>
      </c>
      <c r="H755" t="n">
        <v>1.81</v>
      </c>
      <c r="I755" t="n">
        <v>5</v>
      </c>
      <c r="J755" t="n">
        <v>393.73</v>
      </c>
      <c r="K755" t="n">
        <v>61.82</v>
      </c>
      <c r="L755" t="n">
        <v>40</v>
      </c>
      <c r="M755" t="n">
        <v>3</v>
      </c>
      <c r="N755" t="n">
        <v>141.91</v>
      </c>
      <c r="O755" t="n">
        <v>48794.7</v>
      </c>
      <c r="P755" t="n">
        <v>195.82</v>
      </c>
      <c r="Q755" t="n">
        <v>460.69</v>
      </c>
      <c r="R755" t="n">
        <v>43.71</v>
      </c>
      <c r="S755" t="n">
        <v>32.19</v>
      </c>
      <c r="T755" t="n">
        <v>1872.63</v>
      </c>
      <c r="U755" t="n">
        <v>0.74</v>
      </c>
      <c r="V755" t="n">
        <v>0.77</v>
      </c>
      <c r="W755" t="n">
        <v>1.45</v>
      </c>
      <c r="X755" t="n">
        <v>0.1</v>
      </c>
      <c r="Y755" t="n">
        <v>1</v>
      </c>
      <c r="Z755" t="n">
        <v>10</v>
      </c>
    </row>
    <row r="756">
      <c r="A756" t="n">
        <v>0</v>
      </c>
      <c r="B756" t="n">
        <v>10</v>
      </c>
      <c r="C756" t="inlineStr">
        <is>
          <t xml:space="preserve">CONCLUIDO	</t>
        </is>
      </c>
      <c r="D756" t="n">
        <v>6.6282</v>
      </c>
      <c r="E756" t="n">
        <v>15.09</v>
      </c>
      <c r="F756" t="n">
        <v>12.92</v>
      </c>
      <c r="G756" t="n">
        <v>16.49</v>
      </c>
      <c r="H756" t="n">
        <v>0.64</v>
      </c>
      <c r="I756" t="n">
        <v>47</v>
      </c>
      <c r="J756" t="n">
        <v>26.11</v>
      </c>
      <c r="K756" t="n">
        <v>12.1</v>
      </c>
      <c r="L756" t="n">
        <v>1</v>
      </c>
      <c r="M756" t="n">
        <v>0</v>
      </c>
      <c r="N756" t="n">
        <v>3.01</v>
      </c>
      <c r="O756" t="n">
        <v>3454.41</v>
      </c>
      <c r="P756" t="n">
        <v>37.23</v>
      </c>
      <c r="Q756" t="n">
        <v>460.85</v>
      </c>
      <c r="R756" t="n">
        <v>83.51000000000001</v>
      </c>
      <c r="S756" t="n">
        <v>32.19</v>
      </c>
      <c r="T756" t="n">
        <v>21560.18</v>
      </c>
      <c r="U756" t="n">
        <v>0.39</v>
      </c>
      <c r="V756" t="n">
        <v>0.6899999999999999</v>
      </c>
      <c r="W756" t="n">
        <v>1.58</v>
      </c>
      <c r="X756" t="n">
        <v>1.38</v>
      </c>
      <c r="Y756" t="n">
        <v>1</v>
      </c>
      <c r="Z756" t="n">
        <v>10</v>
      </c>
    </row>
    <row r="757">
      <c r="A757" t="n">
        <v>0</v>
      </c>
      <c r="B757" t="n">
        <v>45</v>
      </c>
      <c r="C757" t="inlineStr">
        <is>
          <t xml:space="preserve">CONCLUIDO	</t>
        </is>
      </c>
      <c r="D757" t="n">
        <v>5.5392</v>
      </c>
      <c r="E757" t="n">
        <v>18.05</v>
      </c>
      <c r="F757" t="n">
        <v>14.19</v>
      </c>
      <c r="G757" t="n">
        <v>9.359999999999999</v>
      </c>
      <c r="H757" t="n">
        <v>0.18</v>
      </c>
      <c r="I757" t="n">
        <v>91</v>
      </c>
      <c r="J757" t="n">
        <v>98.70999999999999</v>
      </c>
      <c r="K757" t="n">
        <v>39.72</v>
      </c>
      <c r="L757" t="n">
        <v>1</v>
      </c>
      <c r="M757" t="n">
        <v>89</v>
      </c>
      <c r="N757" t="n">
        <v>12.99</v>
      </c>
      <c r="O757" t="n">
        <v>12407.75</v>
      </c>
      <c r="P757" t="n">
        <v>124.93</v>
      </c>
      <c r="Q757" t="n">
        <v>460.77</v>
      </c>
      <c r="R757" t="n">
        <v>127.3</v>
      </c>
      <c r="S757" t="n">
        <v>32.19</v>
      </c>
      <c r="T757" t="n">
        <v>43236.98</v>
      </c>
      <c r="U757" t="n">
        <v>0.25</v>
      </c>
      <c r="V757" t="n">
        <v>0.63</v>
      </c>
      <c r="W757" t="n">
        <v>1.59</v>
      </c>
      <c r="X757" t="n">
        <v>2.66</v>
      </c>
      <c r="Y757" t="n">
        <v>1</v>
      </c>
      <c r="Z757" t="n">
        <v>10</v>
      </c>
    </row>
    <row r="758">
      <c r="A758" t="n">
        <v>1</v>
      </c>
      <c r="B758" t="n">
        <v>45</v>
      </c>
      <c r="C758" t="inlineStr">
        <is>
          <t xml:space="preserve">CONCLUIDO	</t>
        </is>
      </c>
      <c r="D758" t="n">
        <v>5.9045</v>
      </c>
      <c r="E758" t="n">
        <v>16.94</v>
      </c>
      <c r="F758" t="n">
        <v>13.53</v>
      </c>
      <c r="G758" t="n">
        <v>11.76</v>
      </c>
      <c r="H758" t="n">
        <v>0.22</v>
      </c>
      <c r="I758" t="n">
        <v>69</v>
      </c>
      <c r="J758" t="n">
        <v>99.02</v>
      </c>
      <c r="K758" t="n">
        <v>39.72</v>
      </c>
      <c r="L758" t="n">
        <v>1.25</v>
      </c>
      <c r="M758" t="n">
        <v>67</v>
      </c>
      <c r="N758" t="n">
        <v>13.05</v>
      </c>
      <c r="O758" t="n">
        <v>12446.14</v>
      </c>
      <c r="P758" t="n">
        <v>118.04</v>
      </c>
      <c r="Q758" t="n">
        <v>460.74</v>
      </c>
      <c r="R758" t="n">
        <v>105.56</v>
      </c>
      <c r="S758" t="n">
        <v>32.19</v>
      </c>
      <c r="T758" t="n">
        <v>32476.59</v>
      </c>
      <c r="U758" t="n">
        <v>0.3</v>
      </c>
      <c r="V758" t="n">
        <v>0.66</v>
      </c>
      <c r="W758" t="n">
        <v>1.56</v>
      </c>
      <c r="X758" t="n">
        <v>2</v>
      </c>
      <c r="Y758" t="n">
        <v>1</v>
      </c>
      <c r="Z758" t="n">
        <v>10</v>
      </c>
    </row>
    <row r="759">
      <c r="A759" t="n">
        <v>2</v>
      </c>
      <c r="B759" t="n">
        <v>45</v>
      </c>
      <c r="C759" t="inlineStr">
        <is>
          <t xml:space="preserve">CONCLUIDO	</t>
        </is>
      </c>
      <c r="D759" t="n">
        <v>6.1531</v>
      </c>
      <c r="E759" t="n">
        <v>16.25</v>
      </c>
      <c r="F759" t="n">
        <v>13.11</v>
      </c>
      <c r="G759" t="n">
        <v>14.05</v>
      </c>
      <c r="H759" t="n">
        <v>0.27</v>
      </c>
      <c r="I759" t="n">
        <v>56</v>
      </c>
      <c r="J759" t="n">
        <v>99.33</v>
      </c>
      <c r="K759" t="n">
        <v>39.72</v>
      </c>
      <c r="L759" t="n">
        <v>1.5</v>
      </c>
      <c r="M759" t="n">
        <v>54</v>
      </c>
      <c r="N759" t="n">
        <v>13.11</v>
      </c>
      <c r="O759" t="n">
        <v>12484.55</v>
      </c>
      <c r="P759" t="n">
        <v>113.38</v>
      </c>
      <c r="Q759" t="n">
        <v>460.72</v>
      </c>
      <c r="R759" t="n">
        <v>91.97</v>
      </c>
      <c r="S759" t="n">
        <v>32.19</v>
      </c>
      <c r="T759" t="n">
        <v>25746.36</v>
      </c>
      <c r="U759" t="n">
        <v>0.35</v>
      </c>
      <c r="V759" t="n">
        <v>0.68</v>
      </c>
      <c r="W759" t="n">
        <v>1.53</v>
      </c>
      <c r="X759" t="n">
        <v>1.58</v>
      </c>
      <c r="Y759" t="n">
        <v>1</v>
      </c>
      <c r="Z759" t="n">
        <v>10</v>
      </c>
    </row>
    <row r="760">
      <c r="A760" t="n">
        <v>3</v>
      </c>
      <c r="B760" t="n">
        <v>45</v>
      </c>
      <c r="C760" t="inlineStr">
        <is>
          <t xml:space="preserve">CONCLUIDO	</t>
        </is>
      </c>
      <c r="D760" t="n">
        <v>6.3189</v>
      </c>
      <c r="E760" t="n">
        <v>15.83</v>
      </c>
      <c r="F760" t="n">
        <v>12.87</v>
      </c>
      <c r="G760" t="n">
        <v>16.43</v>
      </c>
      <c r="H760" t="n">
        <v>0.31</v>
      </c>
      <c r="I760" t="n">
        <v>47</v>
      </c>
      <c r="J760" t="n">
        <v>99.64</v>
      </c>
      <c r="K760" t="n">
        <v>39.72</v>
      </c>
      <c r="L760" t="n">
        <v>1.75</v>
      </c>
      <c r="M760" t="n">
        <v>45</v>
      </c>
      <c r="N760" t="n">
        <v>13.18</v>
      </c>
      <c r="O760" t="n">
        <v>12522.99</v>
      </c>
      <c r="P760" t="n">
        <v>110.4</v>
      </c>
      <c r="Q760" t="n">
        <v>460.75</v>
      </c>
      <c r="R760" t="n">
        <v>83.94</v>
      </c>
      <c r="S760" t="n">
        <v>32.19</v>
      </c>
      <c r="T760" t="n">
        <v>21778.16</v>
      </c>
      <c r="U760" t="n">
        <v>0.38</v>
      </c>
      <c r="V760" t="n">
        <v>0.6899999999999999</v>
      </c>
      <c r="W760" t="n">
        <v>1.53</v>
      </c>
      <c r="X760" t="n">
        <v>1.34</v>
      </c>
      <c r="Y760" t="n">
        <v>1</v>
      </c>
      <c r="Z760" t="n">
        <v>10</v>
      </c>
    </row>
    <row r="761">
      <c r="A761" t="n">
        <v>4</v>
      </c>
      <c r="B761" t="n">
        <v>45</v>
      </c>
      <c r="C761" t="inlineStr">
        <is>
          <t xml:space="preserve">CONCLUIDO	</t>
        </is>
      </c>
      <c r="D761" t="n">
        <v>6.4681</v>
      </c>
      <c r="E761" t="n">
        <v>15.46</v>
      </c>
      <c r="F761" t="n">
        <v>12.65</v>
      </c>
      <c r="G761" t="n">
        <v>18.98</v>
      </c>
      <c r="H761" t="n">
        <v>0.35</v>
      </c>
      <c r="I761" t="n">
        <v>40</v>
      </c>
      <c r="J761" t="n">
        <v>99.95</v>
      </c>
      <c r="K761" t="n">
        <v>39.72</v>
      </c>
      <c r="L761" t="n">
        <v>2</v>
      </c>
      <c r="M761" t="n">
        <v>38</v>
      </c>
      <c r="N761" t="n">
        <v>13.24</v>
      </c>
      <c r="O761" t="n">
        <v>12561.45</v>
      </c>
      <c r="P761" t="n">
        <v>107.57</v>
      </c>
      <c r="Q761" t="n">
        <v>460.86</v>
      </c>
      <c r="R761" t="n">
        <v>76.8</v>
      </c>
      <c r="S761" t="n">
        <v>32.19</v>
      </c>
      <c r="T761" t="n">
        <v>18244.85</v>
      </c>
      <c r="U761" t="n">
        <v>0.42</v>
      </c>
      <c r="V761" t="n">
        <v>0.71</v>
      </c>
      <c r="W761" t="n">
        <v>1.51</v>
      </c>
      <c r="X761" t="n">
        <v>1.11</v>
      </c>
      <c r="Y761" t="n">
        <v>1</v>
      </c>
      <c r="Z761" t="n">
        <v>10</v>
      </c>
    </row>
    <row r="762">
      <c r="A762" t="n">
        <v>5</v>
      </c>
      <c r="B762" t="n">
        <v>45</v>
      </c>
      <c r="C762" t="inlineStr">
        <is>
          <t xml:space="preserve">CONCLUIDO	</t>
        </is>
      </c>
      <c r="D762" t="n">
        <v>6.5674</v>
      </c>
      <c r="E762" t="n">
        <v>15.23</v>
      </c>
      <c r="F762" t="n">
        <v>12.52</v>
      </c>
      <c r="G762" t="n">
        <v>21.46</v>
      </c>
      <c r="H762" t="n">
        <v>0.39</v>
      </c>
      <c r="I762" t="n">
        <v>35</v>
      </c>
      <c r="J762" t="n">
        <v>100.27</v>
      </c>
      <c r="K762" t="n">
        <v>39.72</v>
      </c>
      <c r="L762" t="n">
        <v>2.25</v>
      </c>
      <c r="M762" t="n">
        <v>33</v>
      </c>
      <c r="N762" t="n">
        <v>13.3</v>
      </c>
      <c r="O762" t="n">
        <v>12599.94</v>
      </c>
      <c r="P762" t="n">
        <v>105.2</v>
      </c>
      <c r="Q762" t="n">
        <v>460.71</v>
      </c>
      <c r="R762" t="n">
        <v>72.81999999999999</v>
      </c>
      <c r="S762" t="n">
        <v>32.19</v>
      </c>
      <c r="T762" t="n">
        <v>16276.18</v>
      </c>
      <c r="U762" t="n">
        <v>0.44</v>
      </c>
      <c r="V762" t="n">
        <v>0.71</v>
      </c>
      <c r="W762" t="n">
        <v>1.5</v>
      </c>
      <c r="X762" t="n">
        <v>0.98</v>
      </c>
      <c r="Y762" t="n">
        <v>1</v>
      </c>
      <c r="Z762" t="n">
        <v>10</v>
      </c>
    </row>
    <row r="763">
      <c r="A763" t="n">
        <v>6</v>
      </c>
      <c r="B763" t="n">
        <v>45</v>
      </c>
      <c r="C763" t="inlineStr">
        <is>
          <t xml:space="preserve">CONCLUIDO	</t>
        </is>
      </c>
      <c r="D763" t="n">
        <v>6.6531</v>
      </c>
      <c r="E763" t="n">
        <v>15.03</v>
      </c>
      <c r="F763" t="n">
        <v>12.41</v>
      </c>
      <c r="G763" t="n">
        <v>24.01</v>
      </c>
      <c r="H763" t="n">
        <v>0.44</v>
      </c>
      <c r="I763" t="n">
        <v>31</v>
      </c>
      <c r="J763" t="n">
        <v>100.58</v>
      </c>
      <c r="K763" t="n">
        <v>39.72</v>
      </c>
      <c r="L763" t="n">
        <v>2.5</v>
      </c>
      <c r="M763" t="n">
        <v>29</v>
      </c>
      <c r="N763" t="n">
        <v>13.36</v>
      </c>
      <c r="O763" t="n">
        <v>12638.45</v>
      </c>
      <c r="P763" t="n">
        <v>103.33</v>
      </c>
      <c r="Q763" t="n">
        <v>460.81</v>
      </c>
      <c r="R763" t="n">
        <v>68.59999999999999</v>
      </c>
      <c r="S763" t="n">
        <v>32.19</v>
      </c>
      <c r="T763" t="n">
        <v>14188.45</v>
      </c>
      <c r="U763" t="n">
        <v>0.47</v>
      </c>
      <c r="V763" t="n">
        <v>0.72</v>
      </c>
      <c r="W763" t="n">
        <v>1.51</v>
      </c>
      <c r="X763" t="n">
        <v>0.87</v>
      </c>
      <c r="Y763" t="n">
        <v>1</v>
      </c>
      <c r="Z763" t="n">
        <v>10</v>
      </c>
    </row>
    <row r="764">
      <c r="A764" t="n">
        <v>7</v>
      </c>
      <c r="B764" t="n">
        <v>45</v>
      </c>
      <c r="C764" t="inlineStr">
        <is>
          <t xml:space="preserve">CONCLUIDO	</t>
        </is>
      </c>
      <c r="D764" t="n">
        <v>6.7224</v>
      </c>
      <c r="E764" t="n">
        <v>14.88</v>
      </c>
      <c r="F764" t="n">
        <v>12.31</v>
      </c>
      <c r="G764" t="n">
        <v>26.38</v>
      </c>
      <c r="H764" t="n">
        <v>0.48</v>
      </c>
      <c r="I764" t="n">
        <v>28</v>
      </c>
      <c r="J764" t="n">
        <v>100.89</v>
      </c>
      <c r="K764" t="n">
        <v>39.72</v>
      </c>
      <c r="L764" t="n">
        <v>2.75</v>
      </c>
      <c r="M764" t="n">
        <v>26</v>
      </c>
      <c r="N764" t="n">
        <v>13.42</v>
      </c>
      <c r="O764" t="n">
        <v>12676.98</v>
      </c>
      <c r="P764" t="n">
        <v>101.55</v>
      </c>
      <c r="Q764" t="n">
        <v>460.79</v>
      </c>
      <c r="R764" t="n">
        <v>65.75</v>
      </c>
      <c r="S764" t="n">
        <v>32.19</v>
      </c>
      <c r="T764" t="n">
        <v>12777.65</v>
      </c>
      <c r="U764" t="n">
        <v>0.49</v>
      </c>
      <c r="V764" t="n">
        <v>0.73</v>
      </c>
      <c r="W764" t="n">
        <v>1.5</v>
      </c>
      <c r="X764" t="n">
        <v>0.78</v>
      </c>
      <c r="Y764" t="n">
        <v>1</v>
      </c>
      <c r="Z764" t="n">
        <v>10</v>
      </c>
    </row>
    <row r="765">
      <c r="A765" t="n">
        <v>8</v>
      </c>
      <c r="B765" t="n">
        <v>45</v>
      </c>
      <c r="C765" t="inlineStr">
        <is>
          <t xml:space="preserve">CONCLUIDO	</t>
        </is>
      </c>
      <c r="D765" t="n">
        <v>6.7872</v>
      </c>
      <c r="E765" t="n">
        <v>14.73</v>
      </c>
      <c r="F765" t="n">
        <v>12.23</v>
      </c>
      <c r="G765" t="n">
        <v>29.36</v>
      </c>
      <c r="H765" t="n">
        <v>0.52</v>
      </c>
      <c r="I765" t="n">
        <v>25</v>
      </c>
      <c r="J765" t="n">
        <v>101.2</v>
      </c>
      <c r="K765" t="n">
        <v>39.72</v>
      </c>
      <c r="L765" t="n">
        <v>3</v>
      </c>
      <c r="M765" t="n">
        <v>23</v>
      </c>
      <c r="N765" t="n">
        <v>13.49</v>
      </c>
      <c r="O765" t="n">
        <v>12715.54</v>
      </c>
      <c r="P765" t="n">
        <v>100</v>
      </c>
      <c r="Q765" t="n">
        <v>460.71</v>
      </c>
      <c r="R765" t="n">
        <v>63.07</v>
      </c>
      <c r="S765" t="n">
        <v>32.19</v>
      </c>
      <c r="T765" t="n">
        <v>11451.79</v>
      </c>
      <c r="U765" t="n">
        <v>0.51</v>
      </c>
      <c r="V765" t="n">
        <v>0.73</v>
      </c>
      <c r="W765" t="n">
        <v>1.49</v>
      </c>
      <c r="X765" t="n">
        <v>0.7</v>
      </c>
      <c r="Y765" t="n">
        <v>1</v>
      </c>
      <c r="Z765" t="n">
        <v>10</v>
      </c>
    </row>
    <row r="766">
      <c r="A766" t="n">
        <v>9</v>
      </c>
      <c r="B766" t="n">
        <v>45</v>
      </c>
      <c r="C766" t="inlineStr">
        <is>
          <t xml:space="preserve">CONCLUIDO	</t>
        </is>
      </c>
      <c r="D766" t="n">
        <v>6.8411</v>
      </c>
      <c r="E766" t="n">
        <v>14.62</v>
      </c>
      <c r="F766" t="n">
        <v>12.16</v>
      </c>
      <c r="G766" t="n">
        <v>31.71</v>
      </c>
      <c r="H766" t="n">
        <v>0.5600000000000001</v>
      </c>
      <c r="I766" t="n">
        <v>23</v>
      </c>
      <c r="J766" t="n">
        <v>101.52</v>
      </c>
      <c r="K766" t="n">
        <v>39.72</v>
      </c>
      <c r="L766" t="n">
        <v>3.25</v>
      </c>
      <c r="M766" t="n">
        <v>21</v>
      </c>
      <c r="N766" t="n">
        <v>13.55</v>
      </c>
      <c r="O766" t="n">
        <v>12754.13</v>
      </c>
      <c r="P766" t="n">
        <v>98.12</v>
      </c>
      <c r="Q766" t="n">
        <v>460.76</v>
      </c>
      <c r="R766" t="n">
        <v>60.81</v>
      </c>
      <c r="S766" t="n">
        <v>32.19</v>
      </c>
      <c r="T766" t="n">
        <v>10330.67</v>
      </c>
      <c r="U766" t="n">
        <v>0.53</v>
      </c>
      <c r="V766" t="n">
        <v>0.74</v>
      </c>
      <c r="W766" t="n">
        <v>1.48</v>
      </c>
      <c r="X766" t="n">
        <v>0.62</v>
      </c>
      <c r="Y766" t="n">
        <v>1</v>
      </c>
      <c r="Z766" t="n">
        <v>10</v>
      </c>
    </row>
    <row r="767">
      <c r="A767" t="n">
        <v>10</v>
      </c>
      <c r="B767" t="n">
        <v>45</v>
      </c>
      <c r="C767" t="inlineStr">
        <is>
          <t xml:space="preserve">CONCLUIDO	</t>
        </is>
      </c>
      <c r="D767" t="n">
        <v>6.8809</v>
      </c>
      <c r="E767" t="n">
        <v>14.53</v>
      </c>
      <c r="F767" t="n">
        <v>12.11</v>
      </c>
      <c r="G767" t="n">
        <v>34.61</v>
      </c>
      <c r="H767" t="n">
        <v>0.6</v>
      </c>
      <c r="I767" t="n">
        <v>21</v>
      </c>
      <c r="J767" t="n">
        <v>101.83</v>
      </c>
      <c r="K767" t="n">
        <v>39.72</v>
      </c>
      <c r="L767" t="n">
        <v>3.5</v>
      </c>
      <c r="M767" t="n">
        <v>19</v>
      </c>
      <c r="N767" t="n">
        <v>13.61</v>
      </c>
      <c r="O767" t="n">
        <v>12792.74</v>
      </c>
      <c r="P767" t="n">
        <v>96.51000000000001</v>
      </c>
      <c r="Q767" t="n">
        <v>460.72</v>
      </c>
      <c r="R767" t="n">
        <v>59.16</v>
      </c>
      <c r="S767" t="n">
        <v>32.19</v>
      </c>
      <c r="T767" t="n">
        <v>9517.879999999999</v>
      </c>
      <c r="U767" t="n">
        <v>0.54</v>
      </c>
      <c r="V767" t="n">
        <v>0.74</v>
      </c>
      <c r="W767" t="n">
        <v>1.49</v>
      </c>
      <c r="X767" t="n">
        <v>0.58</v>
      </c>
      <c r="Y767" t="n">
        <v>1</v>
      </c>
      <c r="Z767" t="n">
        <v>10</v>
      </c>
    </row>
    <row r="768">
      <c r="A768" t="n">
        <v>11</v>
      </c>
      <c r="B768" t="n">
        <v>45</v>
      </c>
      <c r="C768" t="inlineStr">
        <is>
          <t xml:space="preserve">CONCLUIDO	</t>
        </is>
      </c>
      <c r="D768" t="n">
        <v>6.9018</v>
      </c>
      <c r="E768" t="n">
        <v>14.49</v>
      </c>
      <c r="F768" t="n">
        <v>12.09</v>
      </c>
      <c r="G768" t="n">
        <v>36.27</v>
      </c>
      <c r="H768" t="n">
        <v>0.65</v>
      </c>
      <c r="I768" t="n">
        <v>20</v>
      </c>
      <c r="J768" t="n">
        <v>102.14</v>
      </c>
      <c r="K768" t="n">
        <v>39.72</v>
      </c>
      <c r="L768" t="n">
        <v>3.75</v>
      </c>
      <c r="M768" t="n">
        <v>18</v>
      </c>
      <c r="N768" t="n">
        <v>13.68</v>
      </c>
      <c r="O768" t="n">
        <v>12831.37</v>
      </c>
      <c r="P768" t="n">
        <v>95.45999999999999</v>
      </c>
      <c r="Q768" t="n">
        <v>460.71</v>
      </c>
      <c r="R768" t="n">
        <v>58.51</v>
      </c>
      <c r="S768" t="n">
        <v>32.19</v>
      </c>
      <c r="T768" t="n">
        <v>9196.360000000001</v>
      </c>
      <c r="U768" t="n">
        <v>0.55</v>
      </c>
      <c r="V768" t="n">
        <v>0.74</v>
      </c>
      <c r="W768" t="n">
        <v>1.48</v>
      </c>
      <c r="X768" t="n">
        <v>0.5600000000000001</v>
      </c>
      <c r="Y768" t="n">
        <v>1</v>
      </c>
      <c r="Z768" t="n">
        <v>10</v>
      </c>
    </row>
    <row r="769">
      <c r="A769" t="n">
        <v>12</v>
      </c>
      <c r="B769" t="n">
        <v>45</v>
      </c>
      <c r="C769" t="inlineStr">
        <is>
          <t xml:space="preserve">CONCLUIDO	</t>
        </is>
      </c>
      <c r="D769" t="n">
        <v>6.9516</v>
      </c>
      <c r="E769" t="n">
        <v>14.39</v>
      </c>
      <c r="F769" t="n">
        <v>12.03</v>
      </c>
      <c r="G769" t="n">
        <v>40.09</v>
      </c>
      <c r="H769" t="n">
        <v>0.6899999999999999</v>
      </c>
      <c r="I769" t="n">
        <v>18</v>
      </c>
      <c r="J769" t="n">
        <v>102.45</v>
      </c>
      <c r="K769" t="n">
        <v>39.72</v>
      </c>
      <c r="L769" t="n">
        <v>4</v>
      </c>
      <c r="M769" t="n">
        <v>16</v>
      </c>
      <c r="N769" t="n">
        <v>13.74</v>
      </c>
      <c r="O769" t="n">
        <v>12870.03</v>
      </c>
      <c r="P769" t="n">
        <v>93.95999999999999</v>
      </c>
      <c r="Q769" t="n">
        <v>460.7</v>
      </c>
      <c r="R769" t="n">
        <v>56.49</v>
      </c>
      <c r="S769" t="n">
        <v>32.19</v>
      </c>
      <c r="T769" t="n">
        <v>8197.309999999999</v>
      </c>
      <c r="U769" t="n">
        <v>0.57</v>
      </c>
      <c r="V769" t="n">
        <v>0.74</v>
      </c>
      <c r="W769" t="n">
        <v>1.48</v>
      </c>
      <c r="X769" t="n">
        <v>0.49</v>
      </c>
      <c r="Y769" t="n">
        <v>1</v>
      </c>
      <c r="Z769" t="n">
        <v>10</v>
      </c>
    </row>
    <row r="770">
      <c r="A770" t="n">
        <v>13</v>
      </c>
      <c r="B770" t="n">
        <v>45</v>
      </c>
      <c r="C770" t="inlineStr">
        <is>
          <t xml:space="preserve">CONCLUIDO	</t>
        </is>
      </c>
      <c r="D770" t="n">
        <v>6.9818</v>
      </c>
      <c r="E770" t="n">
        <v>14.32</v>
      </c>
      <c r="F770" t="n">
        <v>11.99</v>
      </c>
      <c r="G770" t="n">
        <v>42.3</v>
      </c>
      <c r="H770" t="n">
        <v>0.73</v>
      </c>
      <c r="I770" t="n">
        <v>17</v>
      </c>
      <c r="J770" t="n">
        <v>102.77</v>
      </c>
      <c r="K770" t="n">
        <v>39.72</v>
      </c>
      <c r="L770" t="n">
        <v>4.25</v>
      </c>
      <c r="M770" t="n">
        <v>15</v>
      </c>
      <c r="N770" t="n">
        <v>13.8</v>
      </c>
      <c r="O770" t="n">
        <v>12908.71</v>
      </c>
      <c r="P770" t="n">
        <v>92.62</v>
      </c>
      <c r="Q770" t="n">
        <v>460.73</v>
      </c>
      <c r="R770" t="n">
        <v>55.05</v>
      </c>
      <c r="S770" t="n">
        <v>32.19</v>
      </c>
      <c r="T770" t="n">
        <v>7483.41</v>
      </c>
      <c r="U770" t="n">
        <v>0.58</v>
      </c>
      <c r="V770" t="n">
        <v>0.75</v>
      </c>
      <c r="W770" t="n">
        <v>1.48</v>
      </c>
      <c r="X770" t="n">
        <v>0.45</v>
      </c>
      <c r="Y770" t="n">
        <v>1</v>
      </c>
      <c r="Z770" t="n">
        <v>10</v>
      </c>
    </row>
    <row r="771">
      <c r="A771" t="n">
        <v>14</v>
      </c>
      <c r="B771" t="n">
        <v>45</v>
      </c>
      <c r="C771" t="inlineStr">
        <is>
          <t xml:space="preserve">CONCLUIDO	</t>
        </is>
      </c>
      <c r="D771" t="n">
        <v>6.9994</v>
      </c>
      <c r="E771" t="n">
        <v>14.29</v>
      </c>
      <c r="F771" t="n">
        <v>11.97</v>
      </c>
      <c r="G771" t="n">
        <v>44.89</v>
      </c>
      <c r="H771" t="n">
        <v>0.77</v>
      </c>
      <c r="I771" t="n">
        <v>16</v>
      </c>
      <c r="J771" t="n">
        <v>103.08</v>
      </c>
      <c r="K771" t="n">
        <v>39.72</v>
      </c>
      <c r="L771" t="n">
        <v>4.5</v>
      </c>
      <c r="M771" t="n">
        <v>14</v>
      </c>
      <c r="N771" t="n">
        <v>13.87</v>
      </c>
      <c r="O771" t="n">
        <v>12947.42</v>
      </c>
      <c r="P771" t="n">
        <v>91.2</v>
      </c>
      <c r="Q771" t="n">
        <v>460.7</v>
      </c>
      <c r="R771" t="n">
        <v>54.74</v>
      </c>
      <c r="S771" t="n">
        <v>32.19</v>
      </c>
      <c r="T771" t="n">
        <v>7334.3</v>
      </c>
      <c r="U771" t="n">
        <v>0.59</v>
      </c>
      <c r="V771" t="n">
        <v>0.75</v>
      </c>
      <c r="W771" t="n">
        <v>1.47</v>
      </c>
      <c r="X771" t="n">
        <v>0.44</v>
      </c>
      <c r="Y771" t="n">
        <v>1</v>
      </c>
      <c r="Z771" t="n">
        <v>10</v>
      </c>
    </row>
    <row r="772">
      <c r="A772" t="n">
        <v>15</v>
      </c>
      <c r="B772" t="n">
        <v>45</v>
      </c>
      <c r="C772" t="inlineStr">
        <is>
          <t xml:space="preserve">CONCLUIDO	</t>
        </is>
      </c>
      <c r="D772" t="n">
        <v>7.0319</v>
      </c>
      <c r="E772" t="n">
        <v>14.22</v>
      </c>
      <c r="F772" t="n">
        <v>11.92</v>
      </c>
      <c r="G772" t="n">
        <v>47.7</v>
      </c>
      <c r="H772" t="n">
        <v>0.8100000000000001</v>
      </c>
      <c r="I772" t="n">
        <v>15</v>
      </c>
      <c r="J772" t="n">
        <v>103.4</v>
      </c>
      <c r="K772" t="n">
        <v>39.72</v>
      </c>
      <c r="L772" t="n">
        <v>4.75</v>
      </c>
      <c r="M772" t="n">
        <v>13</v>
      </c>
      <c r="N772" t="n">
        <v>13.93</v>
      </c>
      <c r="O772" t="n">
        <v>12986.15</v>
      </c>
      <c r="P772" t="n">
        <v>90.04000000000001</v>
      </c>
      <c r="Q772" t="n">
        <v>460.7</v>
      </c>
      <c r="R772" t="n">
        <v>53.17</v>
      </c>
      <c r="S772" t="n">
        <v>32.19</v>
      </c>
      <c r="T772" t="n">
        <v>6552.91</v>
      </c>
      <c r="U772" t="n">
        <v>0.61</v>
      </c>
      <c r="V772" t="n">
        <v>0.75</v>
      </c>
      <c r="W772" t="n">
        <v>1.47</v>
      </c>
      <c r="X772" t="n">
        <v>0.39</v>
      </c>
      <c r="Y772" t="n">
        <v>1</v>
      </c>
      <c r="Z772" t="n">
        <v>10</v>
      </c>
    </row>
    <row r="773">
      <c r="A773" t="n">
        <v>16</v>
      </c>
      <c r="B773" t="n">
        <v>45</v>
      </c>
      <c r="C773" t="inlineStr">
        <is>
          <t xml:space="preserve">CONCLUIDO	</t>
        </is>
      </c>
      <c r="D773" t="n">
        <v>7.0533</v>
      </c>
      <c r="E773" t="n">
        <v>14.18</v>
      </c>
      <c r="F773" t="n">
        <v>11.9</v>
      </c>
      <c r="G773" t="n">
        <v>51.01</v>
      </c>
      <c r="H773" t="n">
        <v>0.85</v>
      </c>
      <c r="I773" t="n">
        <v>14</v>
      </c>
      <c r="J773" t="n">
        <v>103.71</v>
      </c>
      <c r="K773" t="n">
        <v>39.72</v>
      </c>
      <c r="L773" t="n">
        <v>5</v>
      </c>
      <c r="M773" t="n">
        <v>12</v>
      </c>
      <c r="N773" t="n">
        <v>14</v>
      </c>
      <c r="O773" t="n">
        <v>13024.91</v>
      </c>
      <c r="P773" t="n">
        <v>89.06999999999999</v>
      </c>
      <c r="Q773" t="n">
        <v>460.69</v>
      </c>
      <c r="R773" t="n">
        <v>52.39</v>
      </c>
      <c r="S773" t="n">
        <v>32.19</v>
      </c>
      <c r="T773" t="n">
        <v>6169.02</v>
      </c>
      <c r="U773" t="n">
        <v>0.61</v>
      </c>
      <c r="V773" t="n">
        <v>0.75</v>
      </c>
      <c r="W773" t="n">
        <v>1.47</v>
      </c>
      <c r="X773" t="n">
        <v>0.37</v>
      </c>
      <c r="Y773" t="n">
        <v>1</v>
      </c>
      <c r="Z773" t="n">
        <v>10</v>
      </c>
    </row>
    <row r="774">
      <c r="A774" t="n">
        <v>17</v>
      </c>
      <c r="B774" t="n">
        <v>45</v>
      </c>
      <c r="C774" t="inlineStr">
        <is>
          <t xml:space="preserve">CONCLUIDO	</t>
        </is>
      </c>
      <c r="D774" t="n">
        <v>7.0676</v>
      </c>
      <c r="E774" t="n">
        <v>14.15</v>
      </c>
      <c r="F774" t="n">
        <v>11.89</v>
      </c>
      <c r="G774" t="n">
        <v>54.89</v>
      </c>
      <c r="H774" t="n">
        <v>0.89</v>
      </c>
      <c r="I774" t="n">
        <v>13</v>
      </c>
      <c r="J774" t="n">
        <v>104.03</v>
      </c>
      <c r="K774" t="n">
        <v>39.72</v>
      </c>
      <c r="L774" t="n">
        <v>5.25</v>
      </c>
      <c r="M774" t="n">
        <v>10</v>
      </c>
      <c r="N774" t="n">
        <v>14.06</v>
      </c>
      <c r="O774" t="n">
        <v>13063.69</v>
      </c>
      <c r="P774" t="n">
        <v>87.64</v>
      </c>
      <c r="Q774" t="n">
        <v>460.75</v>
      </c>
      <c r="R774" t="n">
        <v>52.24</v>
      </c>
      <c r="S774" t="n">
        <v>32.19</v>
      </c>
      <c r="T774" t="n">
        <v>6097.41</v>
      </c>
      <c r="U774" t="n">
        <v>0.62</v>
      </c>
      <c r="V774" t="n">
        <v>0.75</v>
      </c>
      <c r="W774" t="n">
        <v>1.47</v>
      </c>
      <c r="X774" t="n">
        <v>0.36</v>
      </c>
      <c r="Y774" t="n">
        <v>1</v>
      </c>
      <c r="Z774" t="n">
        <v>10</v>
      </c>
    </row>
    <row r="775">
      <c r="A775" t="n">
        <v>18</v>
      </c>
      <c r="B775" t="n">
        <v>45</v>
      </c>
      <c r="C775" t="inlineStr">
        <is>
          <t xml:space="preserve">CONCLUIDO	</t>
        </is>
      </c>
      <c r="D775" t="n">
        <v>7.0791</v>
      </c>
      <c r="E775" t="n">
        <v>14.13</v>
      </c>
      <c r="F775" t="n">
        <v>11.87</v>
      </c>
      <c r="G775" t="n">
        <v>54.79</v>
      </c>
      <c r="H775" t="n">
        <v>0.93</v>
      </c>
      <c r="I775" t="n">
        <v>13</v>
      </c>
      <c r="J775" t="n">
        <v>104.34</v>
      </c>
      <c r="K775" t="n">
        <v>39.72</v>
      </c>
      <c r="L775" t="n">
        <v>5.5</v>
      </c>
      <c r="M775" t="n">
        <v>9</v>
      </c>
      <c r="N775" t="n">
        <v>14.12</v>
      </c>
      <c r="O775" t="n">
        <v>13102.5</v>
      </c>
      <c r="P775" t="n">
        <v>86.70999999999999</v>
      </c>
      <c r="Q775" t="n">
        <v>460.69</v>
      </c>
      <c r="R775" t="n">
        <v>51.3</v>
      </c>
      <c r="S775" t="n">
        <v>32.19</v>
      </c>
      <c r="T775" t="n">
        <v>5625.35</v>
      </c>
      <c r="U775" t="n">
        <v>0.63</v>
      </c>
      <c r="V775" t="n">
        <v>0.75</v>
      </c>
      <c r="W775" t="n">
        <v>1.47</v>
      </c>
      <c r="X775" t="n">
        <v>0.34</v>
      </c>
      <c r="Y775" t="n">
        <v>1</v>
      </c>
      <c r="Z775" t="n">
        <v>10</v>
      </c>
    </row>
    <row r="776">
      <c r="A776" t="n">
        <v>19</v>
      </c>
      <c r="B776" t="n">
        <v>45</v>
      </c>
      <c r="C776" t="inlineStr">
        <is>
          <t xml:space="preserve">CONCLUIDO	</t>
        </is>
      </c>
      <c r="D776" t="n">
        <v>7.107</v>
      </c>
      <c r="E776" t="n">
        <v>14.07</v>
      </c>
      <c r="F776" t="n">
        <v>11.84</v>
      </c>
      <c r="G776" t="n">
        <v>59.18</v>
      </c>
      <c r="H776" t="n">
        <v>0.97</v>
      </c>
      <c r="I776" t="n">
        <v>12</v>
      </c>
      <c r="J776" t="n">
        <v>104.65</v>
      </c>
      <c r="K776" t="n">
        <v>39.72</v>
      </c>
      <c r="L776" t="n">
        <v>5.75</v>
      </c>
      <c r="M776" t="n">
        <v>5</v>
      </c>
      <c r="N776" t="n">
        <v>14.19</v>
      </c>
      <c r="O776" t="n">
        <v>13141.33</v>
      </c>
      <c r="P776" t="n">
        <v>85.13</v>
      </c>
      <c r="Q776" t="n">
        <v>460.7</v>
      </c>
      <c r="R776" t="n">
        <v>50.16</v>
      </c>
      <c r="S776" t="n">
        <v>32.19</v>
      </c>
      <c r="T776" t="n">
        <v>5060.33</v>
      </c>
      <c r="U776" t="n">
        <v>0.64</v>
      </c>
      <c r="V776" t="n">
        <v>0.75</v>
      </c>
      <c r="W776" t="n">
        <v>1.47</v>
      </c>
      <c r="X776" t="n">
        <v>0.3</v>
      </c>
      <c r="Y776" t="n">
        <v>1</v>
      </c>
      <c r="Z776" t="n">
        <v>10</v>
      </c>
    </row>
    <row r="777">
      <c r="A777" t="n">
        <v>20</v>
      </c>
      <c r="B777" t="n">
        <v>45</v>
      </c>
      <c r="C777" t="inlineStr">
        <is>
          <t xml:space="preserve">CONCLUIDO	</t>
        </is>
      </c>
      <c r="D777" t="n">
        <v>7.0947</v>
      </c>
      <c r="E777" t="n">
        <v>14.1</v>
      </c>
      <c r="F777" t="n">
        <v>11.86</v>
      </c>
      <c r="G777" t="n">
        <v>59.3</v>
      </c>
      <c r="H777" t="n">
        <v>1.01</v>
      </c>
      <c r="I777" t="n">
        <v>12</v>
      </c>
      <c r="J777" t="n">
        <v>104.97</v>
      </c>
      <c r="K777" t="n">
        <v>39.72</v>
      </c>
      <c r="L777" t="n">
        <v>6</v>
      </c>
      <c r="M777" t="n">
        <v>3</v>
      </c>
      <c r="N777" t="n">
        <v>14.25</v>
      </c>
      <c r="O777" t="n">
        <v>13180.19</v>
      </c>
      <c r="P777" t="n">
        <v>85.87</v>
      </c>
      <c r="Q777" t="n">
        <v>460.69</v>
      </c>
      <c r="R777" t="n">
        <v>50.85</v>
      </c>
      <c r="S777" t="n">
        <v>32.19</v>
      </c>
      <c r="T777" t="n">
        <v>5409.26</v>
      </c>
      <c r="U777" t="n">
        <v>0.63</v>
      </c>
      <c r="V777" t="n">
        <v>0.75</v>
      </c>
      <c r="W777" t="n">
        <v>1.48</v>
      </c>
      <c r="X777" t="n">
        <v>0.33</v>
      </c>
      <c r="Y777" t="n">
        <v>1</v>
      </c>
      <c r="Z777" t="n">
        <v>10</v>
      </c>
    </row>
    <row r="778">
      <c r="A778" t="n">
        <v>21</v>
      </c>
      <c r="B778" t="n">
        <v>45</v>
      </c>
      <c r="C778" t="inlineStr">
        <is>
          <t xml:space="preserve">CONCLUIDO	</t>
        </is>
      </c>
      <c r="D778" t="n">
        <v>7.097</v>
      </c>
      <c r="E778" t="n">
        <v>14.09</v>
      </c>
      <c r="F778" t="n">
        <v>11.86</v>
      </c>
      <c r="G778" t="n">
        <v>59.28</v>
      </c>
      <c r="H778" t="n">
        <v>1.05</v>
      </c>
      <c r="I778" t="n">
        <v>12</v>
      </c>
      <c r="J778" t="n">
        <v>105.28</v>
      </c>
      <c r="K778" t="n">
        <v>39.72</v>
      </c>
      <c r="L778" t="n">
        <v>6.25</v>
      </c>
      <c r="M778" t="n">
        <v>3</v>
      </c>
      <c r="N778" t="n">
        <v>14.32</v>
      </c>
      <c r="O778" t="n">
        <v>13219.07</v>
      </c>
      <c r="P778" t="n">
        <v>85.81999999999999</v>
      </c>
      <c r="Q778" t="n">
        <v>460.74</v>
      </c>
      <c r="R778" t="n">
        <v>50.75</v>
      </c>
      <c r="S778" t="n">
        <v>32.19</v>
      </c>
      <c r="T778" t="n">
        <v>5355.38</v>
      </c>
      <c r="U778" t="n">
        <v>0.63</v>
      </c>
      <c r="V778" t="n">
        <v>0.75</v>
      </c>
      <c r="W778" t="n">
        <v>1.47</v>
      </c>
      <c r="X778" t="n">
        <v>0.32</v>
      </c>
      <c r="Y778" t="n">
        <v>1</v>
      </c>
      <c r="Z778" t="n">
        <v>10</v>
      </c>
    </row>
    <row r="779">
      <c r="A779" t="n">
        <v>22</v>
      </c>
      <c r="B779" t="n">
        <v>45</v>
      </c>
      <c r="C779" t="inlineStr">
        <is>
          <t xml:space="preserve">CONCLUIDO	</t>
        </is>
      </c>
      <c r="D779" t="n">
        <v>7.0989</v>
      </c>
      <c r="E779" t="n">
        <v>14.09</v>
      </c>
      <c r="F779" t="n">
        <v>11.85</v>
      </c>
      <c r="G779" t="n">
        <v>59.26</v>
      </c>
      <c r="H779" t="n">
        <v>1.08</v>
      </c>
      <c r="I779" t="n">
        <v>12</v>
      </c>
      <c r="J779" t="n">
        <v>105.6</v>
      </c>
      <c r="K779" t="n">
        <v>39.72</v>
      </c>
      <c r="L779" t="n">
        <v>6.5</v>
      </c>
      <c r="M779" t="n">
        <v>2</v>
      </c>
      <c r="N779" t="n">
        <v>14.39</v>
      </c>
      <c r="O779" t="n">
        <v>13257.98</v>
      </c>
      <c r="P779" t="n">
        <v>85.79000000000001</v>
      </c>
      <c r="Q779" t="n">
        <v>460.73</v>
      </c>
      <c r="R779" t="n">
        <v>50.67</v>
      </c>
      <c r="S779" t="n">
        <v>32.19</v>
      </c>
      <c r="T779" t="n">
        <v>5316.73</v>
      </c>
      <c r="U779" t="n">
        <v>0.64</v>
      </c>
      <c r="V779" t="n">
        <v>0.75</v>
      </c>
      <c r="W779" t="n">
        <v>1.47</v>
      </c>
      <c r="X779" t="n">
        <v>0.32</v>
      </c>
      <c r="Y779" t="n">
        <v>1</v>
      </c>
      <c r="Z779" t="n">
        <v>10</v>
      </c>
    </row>
    <row r="780">
      <c r="A780" t="n">
        <v>23</v>
      </c>
      <c r="B780" t="n">
        <v>45</v>
      </c>
      <c r="C780" t="inlineStr">
        <is>
          <t xml:space="preserve">CONCLUIDO	</t>
        </is>
      </c>
      <c r="D780" t="n">
        <v>7.0984</v>
      </c>
      <c r="E780" t="n">
        <v>14.09</v>
      </c>
      <c r="F780" t="n">
        <v>11.85</v>
      </c>
      <c r="G780" t="n">
        <v>59.27</v>
      </c>
      <c r="H780" t="n">
        <v>1.12</v>
      </c>
      <c r="I780" t="n">
        <v>12</v>
      </c>
      <c r="J780" t="n">
        <v>105.92</v>
      </c>
      <c r="K780" t="n">
        <v>39.72</v>
      </c>
      <c r="L780" t="n">
        <v>6.75</v>
      </c>
      <c r="M780" t="n">
        <v>1</v>
      </c>
      <c r="N780" t="n">
        <v>14.45</v>
      </c>
      <c r="O780" t="n">
        <v>13296.91</v>
      </c>
      <c r="P780" t="n">
        <v>85.8</v>
      </c>
      <c r="Q780" t="n">
        <v>460.69</v>
      </c>
      <c r="R780" t="n">
        <v>50.67</v>
      </c>
      <c r="S780" t="n">
        <v>32.19</v>
      </c>
      <c r="T780" t="n">
        <v>5316.8</v>
      </c>
      <c r="U780" t="n">
        <v>0.64</v>
      </c>
      <c r="V780" t="n">
        <v>0.75</v>
      </c>
      <c r="W780" t="n">
        <v>1.47</v>
      </c>
      <c r="X780" t="n">
        <v>0.32</v>
      </c>
      <c r="Y780" t="n">
        <v>1</v>
      </c>
      <c r="Z780" t="n">
        <v>10</v>
      </c>
    </row>
    <row r="781">
      <c r="A781" t="n">
        <v>24</v>
      </c>
      <c r="B781" t="n">
        <v>45</v>
      </c>
      <c r="C781" t="inlineStr">
        <is>
          <t xml:space="preserve">CONCLUIDO	</t>
        </is>
      </c>
      <c r="D781" t="n">
        <v>7.0981</v>
      </c>
      <c r="E781" t="n">
        <v>14.09</v>
      </c>
      <c r="F781" t="n">
        <v>11.85</v>
      </c>
      <c r="G781" t="n">
        <v>59.27</v>
      </c>
      <c r="H781" t="n">
        <v>1.16</v>
      </c>
      <c r="I781" t="n">
        <v>12</v>
      </c>
      <c r="J781" t="n">
        <v>106.23</v>
      </c>
      <c r="K781" t="n">
        <v>39.72</v>
      </c>
      <c r="L781" t="n">
        <v>7</v>
      </c>
      <c r="M781" t="n">
        <v>0</v>
      </c>
      <c r="N781" t="n">
        <v>14.52</v>
      </c>
      <c r="O781" t="n">
        <v>13335.87</v>
      </c>
      <c r="P781" t="n">
        <v>85.95</v>
      </c>
      <c r="Q781" t="n">
        <v>460.69</v>
      </c>
      <c r="R781" t="n">
        <v>50.63</v>
      </c>
      <c r="S781" t="n">
        <v>32.19</v>
      </c>
      <c r="T781" t="n">
        <v>5299.89</v>
      </c>
      <c r="U781" t="n">
        <v>0.64</v>
      </c>
      <c r="V781" t="n">
        <v>0.75</v>
      </c>
      <c r="W781" t="n">
        <v>1.48</v>
      </c>
      <c r="X781" t="n">
        <v>0.32</v>
      </c>
      <c r="Y781" t="n">
        <v>1</v>
      </c>
      <c r="Z781" t="n">
        <v>10</v>
      </c>
    </row>
    <row r="782">
      <c r="A782" t="n">
        <v>0</v>
      </c>
      <c r="B782" t="n">
        <v>105</v>
      </c>
      <c r="C782" t="inlineStr">
        <is>
          <t xml:space="preserve">CONCLUIDO	</t>
        </is>
      </c>
      <c r="D782" t="n">
        <v>3.7857</v>
      </c>
      <c r="E782" t="n">
        <v>26.42</v>
      </c>
      <c r="F782" t="n">
        <v>16.75</v>
      </c>
      <c r="G782" t="n">
        <v>5.74</v>
      </c>
      <c r="H782" t="n">
        <v>0.09</v>
      </c>
      <c r="I782" t="n">
        <v>175</v>
      </c>
      <c r="J782" t="n">
        <v>204</v>
      </c>
      <c r="K782" t="n">
        <v>55.27</v>
      </c>
      <c r="L782" t="n">
        <v>1</v>
      </c>
      <c r="M782" t="n">
        <v>173</v>
      </c>
      <c r="N782" t="n">
        <v>42.72</v>
      </c>
      <c r="O782" t="n">
        <v>25393.6</v>
      </c>
      <c r="P782" t="n">
        <v>240.41</v>
      </c>
      <c r="Q782" t="n">
        <v>460.87</v>
      </c>
      <c r="R782" t="n">
        <v>210.98</v>
      </c>
      <c r="S782" t="n">
        <v>32.19</v>
      </c>
      <c r="T782" t="n">
        <v>84656.66</v>
      </c>
      <c r="U782" t="n">
        <v>0.15</v>
      </c>
      <c r="V782" t="n">
        <v>0.53</v>
      </c>
      <c r="W782" t="n">
        <v>1.73</v>
      </c>
      <c r="X782" t="n">
        <v>5.21</v>
      </c>
      <c r="Y782" t="n">
        <v>1</v>
      </c>
      <c r="Z782" t="n">
        <v>10</v>
      </c>
    </row>
    <row r="783">
      <c r="A783" t="n">
        <v>1</v>
      </c>
      <c r="B783" t="n">
        <v>105</v>
      </c>
      <c r="C783" t="inlineStr">
        <is>
          <t xml:space="preserve">CONCLUIDO	</t>
        </is>
      </c>
      <c r="D783" t="n">
        <v>4.3318</v>
      </c>
      <c r="E783" t="n">
        <v>23.09</v>
      </c>
      <c r="F783" t="n">
        <v>15.33</v>
      </c>
      <c r="G783" t="n">
        <v>7.19</v>
      </c>
      <c r="H783" t="n">
        <v>0.11</v>
      </c>
      <c r="I783" t="n">
        <v>128</v>
      </c>
      <c r="J783" t="n">
        <v>204.39</v>
      </c>
      <c r="K783" t="n">
        <v>55.27</v>
      </c>
      <c r="L783" t="n">
        <v>1.25</v>
      </c>
      <c r="M783" t="n">
        <v>126</v>
      </c>
      <c r="N783" t="n">
        <v>42.87</v>
      </c>
      <c r="O783" t="n">
        <v>25442.42</v>
      </c>
      <c r="P783" t="n">
        <v>219.52</v>
      </c>
      <c r="Q783" t="n">
        <v>460.84</v>
      </c>
      <c r="R783" t="n">
        <v>164.19</v>
      </c>
      <c r="S783" t="n">
        <v>32.19</v>
      </c>
      <c r="T783" t="n">
        <v>61496.44</v>
      </c>
      <c r="U783" t="n">
        <v>0.2</v>
      </c>
      <c r="V783" t="n">
        <v>0.58</v>
      </c>
      <c r="W783" t="n">
        <v>1.66</v>
      </c>
      <c r="X783" t="n">
        <v>3.79</v>
      </c>
      <c r="Y783" t="n">
        <v>1</v>
      </c>
      <c r="Z783" t="n">
        <v>10</v>
      </c>
    </row>
    <row r="784">
      <c r="A784" t="n">
        <v>2</v>
      </c>
      <c r="B784" t="n">
        <v>105</v>
      </c>
      <c r="C784" t="inlineStr">
        <is>
          <t xml:space="preserve">CONCLUIDO	</t>
        </is>
      </c>
      <c r="D784" t="n">
        <v>4.7302</v>
      </c>
      <c r="E784" t="n">
        <v>21.14</v>
      </c>
      <c r="F784" t="n">
        <v>14.48</v>
      </c>
      <c r="G784" t="n">
        <v>8.6</v>
      </c>
      <c r="H784" t="n">
        <v>0.13</v>
      </c>
      <c r="I784" t="n">
        <v>101</v>
      </c>
      <c r="J784" t="n">
        <v>204.79</v>
      </c>
      <c r="K784" t="n">
        <v>55.27</v>
      </c>
      <c r="L784" t="n">
        <v>1.5</v>
      </c>
      <c r="M784" t="n">
        <v>99</v>
      </c>
      <c r="N784" t="n">
        <v>43.02</v>
      </c>
      <c r="O784" t="n">
        <v>25491.3</v>
      </c>
      <c r="P784" t="n">
        <v>206.9</v>
      </c>
      <c r="Q784" t="n">
        <v>460.79</v>
      </c>
      <c r="R784" t="n">
        <v>136.69</v>
      </c>
      <c r="S784" t="n">
        <v>32.19</v>
      </c>
      <c r="T784" t="n">
        <v>47882.6</v>
      </c>
      <c r="U784" t="n">
        <v>0.24</v>
      </c>
      <c r="V784" t="n">
        <v>0.62</v>
      </c>
      <c r="W784" t="n">
        <v>1.61</v>
      </c>
      <c r="X784" t="n">
        <v>2.94</v>
      </c>
      <c r="Y784" t="n">
        <v>1</v>
      </c>
      <c r="Z784" t="n">
        <v>10</v>
      </c>
    </row>
    <row r="785">
      <c r="A785" t="n">
        <v>3</v>
      </c>
      <c r="B785" t="n">
        <v>105</v>
      </c>
      <c r="C785" t="inlineStr">
        <is>
          <t xml:space="preserve">CONCLUIDO	</t>
        </is>
      </c>
      <c r="D785" t="n">
        <v>5.035</v>
      </c>
      <c r="E785" t="n">
        <v>19.86</v>
      </c>
      <c r="F785" t="n">
        <v>13.93</v>
      </c>
      <c r="G785" t="n">
        <v>10.07</v>
      </c>
      <c r="H785" t="n">
        <v>0.15</v>
      </c>
      <c r="I785" t="n">
        <v>83</v>
      </c>
      <c r="J785" t="n">
        <v>205.18</v>
      </c>
      <c r="K785" t="n">
        <v>55.27</v>
      </c>
      <c r="L785" t="n">
        <v>1.75</v>
      </c>
      <c r="M785" t="n">
        <v>81</v>
      </c>
      <c r="N785" t="n">
        <v>43.16</v>
      </c>
      <c r="O785" t="n">
        <v>25540.22</v>
      </c>
      <c r="P785" t="n">
        <v>198.55</v>
      </c>
      <c r="Q785" t="n">
        <v>460.8</v>
      </c>
      <c r="R785" t="n">
        <v>118.3</v>
      </c>
      <c r="S785" t="n">
        <v>32.19</v>
      </c>
      <c r="T785" t="n">
        <v>38775.56</v>
      </c>
      <c r="U785" t="n">
        <v>0.27</v>
      </c>
      <c r="V785" t="n">
        <v>0.64</v>
      </c>
      <c r="W785" t="n">
        <v>1.59</v>
      </c>
      <c r="X785" t="n">
        <v>2.39</v>
      </c>
      <c r="Y785" t="n">
        <v>1</v>
      </c>
      <c r="Z785" t="n">
        <v>10</v>
      </c>
    </row>
    <row r="786">
      <c r="A786" t="n">
        <v>4</v>
      </c>
      <c r="B786" t="n">
        <v>105</v>
      </c>
      <c r="C786" t="inlineStr">
        <is>
          <t xml:space="preserve">CONCLUIDO	</t>
        </is>
      </c>
      <c r="D786" t="n">
        <v>5.2591</v>
      </c>
      <c r="E786" t="n">
        <v>19.01</v>
      </c>
      <c r="F786" t="n">
        <v>13.57</v>
      </c>
      <c r="G786" t="n">
        <v>11.47</v>
      </c>
      <c r="H786" t="n">
        <v>0.17</v>
      </c>
      <c r="I786" t="n">
        <v>71</v>
      </c>
      <c r="J786" t="n">
        <v>205.58</v>
      </c>
      <c r="K786" t="n">
        <v>55.27</v>
      </c>
      <c r="L786" t="n">
        <v>2</v>
      </c>
      <c r="M786" t="n">
        <v>69</v>
      </c>
      <c r="N786" t="n">
        <v>43.31</v>
      </c>
      <c r="O786" t="n">
        <v>25589.2</v>
      </c>
      <c r="P786" t="n">
        <v>193.07</v>
      </c>
      <c r="Q786" t="n">
        <v>460.78</v>
      </c>
      <c r="R786" t="n">
        <v>106.64</v>
      </c>
      <c r="S786" t="n">
        <v>32.19</v>
      </c>
      <c r="T786" t="n">
        <v>33008.27</v>
      </c>
      <c r="U786" t="n">
        <v>0.3</v>
      </c>
      <c r="V786" t="n">
        <v>0.66</v>
      </c>
      <c r="W786" t="n">
        <v>1.57</v>
      </c>
      <c r="X786" t="n">
        <v>2.04</v>
      </c>
      <c r="Y786" t="n">
        <v>1</v>
      </c>
      <c r="Z786" t="n">
        <v>10</v>
      </c>
    </row>
    <row r="787">
      <c r="A787" t="n">
        <v>5</v>
      </c>
      <c r="B787" t="n">
        <v>105</v>
      </c>
      <c r="C787" t="inlineStr">
        <is>
          <t xml:space="preserve">CONCLUIDO	</t>
        </is>
      </c>
      <c r="D787" t="n">
        <v>5.4366</v>
      </c>
      <c r="E787" t="n">
        <v>18.39</v>
      </c>
      <c r="F787" t="n">
        <v>13.31</v>
      </c>
      <c r="G787" t="n">
        <v>12.89</v>
      </c>
      <c r="H787" t="n">
        <v>0.19</v>
      </c>
      <c r="I787" t="n">
        <v>62</v>
      </c>
      <c r="J787" t="n">
        <v>205.98</v>
      </c>
      <c r="K787" t="n">
        <v>55.27</v>
      </c>
      <c r="L787" t="n">
        <v>2.25</v>
      </c>
      <c r="M787" t="n">
        <v>60</v>
      </c>
      <c r="N787" t="n">
        <v>43.46</v>
      </c>
      <c r="O787" t="n">
        <v>25638.22</v>
      </c>
      <c r="P787" t="n">
        <v>189</v>
      </c>
      <c r="Q787" t="n">
        <v>460.77</v>
      </c>
      <c r="R787" t="n">
        <v>98.23</v>
      </c>
      <c r="S787" t="n">
        <v>32.19</v>
      </c>
      <c r="T787" t="n">
        <v>28847.13</v>
      </c>
      <c r="U787" t="n">
        <v>0.33</v>
      </c>
      <c r="V787" t="n">
        <v>0.67</v>
      </c>
      <c r="W787" t="n">
        <v>1.56</v>
      </c>
      <c r="X787" t="n">
        <v>1.78</v>
      </c>
      <c r="Y787" t="n">
        <v>1</v>
      </c>
      <c r="Z787" t="n">
        <v>10</v>
      </c>
    </row>
    <row r="788">
      <c r="A788" t="n">
        <v>6</v>
      </c>
      <c r="B788" t="n">
        <v>105</v>
      </c>
      <c r="C788" t="inlineStr">
        <is>
          <t xml:space="preserve">CONCLUIDO	</t>
        </is>
      </c>
      <c r="D788" t="n">
        <v>5.5901</v>
      </c>
      <c r="E788" t="n">
        <v>17.89</v>
      </c>
      <c r="F788" t="n">
        <v>13.09</v>
      </c>
      <c r="G788" t="n">
        <v>14.28</v>
      </c>
      <c r="H788" t="n">
        <v>0.22</v>
      </c>
      <c r="I788" t="n">
        <v>55</v>
      </c>
      <c r="J788" t="n">
        <v>206.38</v>
      </c>
      <c r="K788" t="n">
        <v>55.27</v>
      </c>
      <c r="L788" t="n">
        <v>2.5</v>
      </c>
      <c r="M788" t="n">
        <v>53</v>
      </c>
      <c r="N788" t="n">
        <v>43.6</v>
      </c>
      <c r="O788" t="n">
        <v>25687.3</v>
      </c>
      <c r="P788" t="n">
        <v>185.44</v>
      </c>
      <c r="Q788" t="n">
        <v>460.77</v>
      </c>
      <c r="R788" t="n">
        <v>91.09</v>
      </c>
      <c r="S788" t="n">
        <v>32.19</v>
      </c>
      <c r="T788" t="n">
        <v>25311.45</v>
      </c>
      <c r="U788" t="n">
        <v>0.35</v>
      </c>
      <c r="V788" t="n">
        <v>0.68</v>
      </c>
      <c r="W788" t="n">
        <v>1.54</v>
      </c>
      <c r="X788" t="n">
        <v>1.56</v>
      </c>
      <c r="Y788" t="n">
        <v>1</v>
      </c>
      <c r="Z788" t="n">
        <v>10</v>
      </c>
    </row>
    <row r="789">
      <c r="A789" t="n">
        <v>7</v>
      </c>
      <c r="B789" t="n">
        <v>105</v>
      </c>
      <c r="C789" t="inlineStr">
        <is>
          <t xml:space="preserve">CONCLUIDO	</t>
        </is>
      </c>
      <c r="D789" t="n">
        <v>5.717</v>
      </c>
      <c r="E789" t="n">
        <v>17.49</v>
      </c>
      <c r="F789" t="n">
        <v>12.94</v>
      </c>
      <c r="G789" t="n">
        <v>15.84</v>
      </c>
      <c r="H789" t="n">
        <v>0.24</v>
      </c>
      <c r="I789" t="n">
        <v>49</v>
      </c>
      <c r="J789" t="n">
        <v>206.78</v>
      </c>
      <c r="K789" t="n">
        <v>55.27</v>
      </c>
      <c r="L789" t="n">
        <v>2.75</v>
      </c>
      <c r="M789" t="n">
        <v>47</v>
      </c>
      <c r="N789" t="n">
        <v>43.75</v>
      </c>
      <c r="O789" t="n">
        <v>25736.42</v>
      </c>
      <c r="P789" t="n">
        <v>183</v>
      </c>
      <c r="Q789" t="n">
        <v>460.76</v>
      </c>
      <c r="R789" t="n">
        <v>86.15000000000001</v>
      </c>
      <c r="S789" t="n">
        <v>32.19</v>
      </c>
      <c r="T789" t="n">
        <v>22870.87</v>
      </c>
      <c r="U789" t="n">
        <v>0.37</v>
      </c>
      <c r="V789" t="n">
        <v>0.6899999999999999</v>
      </c>
      <c r="W789" t="n">
        <v>1.53</v>
      </c>
      <c r="X789" t="n">
        <v>1.4</v>
      </c>
      <c r="Y789" t="n">
        <v>1</v>
      </c>
      <c r="Z789" t="n">
        <v>10</v>
      </c>
    </row>
    <row r="790">
      <c r="A790" t="n">
        <v>8</v>
      </c>
      <c r="B790" t="n">
        <v>105</v>
      </c>
      <c r="C790" t="inlineStr">
        <is>
          <t xml:space="preserve">CONCLUIDO	</t>
        </is>
      </c>
      <c r="D790" t="n">
        <v>5.8169</v>
      </c>
      <c r="E790" t="n">
        <v>17.19</v>
      </c>
      <c r="F790" t="n">
        <v>12.8</v>
      </c>
      <c r="G790" t="n">
        <v>17.07</v>
      </c>
      <c r="H790" t="n">
        <v>0.26</v>
      </c>
      <c r="I790" t="n">
        <v>45</v>
      </c>
      <c r="J790" t="n">
        <v>207.17</v>
      </c>
      <c r="K790" t="n">
        <v>55.27</v>
      </c>
      <c r="L790" t="n">
        <v>3</v>
      </c>
      <c r="M790" t="n">
        <v>43</v>
      </c>
      <c r="N790" t="n">
        <v>43.9</v>
      </c>
      <c r="O790" t="n">
        <v>25785.6</v>
      </c>
      <c r="P790" t="n">
        <v>180.65</v>
      </c>
      <c r="Q790" t="n">
        <v>460.74</v>
      </c>
      <c r="R790" t="n">
        <v>81.72</v>
      </c>
      <c r="S790" t="n">
        <v>32.19</v>
      </c>
      <c r="T790" t="n">
        <v>20676.25</v>
      </c>
      <c r="U790" t="n">
        <v>0.39</v>
      </c>
      <c r="V790" t="n">
        <v>0.7</v>
      </c>
      <c r="W790" t="n">
        <v>1.52</v>
      </c>
      <c r="X790" t="n">
        <v>1.27</v>
      </c>
      <c r="Y790" t="n">
        <v>1</v>
      </c>
      <c r="Z790" t="n">
        <v>10</v>
      </c>
    </row>
    <row r="791">
      <c r="A791" t="n">
        <v>9</v>
      </c>
      <c r="B791" t="n">
        <v>105</v>
      </c>
      <c r="C791" t="inlineStr">
        <is>
          <t xml:space="preserve">CONCLUIDO	</t>
        </is>
      </c>
      <c r="D791" t="n">
        <v>5.9046</v>
      </c>
      <c r="E791" t="n">
        <v>16.94</v>
      </c>
      <c r="F791" t="n">
        <v>12.71</v>
      </c>
      <c r="G791" t="n">
        <v>18.6</v>
      </c>
      <c r="H791" t="n">
        <v>0.28</v>
      </c>
      <c r="I791" t="n">
        <v>41</v>
      </c>
      <c r="J791" t="n">
        <v>207.57</v>
      </c>
      <c r="K791" t="n">
        <v>55.27</v>
      </c>
      <c r="L791" t="n">
        <v>3.25</v>
      </c>
      <c r="M791" t="n">
        <v>39</v>
      </c>
      <c r="N791" t="n">
        <v>44.05</v>
      </c>
      <c r="O791" t="n">
        <v>25834.83</v>
      </c>
      <c r="P791" t="n">
        <v>178.84</v>
      </c>
      <c r="Q791" t="n">
        <v>460.74</v>
      </c>
      <c r="R791" t="n">
        <v>78.55</v>
      </c>
      <c r="S791" t="n">
        <v>32.19</v>
      </c>
      <c r="T791" t="n">
        <v>19112.35</v>
      </c>
      <c r="U791" t="n">
        <v>0.41</v>
      </c>
      <c r="V791" t="n">
        <v>0.7</v>
      </c>
      <c r="W791" t="n">
        <v>1.52</v>
      </c>
      <c r="X791" t="n">
        <v>1.17</v>
      </c>
      <c r="Y791" t="n">
        <v>1</v>
      </c>
      <c r="Z791" t="n">
        <v>10</v>
      </c>
    </row>
    <row r="792">
      <c r="A792" t="n">
        <v>10</v>
      </c>
      <c r="B792" t="n">
        <v>105</v>
      </c>
      <c r="C792" t="inlineStr">
        <is>
          <t xml:space="preserve">CONCLUIDO	</t>
        </is>
      </c>
      <c r="D792" t="n">
        <v>5.9862</v>
      </c>
      <c r="E792" t="n">
        <v>16.7</v>
      </c>
      <c r="F792" t="n">
        <v>12.6</v>
      </c>
      <c r="G792" t="n">
        <v>19.89</v>
      </c>
      <c r="H792" t="n">
        <v>0.3</v>
      </c>
      <c r="I792" t="n">
        <v>38</v>
      </c>
      <c r="J792" t="n">
        <v>207.97</v>
      </c>
      <c r="K792" t="n">
        <v>55.27</v>
      </c>
      <c r="L792" t="n">
        <v>3.5</v>
      </c>
      <c r="M792" t="n">
        <v>36</v>
      </c>
      <c r="N792" t="n">
        <v>44.2</v>
      </c>
      <c r="O792" t="n">
        <v>25884.1</v>
      </c>
      <c r="P792" t="n">
        <v>176.91</v>
      </c>
      <c r="Q792" t="n">
        <v>460.73</v>
      </c>
      <c r="R792" t="n">
        <v>75.33</v>
      </c>
      <c r="S792" t="n">
        <v>32.19</v>
      </c>
      <c r="T792" t="n">
        <v>17518.61</v>
      </c>
      <c r="U792" t="n">
        <v>0.43</v>
      </c>
      <c r="V792" t="n">
        <v>0.71</v>
      </c>
      <c r="W792" t="n">
        <v>1.5</v>
      </c>
      <c r="X792" t="n">
        <v>1.06</v>
      </c>
      <c r="Y792" t="n">
        <v>1</v>
      </c>
      <c r="Z792" t="n">
        <v>10</v>
      </c>
    </row>
    <row r="793">
      <c r="A793" t="n">
        <v>11</v>
      </c>
      <c r="B793" t="n">
        <v>105</v>
      </c>
      <c r="C793" t="inlineStr">
        <is>
          <t xml:space="preserve">CONCLUIDO	</t>
        </is>
      </c>
      <c r="D793" t="n">
        <v>6.0567</v>
      </c>
      <c r="E793" t="n">
        <v>16.51</v>
      </c>
      <c r="F793" t="n">
        <v>12.53</v>
      </c>
      <c r="G793" t="n">
        <v>21.47</v>
      </c>
      <c r="H793" t="n">
        <v>0.32</v>
      </c>
      <c r="I793" t="n">
        <v>35</v>
      </c>
      <c r="J793" t="n">
        <v>208.37</v>
      </c>
      <c r="K793" t="n">
        <v>55.27</v>
      </c>
      <c r="L793" t="n">
        <v>3.75</v>
      </c>
      <c r="M793" t="n">
        <v>33</v>
      </c>
      <c r="N793" t="n">
        <v>44.35</v>
      </c>
      <c r="O793" t="n">
        <v>25933.43</v>
      </c>
      <c r="P793" t="n">
        <v>175.48</v>
      </c>
      <c r="Q793" t="n">
        <v>460.76</v>
      </c>
      <c r="R793" t="n">
        <v>73.11</v>
      </c>
      <c r="S793" t="n">
        <v>32.19</v>
      </c>
      <c r="T793" t="n">
        <v>16420.59</v>
      </c>
      <c r="U793" t="n">
        <v>0.44</v>
      </c>
      <c r="V793" t="n">
        <v>0.71</v>
      </c>
      <c r="W793" t="n">
        <v>1.5</v>
      </c>
      <c r="X793" t="n">
        <v>0.99</v>
      </c>
      <c r="Y793" t="n">
        <v>1</v>
      </c>
      <c r="Z793" t="n">
        <v>10</v>
      </c>
    </row>
    <row r="794">
      <c r="A794" t="n">
        <v>12</v>
      </c>
      <c r="B794" t="n">
        <v>105</v>
      </c>
      <c r="C794" t="inlineStr">
        <is>
          <t xml:space="preserve">CONCLUIDO	</t>
        </is>
      </c>
      <c r="D794" t="n">
        <v>6.1158</v>
      </c>
      <c r="E794" t="n">
        <v>16.35</v>
      </c>
      <c r="F794" t="n">
        <v>12.45</v>
      </c>
      <c r="G794" t="n">
        <v>22.63</v>
      </c>
      <c r="H794" t="n">
        <v>0.34</v>
      </c>
      <c r="I794" t="n">
        <v>33</v>
      </c>
      <c r="J794" t="n">
        <v>208.77</v>
      </c>
      <c r="K794" t="n">
        <v>55.27</v>
      </c>
      <c r="L794" t="n">
        <v>4</v>
      </c>
      <c r="M794" t="n">
        <v>31</v>
      </c>
      <c r="N794" t="n">
        <v>44.5</v>
      </c>
      <c r="O794" t="n">
        <v>25982.82</v>
      </c>
      <c r="P794" t="n">
        <v>174.25</v>
      </c>
      <c r="Q794" t="n">
        <v>460.71</v>
      </c>
      <c r="R794" t="n">
        <v>70.17</v>
      </c>
      <c r="S794" t="n">
        <v>32.19</v>
      </c>
      <c r="T794" t="n">
        <v>14963.37</v>
      </c>
      <c r="U794" t="n">
        <v>0.46</v>
      </c>
      <c r="V794" t="n">
        <v>0.72</v>
      </c>
      <c r="W794" t="n">
        <v>1.5</v>
      </c>
      <c r="X794" t="n">
        <v>0.91</v>
      </c>
      <c r="Y794" t="n">
        <v>1</v>
      </c>
      <c r="Z794" t="n">
        <v>10</v>
      </c>
    </row>
    <row r="795">
      <c r="A795" t="n">
        <v>13</v>
      </c>
      <c r="B795" t="n">
        <v>105</v>
      </c>
      <c r="C795" t="inlineStr">
        <is>
          <t xml:space="preserve">CONCLUIDO	</t>
        </is>
      </c>
      <c r="D795" t="n">
        <v>6.1686</v>
      </c>
      <c r="E795" t="n">
        <v>16.21</v>
      </c>
      <c r="F795" t="n">
        <v>12.39</v>
      </c>
      <c r="G795" t="n">
        <v>23.98</v>
      </c>
      <c r="H795" t="n">
        <v>0.36</v>
      </c>
      <c r="I795" t="n">
        <v>31</v>
      </c>
      <c r="J795" t="n">
        <v>209.17</v>
      </c>
      <c r="K795" t="n">
        <v>55.27</v>
      </c>
      <c r="L795" t="n">
        <v>4.25</v>
      </c>
      <c r="M795" t="n">
        <v>29</v>
      </c>
      <c r="N795" t="n">
        <v>44.65</v>
      </c>
      <c r="O795" t="n">
        <v>26032.25</v>
      </c>
      <c r="P795" t="n">
        <v>172.81</v>
      </c>
      <c r="Q795" t="n">
        <v>460.77</v>
      </c>
      <c r="R795" t="n">
        <v>68.43000000000001</v>
      </c>
      <c r="S795" t="n">
        <v>32.19</v>
      </c>
      <c r="T795" t="n">
        <v>14102.75</v>
      </c>
      <c r="U795" t="n">
        <v>0.47</v>
      </c>
      <c r="V795" t="n">
        <v>0.72</v>
      </c>
      <c r="W795" t="n">
        <v>1.49</v>
      </c>
      <c r="X795" t="n">
        <v>0.85</v>
      </c>
      <c r="Y795" t="n">
        <v>1</v>
      </c>
      <c r="Z795" t="n">
        <v>10</v>
      </c>
    </row>
    <row r="796">
      <c r="A796" t="n">
        <v>14</v>
      </c>
      <c r="B796" t="n">
        <v>105</v>
      </c>
      <c r="C796" t="inlineStr">
        <is>
          <t xml:space="preserve">CONCLUIDO	</t>
        </is>
      </c>
      <c r="D796" t="n">
        <v>6.2187</v>
      </c>
      <c r="E796" t="n">
        <v>16.08</v>
      </c>
      <c r="F796" t="n">
        <v>12.34</v>
      </c>
      <c r="G796" t="n">
        <v>25.53</v>
      </c>
      <c r="H796" t="n">
        <v>0.38</v>
      </c>
      <c r="I796" t="n">
        <v>29</v>
      </c>
      <c r="J796" t="n">
        <v>209.58</v>
      </c>
      <c r="K796" t="n">
        <v>55.27</v>
      </c>
      <c r="L796" t="n">
        <v>4.5</v>
      </c>
      <c r="M796" t="n">
        <v>27</v>
      </c>
      <c r="N796" t="n">
        <v>44.8</v>
      </c>
      <c r="O796" t="n">
        <v>26081.73</v>
      </c>
      <c r="P796" t="n">
        <v>171.93</v>
      </c>
      <c r="Q796" t="n">
        <v>460.72</v>
      </c>
      <c r="R796" t="n">
        <v>66.90000000000001</v>
      </c>
      <c r="S796" t="n">
        <v>32.19</v>
      </c>
      <c r="T796" t="n">
        <v>13349.37</v>
      </c>
      <c r="U796" t="n">
        <v>0.48</v>
      </c>
      <c r="V796" t="n">
        <v>0.72</v>
      </c>
      <c r="W796" t="n">
        <v>1.49</v>
      </c>
      <c r="X796" t="n">
        <v>0.8</v>
      </c>
      <c r="Y796" t="n">
        <v>1</v>
      </c>
      <c r="Z796" t="n">
        <v>10</v>
      </c>
    </row>
    <row r="797">
      <c r="A797" t="n">
        <v>15</v>
      </c>
      <c r="B797" t="n">
        <v>105</v>
      </c>
      <c r="C797" t="inlineStr">
        <is>
          <t xml:space="preserve">CONCLUIDO	</t>
        </is>
      </c>
      <c r="D797" t="n">
        <v>6.2763</v>
      </c>
      <c r="E797" t="n">
        <v>15.93</v>
      </c>
      <c r="F797" t="n">
        <v>12.27</v>
      </c>
      <c r="G797" t="n">
        <v>27.27</v>
      </c>
      <c r="H797" t="n">
        <v>0.4</v>
      </c>
      <c r="I797" t="n">
        <v>27</v>
      </c>
      <c r="J797" t="n">
        <v>209.98</v>
      </c>
      <c r="K797" t="n">
        <v>55.27</v>
      </c>
      <c r="L797" t="n">
        <v>4.75</v>
      </c>
      <c r="M797" t="n">
        <v>25</v>
      </c>
      <c r="N797" t="n">
        <v>44.95</v>
      </c>
      <c r="O797" t="n">
        <v>26131.27</v>
      </c>
      <c r="P797" t="n">
        <v>170.68</v>
      </c>
      <c r="Q797" t="n">
        <v>460.75</v>
      </c>
      <c r="R797" t="n">
        <v>64.51000000000001</v>
      </c>
      <c r="S797" t="n">
        <v>32.19</v>
      </c>
      <c r="T797" t="n">
        <v>12162.39</v>
      </c>
      <c r="U797" t="n">
        <v>0.5</v>
      </c>
      <c r="V797" t="n">
        <v>0.73</v>
      </c>
      <c r="W797" t="n">
        <v>1.49</v>
      </c>
      <c r="X797" t="n">
        <v>0.74</v>
      </c>
      <c r="Y797" t="n">
        <v>1</v>
      </c>
      <c r="Z797" t="n">
        <v>10</v>
      </c>
    </row>
    <row r="798">
      <c r="A798" t="n">
        <v>16</v>
      </c>
      <c r="B798" t="n">
        <v>105</v>
      </c>
      <c r="C798" t="inlineStr">
        <is>
          <t xml:space="preserve">CONCLUIDO	</t>
        </is>
      </c>
      <c r="D798" t="n">
        <v>6.298</v>
      </c>
      <c r="E798" t="n">
        <v>15.88</v>
      </c>
      <c r="F798" t="n">
        <v>12.26</v>
      </c>
      <c r="G798" t="n">
        <v>28.29</v>
      </c>
      <c r="H798" t="n">
        <v>0.42</v>
      </c>
      <c r="I798" t="n">
        <v>26</v>
      </c>
      <c r="J798" t="n">
        <v>210.38</v>
      </c>
      <c r="K798" t="n">
        <v>55.27</v>
      </c>
      <c r="L798" t="n">
        <v>5</v>
      </c>
      <c r="M798" t="n">
        <v>24</v>
      </c>
      <c r="N798" t="n">
        <v>45.11</v>
      </c>
      <c r="O798" t="n">
        <v>26180.86</v>
      </c>
      <c r="P798" t="n">
        <v>170.2</v>
      </c>
      <c r="Q798" t="n">
        <v>460.69</v>
      </c>
      <c r="R798" t="n">
        <v>64.06</v>
      </c>
      <c r="S798" t="n">
        <v>32.19</v>
      </c>
      <c r="T798" t="n">
        <v>11940.92</v>
      </c>
      <c r="U798" t="n">
        <v>0.5</v>
      </c>
      <c r="V798" t="n">
        <v>0.73</v>
      </c>
      <c r="W798" t="n">
        <v>1.49</v>
      </c>
      <c r="X798" t="n">
        <v>0.72</v>
      </c>
      <c r="Y798" t="n">
        <v>1</v>
      </c>
      <c r="Z798" t="n">
        <v>10</v>
      </c>
    </row>
    <row r="799">
      <c r="A799" t="n">
        <v>17</v>
      </c>
      <c r="B799" t="n">
        <v>105</v>
      </c>
      <c r="C799" t="inlineStr">
        <is>
          <t xml:space="preserve">CONCLUIDO	</t>
        </is>
      </c>
      <c r="D799" t="n">
        <v>6.3589</v>
      </c>
      <c r="E799" t="n">
        <v>15.73</v>
      </c>
      <c r="F799" t="n">
        <v>12.19</v>
      </c>
      <c r="G799" t="n">
        <v>30.47</v>
      </c>
      <c r="H799" t="n">
        <v>0.44</v>
      </c>
      <c r="I799" t="n">
        <v>24</v>
      </c>
      <c r="J799" t="n">
        <v>210.78</v>
      </c>
      <c r="K799" t="n">
        <v>55.27</v>
      </c>
      <c r="L799" t="n">
        <v>5.25</v>
      </c>
      <c r="M799" t="n">
        <v>22</v>
      </c>
      <c r="N799" t="n">
        <v>45.26</v>
      </c>
      <c r="O799" t="n">
        <v>26230.5</v>
      </c>
      <c r="P799" t="n">
        <v>168.49</v>
      </c>
      <c r="Q799" t="n">
        <v>460.77</v>
      </c>
      <c r="R799" t="n">
        <v>61.86</v>
      </c>
      <c r="S799" t="n">
        <v>32.19</v>
      </c>
      <c r="T799" t="n">
        <v>10852.64</v>
      </c>
      <c r="U799" t="n">
        <v>0.52</v>
      </c>
      <c r="V799" t="n">
        <v>0.73</v>
      </c>
      <c r="W799" t="n">
        <v>1.48</v>
      </c>
      <c r="X799" t="n">
        <v>0.65</v>
      </c>
      <c r="Y799" t="n">
        <v>1</v>
      </c>
      <c r="Z799" t="n">
        <v>10</v>
      </c>
    </row>
    <row r="800">
      <c r="A800" t="n">
        <v>18</v>
      </c>
      <c r="B800" t="n">
        <v>105</v>
      </c>
      <c r="C800" t="inlineStr">
        <is>
          <t xml:space="preserve">CONCLUIDO	</t>
        </is>
      </c>
      <c r="D800" t="n">
        <v>6.3852</v>
      </c>
      <c r="E800" t="n">
        <v>15.66</v>
      </c>
      <c r="F800" t="n">
        <v>12.16</v>
      </c>
      <c r="G800" t="n">
        <v>31.73</v>
      </c>
      <c r="H800" t="n">
        <v>0.46</v>
      </c>
      <c r="I800" t="n">
        <v>23</v>
      </c>
      <c r="J800" t="n">
        <v>211.18</v>
      </c>
      <c r="K800" t="n">
        <v>55.27</v>
      </c>
      <c r="L800" t="n">
        <v>5.5</v>
      </c>
      <c r="M800" t="n">
        <v>21</v>
      </c>
      <c r="N800" t="n">
        <v>45.41</v>
      </c>
      <c r="O800" t="n">
        <v>26280.2</v>
      </c>
      <c r="P800" t="n">
        <v>168</v>
      </c>
      <c r="Q800" t="n">
        <v>460.69</v>
      </c>
      <c r="R800" t="n">
        <v>60.93</v>
      </c>
      <c r="S800" t="n">
        <v>32.19</v>
      </c>
      <c r="T800" t="n">
        <v>10393.19</v>
      </c>
      <c r="U800" t="n">
        <v>0.53</v>
      </c>
      <c r="V800" t="n">
        <v>0.73</v>
      </c>
      <c r="W800" t="n">
        <v>1.49</v>
      </c>
      <c r="X800" t="n">
        <v>0.63</v>
      </c>
      <c r="Y800" t="n">
        <v>1</v>
      </c>
      <c r="Z800" t="n">
        <v>10</v>
      </c>
    </row>
    <row r="801">
      <c r="A801" t="n">
        <v>19</v>
      </c>
      <c r="B801" t="n">
        <v>105</v>
      </c>
      <c r="C801" t="inlineStr">
        <is>
          <t xml:space="preserve">CONCLUIDO	</t>
        </is>
      </c>
      <c r="D801" t="n">
        <v>6.4089</v>
      </c>
      <c r="E801" t="n">
        <v>15.6</v>
      </c>
      <c r="F801" t="n">
        <v>12.15</v>
      </c>
      <c r="G801" t="n">
        <v>33.13</v>
      </c>
      <c r="H801" t="n">
        <v>0.48</v>
      </c>
      <c r="I801" t="n">
        <v>22</v>
      </c>
      <c r="J801" t="n">
        <v>211.59</v>
      </c>
      <c r="K801" t="n">
        <v>55.27</v>
      </c>
      <c r="L801" t="n">
        <v>5.75</v>
      </c>
      <c r="M801" t="n">
        <v>20</v>
      </c>
      <c r="N801" t="n">
        <v>45.57</v>
      </c>
      <c r="O801" t="n">
        <v>26329.94</v>
      </c>
      <c r="P801" t="n">
        <v>167.37</v>
      </c>
      <c r="Q801" t="n">
        <v>460.7</v>
      </c>
      <c r="R801" t="n">
        <v>60.32</v>
      </c>
      <c r="S801" t="n">
        <v>32.19</v>
      </c>
      <c r="T801" t="n">
        <v>10090.85</v>
      </c>
      <c r="U801" t="n">
        <v>0.53</v>
      </c>
      <c r="V801" t="n">
        <v>0.74</v>
      </c>
      <c r="W801" t="n">
        <v>1.49</v>
      </c>
      <c r="X801" t="n">
        <v>0.61</v>
      </c>
      <c r="Y801" t="n">
        <v>1</v>
      </c>
      <c r="Z801" t="n">
        <v>10</v>
      </c>
    </row>
    <row r="802">
      <c r="A802" t="n">
        <v>20</v>
      </c>
      <c r="B802" t="n">
        <v>105</v>
      </c>
      <c r="C802" t="inlineStr">
        <is>
          <t xml:space="preserve">CONCLUIDO	</t>
        </is>
      </c>
      <c r="D802" t="n">
        <v>6.4469</v>
      </c>
      <c r="E802" t="n">
        <v>15.51</v>
      </c>
      <c r="F802" t="n">
        <v>12.1</v>
      </c>
      <c r="G802" t="n">
        <v>34.56</v>
      </c>
      <c r="H802" t="n">
        <v>0.5</v>
      </c>
      <c r="I802" t="n">
        <v>21</v>
      </c>
      <c r="J802" t="n">
        <v>211.99</v>
      </c>
      <c r="K802" t="n">
        <v>55.27</v>
      </c>
      <c r="L802" t="n">
        <v>6</v>
      </c>
      <c r="M802" t="n">
        <v>19</v>
      </c>
      <c r="N802" t="n">
        <v>45.72</v>
      </c>
      <c r="O802" t="n">
        <v>26379.74</v>
      </c>
      <c r="P802" t="n">
        <v>166.23</v>
      </c>
      <c r="Q802" t="n">
        <v>460.76</v>
      </c>
      <c r="R802" t="n">
        <v>58.59</v>
      </c>
      <c r="S802" t="n">
        <v>32.19</v>
      </c>
      <c r="T802" t="n">
        <v>9234.110000000001</v>
      </c>
      <c r="U802" t="n">
        <v>0.55</v>
      </c>
      <c r="V802" t="n">
        <v>0.74</v>
      </c>
      <c r="W802" t="n">
        <v>1.48</v>
      </c>
      <c r="X802" t="n">
        <v>0.5600000000000001</v>
      </c>
      <c r="Y802" t="n">
        <v>1</v>
      </c>
      <c r="Z802" t="n">
        <v>10</v>
      </c>
    </row>
    <row r="803">
      <c r="A803" t="n">
        <v>21</v>
      </c>
      <c r="B803" t="n">
        <v>105</v>
      </c>
      <c r="C803" t="inlineStr">
        <is>
          <t xml:space="preserve">CONCLUIDO	</t>
        </is>
      </c>
      <c r="D803" t="n">
        <v>6.4719</v>
      </c>
      <c r="E803" t="n">
        <v>15.45</v>
      </c>
      <c r="F803" t="n">
        <v>12.08</v>
      </c>
      <c r="G803" t="n">
        <v>36.23</v>
      </c>
      <c r="H803" t="n">
        <v>0.52</v>
      </c>
      <c r="I803" t="n">
        <v>20</v>
      </c>
      <c r="J803" t="n">
        <v>212.4</v>
      </c>
      <c r="K803" t="n">
        <v>55.27</v>
      </c>
      <c r="L803" t="n">
        <v>6.25</v>
      </c>
      <c r="M803" t="n">
        <v>18</v>
      </c>
      <c r="N803" t="n">
        <v>45.87</v>
      </c>
      <c r="O803" t="n">
        <v>26429.59</v>
      </c>
      <c r="P803" t="n">
        <v>165.57</v>
      </c>
      <c r="Q803" t="n">
        <v>460.69</v>
      </c>
      <c r="R803" t="n">
        <v>58.05</v>
      </c>
      <c r="S803" t="n">
        <v>32.19</v>
      </c>
      <c r="T803" t="n">
        <v>8967.700000000001</v>
      </c>
      <c r="U803" t="n">
        <v>0.55</v>
      </c>
      <c r="V803" t="n">
        <v>0.74</v>
      </c>
      <c r="W803" t="n">
        <v>1.48</v>
      </c>
      <c r="X803" t="n">
        <v>0.54</v>
      </c>
      <c r="Y803" t="n">
        <v>1</v>
      </c>
      <c r="Z803" t="n">
        <v>10</v>
      </c>
    </row>
    <row r="804">
      <c r="A804" t="n">
        <v>22</v>
      </c>
      <c r="B804" t="n">
        <v>105</v>
      </c>
      <c r="C804" t="inlineStr">
        <is>
          <t xml:space="preserve">CONCLUIDO	</t>
        </is>
      </c>
      <c r="D804" t="n">
        <v>6.4668</v>
      </c>
      <c r="E804" t="n">
        <v>15.46</v>
      </c>
      <c r="F804" t="n">
        <v>12.09</v>
      </c>
      <c r="G804" t="n">
        <v>36.26</v>
      </c>
      <c r="H804" t="n">
        <v>0.54</v>
      </c>
      <c r="I804" t="n">
        <v>20</v>
      </c>
      <c r="J804" t="n">
        <v>212.8</v>
      </c>
      <c r="K804" t="n">
        <v>55.27</v>
      </c>
      <c r="L804" t="n">
        <v>6.5</v>
      </c>
      <c r="M804" t="n">
        <v>18</v>
      </c>
      <c r="N804" t="n">
        <v>46.03</v>
      </c>
      <c r="O804" t="n">
        <v>26479.5</v>
      </c>
      <c r="P804" t="n">
        <v>165.39</v>
      </c>
      <c r="Q804" t="n">
        <v>460.69</v>
      </c>
      <c r="R804" t="n">
        <v>58.42</v>
      </c>
      <c r="S804" t="n">
        <v>32.19</v>
      </c>
      <c r="T804" t="n">
        <v>9152</v>
      </c>
      <c r="U804" t="n">
        <v>0.55</v>
      </c>
      <c r="V804" t="n">
        <v>0.74</v>
      </c>
      <c r="W804" t="n">
        <v>1.48</v>
      </c>
      <c r="X804" t="n">
        <v>0.55</v>
      </c>
      <c r="Y804" t="n">
        <v>1</v>
      </c>
      <c r="Z804" t="n">
        <v>10</v>
      </c>
    </row>
    <row r="805">
      <c r="A805" t="n">
        <v>23</v>
      </c>
      <c r="B805" t="n">
        <v>105</v>
      </c>
      <c r="C805" t="inlineStr">
        <is>
          <t xml:space="preserve">CONCLUIDO	</t>
        </is>
      </c>
      <c r="D805" t="n">
        <v>6.5063</v>
      </c>
      <c r="E805" t="n">
        <v>15.37</v>
      </c>
      <c r="F805" t="n">
        <v>12.03</v>
      </c>
      <c r="G805" t="n">
        <v>38</v>
      </c>
      <c r="H805" t="n">
        <v>0.5600000000000001</v>
      </c>
      <c r="I805" t="n">
        <v>19</v>
      </c>
      <c r="J805" t="n">
        <v>213.21</v>
      </c>
      <c r="K805" t="n">
        <v>55.27</v>
      </c>
      <c r="L805" t="n">
        <v>6.75</v>
      </c>
      <c r="M805" t="n">
        <v>17</v>
      </c>
      <c r="N805" t="n">
        <v>46.18</v>
      </c>
      <c r="O805" t="n">
        <v>26529.46</v>
      </c>
      <c r="P805" t="n">
        <v>164.26</v>
      </c>
      <c r="Q805" t="n">
        <v>460.72</v>
      </c>
      <c r="R805" t="n">
        <v>56.68</v>
      </c>
      <c r="S805" t="n">
        <v>32.19</v>
      </c>
      <c r="T805" t="n">
        <v>8286.620000000001</v>
      </c>
      <c r="U805" t="n">
        <v>0.57</v>
      </c>
      <c r="V805" t="n">
        <v>0.74</v>
      </c>
      <c r="W805" t="n">
        <v>1.48</v>
      </c>
      <c r="X805" t="n">
        <v>0.5</v>
      </c>
      <c r="Y805" t="n">
        <v>1</v>
      </c>
      <c r="Z805" t="n">
        <v>10</v>
      </c>
    </row>
    <row r="806">
      <c r="A806" t="n">
        <v>24</v>
      </c>
      <c r="B806" t="n">
        <v>105</v>
      </c>
      <c r="C806" t="inlineStr">
        <is>
          <t xml:space="preserve">CONCLUIDO	</t>
        </is>
      </c>
      <c r="D806" t="n">
        <v>6.5265</v>
      </c>
      <c r="E806" t="n">
        <v>15.32</v>
      </c>
      <c r="F806" t="n">
        <v>12.03</v>
      </c>
      <c r="G806" t="n">
        <v>40.09</v>
      </c>
      <c r="H806" t="n">
        <v>0.58</v>
      </c>
      <c r="I806" t="n">
        <v>18</v>
      </c>
      <c r="J806" t="n">
        <v>213.61</v>
      </c>
      <c r="K806" t="n">
        <v>55.27</v>
      </c>
      <c r="L806" t="n">
        <v>7</v>
      </c>
      <c r="M806" t="n">
        <v>16</v>
      </c>
      <c r="N806" t="n">
        <v>46.34</v>
      </c>
      <c r="O806" t="n">
        <v>26579.47</v>
      </c>
      <c r="P806" t="n">
        <v>163.88</v>
      </c>
      <c r="Q806" t="n">
        <v>460.69</v>
      </c>
      <c r="R806" t="n">
        <v>56.55</v>
      </c>
      <c r="S806" t="n">
        <v>32.19</v>
      </c>
      <c r="T806" t="n">
        <v>8225.860000000001</v>
      </c>
      <c r="U806" t="n">
        <v>0.57</v>
      </c>
      <c r="V806" t="n">
        <v>0.74</v>
      </c>
      <c r="W806" t="n">
        <v>1.48</v>
      </c>
      <c r="X806" t="n">
        <v>0.49</v>
      </c>
      <c r="Y806" t="n">
        <v>1</v>
      </c>
      <c r="Z806" t="n">
        <v>10</v>
      </c>
    </row>
    <row r="807">
      <c r="A807" t="n">
        <v>25</v>
      </c>
      <c r="B807" t="n">
        <v>105</v>
      </c>
      <c r="C807" t="inlineStr">
        <is>
          <t xml:space="preserve">CONCLUIDO	</t>
        </is>
      </c>
      <c r="D807" t="n">
        <v>6.5299</v>
      </c>
      <c r="E807" t="n">
        <v>15.31</v>
      </c>
      <c r="F807" t="n">
        <v>12.02</v>
      </c>
      <c r="G807" t="n">
        <v>40.06</v>
      </c>
      <c r="H807" t="n">
        <v>0.6</v>
      </c>
      <c r="I807" t="n">
        <v>18</v>
      </c>
      <c r="J807" t="n">
        <v>214.02</v>
      </c>
      <c r="K807" t="n">
        <v>55.27</v>
      </c>
      <c r="L807" t="n">
        <v>7.25</v>
      </c>
      <c r="M807" t="n">
        <v>16</v>
      </c>
      <c r="N807" t="n">
        <v>46.49</v>
      </c>
      <c r="O807" t="n">
        <v>26629.54</v>
      </c>
      <c r="P807" t="n">
        <v>163.05</v>
      </c>
      <c r="Q807" t="n">
        <v>460.7</v>
      </c>
      <c r="R807" t="n">
        <v>56.49</v>
      </c>
      <c r="S807" t="n">
        <v>32.19</v>
      </c>
      <c r="T807" t="n">
        <v>8196.940000000001</v>
      </c>
      <c r="U807" t="n">
        <v>0.57</v>
      </c>
      <c r="V807" t="n">
        <v>0.74</v>
      </c>
      <c r="W807" t="n">
        <v>1.47</v>
      </c>
      <c r="X807" t="n">
        <v>0.49</v>
      </c>
      <c r="Y807" t="n">
        <v>1</v>
      </c>
      <c r="Z807" t="n">
        <v>10</v>
      </c>
    </row>
    <row r="808">
      <c r="A808" t="n">
        <v>26</v>
      </c>
      <c r="B808" t="n">
        <v>105</v>
      </c>
      <c r="C808" t="inlineStr">
        <is>
          <t xml:space="preserve">CONCLUIDO	</t>
        </is>
      </c>
      <c r="D808" t="n">
        <v>6.5666</v>
      </c>
      <c r="E808" t="n">
        <v>15.23</v>
      </c>
      <c r="F808" t="n">
        <v>11.97</v>
      </c>
      <c r="G808" t="n">
        <v>42.26</v>
      </c>
      <c r="H808" t="n">
        <v>0.62</v>
      </c>
      <c r="I808" t="n">
        <v>17</v>
      </c>
      <c r="J808" t="n">
        <v>214.42</v>
      </c>
      <c r="K808" t="n">
        <v>55.27</v>
      </c>
      <c r="L808" t="n">
        <v>7.5</v>
      </c>
      <c r="M808" t="n">
        <v>15</v>
      </c>
      <c r="N808" t="n">
        <v>46.65</v>
      </c>
      <c r="O808" t="n">
        <v>26679.66</v>
      </c>
      <c r="P808" t="n">
        <v>162.45</v>
      </c>
      <c r="Q808" t="n">
        <v>460.71</v>
      </c>
      <c r="R808" t="n">
        <v>54.84</v>
      </c>
      <c r="S808" t="n">
        <v>32.19</v>
      </c>
      <c r="T808" t="n">
        <v>7378.32</v>
      </c>
      <c r="U808" t="n">
        <v>0.59</v>
      </c>
      <c r="V808" t="n">
        <v>0.75</v>
      </c>
      <c r="W808" t="n">
        <v>1.47</v>
      </c>
      <c r="X808" t="n">
        <v>0.44</v>
      </c>
      <c r="Y808" t="n">
        <v>1</v>
      </c>
      <c r="Z808" t="n">
        <v>10</v>
      </c>
    </row>
    <row r="809">
      <c r="A809" t="n">
        <v>27</v>
      </c>
      <c r="B809" t="n">
        <v>105</v>
      </c>
      <c r="C809" t="inlineStr">
        <is>
          <t xml:space="preserve">CONCLUIDO	</t>
        </is>
      </c>
      <c r="D809" t="n">
        <v>6.5832</v>
      </c>
      <c r="E809" t="n">
        <v>15.19</v>
      </c>
      <c r="F809" t="n">
        <v>11.98</v>
      </c>
      <c r="G809" t="n">
        <v>44.91</v>
      </c>
      <c r="H809" t="n">
        <v>0.64</v>
      </c>
      <c r="I809" t="n">
        <v>16</v>
      </c>
      <c r="J809" t="n">
        <v>214.83</v>
      </c>
      <c r="K809" t="n">
        <v>55.27</v>
      </c>
      <c r="L809" t="n">
        <v>7.75</v>
      </c>
      <c r="M809" t="n">
        <v>14</v>
      </c>
      <c r="N809" t="n">
        <v>46.81</v>
      </c>
      <c r="O809" t="n">
        <v>26729.83</v>
      </c>
      <c r="P809" t="n">
        <v>161.9</v>
      </c>
      <c r="Q809" t="n">
        <v>460.71</v>
      </c>
      <c r="R809" t="n">
        <v>54.91</v>
      </c>
      <c r="S809" t="n">
        <v>32.19</v>
      </c>
      <c r="T809" t="n">
        <v>7417.98</v>
      </c>
      <c r="U809" t="n">
        <v>0.59</v>
      </c>
      <c r="V809" t="n">
        <v>0.75</v>
      </c>
      <c r="W809" t="n">
        <v>1.47</v>
      </c>
      <c r="X809" t="n">
        <v>0.44</v>
      </c>
      <c r="Y809" t="n">
        <v>1</v>
      </c>
      <c r="Z809" t="n">
        <v>10</v>
      </c>
    </row>
    <row r="810">
      <c r="A810" t="n">
        <v>28</v>
      </c>
      <c r="B810" t="n">
        <v>105</v>
      </c>
      <c r="C810" t="inlineStr">
        <is>
          <t xml:space="preserve">CONCLUIDO	</t>
        </is>
      </c>
      <c r="D810" t="n">
        <v>6.5873</v>
      </c>
      <c r="E810" t="n">
        <v>15.18</v>
      </c>
      <c r="F810" t="n">
        <v>11.97</v>
      </c>
      <c r="G810" t="n">
        <v>44.88</v>
      </c>
      <c r="H810" t="n">
        <v>0.66</v>
      </c>
      <c r="I810" t="n">
        <v>16</v>
      </c>
      <c r="J810" t="n">
        <v>215.24</v>
      </c>
      <c r="K810" t="n">
        <v>55.27</v>
      </c>
      <c r="L810" t="n">
        <v>8</v>
      </c>
      <c r="M810" t="n">
        <v>14</v>
      </c>
      <c r="N810" t="n">
        <v>46.97</v>
      </c>
      <c r="O810" t="n">
        <v>26780.06</v>
      </c>
      <c r="P810" t="n">
        <v>161.47</v>
      </c>
      <c r="Q810" t="n">
        <v>460.69</v>
      </c>
      <c r="R810" t="n">
        <v>54.74</v>
      </c>
      <c r="S810" t="n">
        <v>32.19</v>
      </c>
      <c r="T810" t="n">
        <v>7332.87</v>
      </c>
      <c r="U810" t="n">
        <v>0.59</v>
      </c>
      <c r="V810" t="n">
        <v>0.75</v>
      </c>
      <c r="W810" t="n">
        <v>1.47</v>
      </c>
      <c r="X810" t="n">
        <v>0.43</v>
      </c>
      <c r="Y810" t="n">
        <v>1</v>
      </c>
      <c r="Z810" t="n">
        <v>10</v>
      </c>
    </row>
    <row r="811">
      <c r="A811" t="n">
        <v>29</v>
      </c>
      <c r="B811" t="n">
        <v>105</v>
      </c>
      <c r="C811" t="inlineStr">
        <is>
          <t xml:space="preserve">CONCLUIDO	</t>
        </is>
      </c>
      <c r="D811" t="n">
        <v>6.6231</v>
      </c>
      <c r="E811" t="n">
        <v>15.1</v>
      </c>
      <c r="F811" t="n">
        <v>11.93</v>
      </c>
      <c r="G811" t="n">
        <v>47.7</v>
      </c>
      <c r="H811" t="n">
        <v>0.68</v>
      </c>
      <c r="I811" t="n">
        <v>15</v>
      </c>
      <c r="J811" t="n">
        <v>215.65</v>
      </c>
      <c r="K811" t="n">
        <v>55.27</v>
      </c>
      <c r="L811" t="n">
        <v>8.25</v>
      </c>
      <c r="M811" t="n">
        <v>13</v>
      </c>
      <c r="N811" t="n">
        <v>47.12</v>
      </c>
      <c r="O811" t="n">
        <v>26830.34</v>
      </c>
      <c r="P811" t="n">
        <v>160.33</v>
      </c>
      <c r="Q811" t="n">
        <v>460.69</v>
      </c>
      <c r="R811" t="n">
        <v>53.28</v>
      </c>
      <c r="S811" t="n">
        <v>32.19</v>
      </c>
      <c r="T811" t="n">
        <v>6609.87</v>
      </c>
      <c r="U811" t="n">
        <v>0.6</v>
      </c>
      <c r="V811" t="n">
        <v>0.75</v>
      </c>
      <c r="W811" t="n">
        <v>1.47</v>
      </c>
      <c r="X811" t="n">
        <v>0.39</v>
      </c>
      <c r="Y811" t="n">
        <v>1</v>
      </c>
      <c r="Z811" t="n">
        <v>10</v>
      </c>
    </row>
    <row r="812">
      <c r="A812" t="n">
        <v>30</v>
      </c>
      <c r="B812" t="n">
        <v>105</v>
      </c>
      <c r="C812" t="inlineStr">
        <is>
          <t xml:space="preserve">CONCLUIDO	</t>
        </is>
      </c>
      <c r="D812" t="n">
        <v>6.6207</v>
      </c>
      <c r="E812" t="n">
        <v>15.1</v>
      </c>
      <c r="F812" t="n">
        <v>11.93</v>
      </c>
      <c r="G812" t="n">
        <v>47.72</v>
      </c>
      <c r="H812" t="n">
        <v>0.7</v>
      </c>
      <c r="I812" t="n">
        <v>15</v>
      </c>
      <c r="J812" t="n">
        <v>216.05</v>
      </c>
      <c r="K812" t="n">
        <v>55.27</v>
      </c>
      <c r="L812" t="n">
        <v>8.5</v>
      </c>
      <c r="M812" t="n">
        <v>13</v>
      </c>
      <c r="N812" t="n">
        <v>47.28</v>
      </c>
      <c r="O812" t="n">
        <v>26880.68</v>
      </c>
      <c r="P812" t="n">
        <v>160.44</v>
      </c>
      <c r="Q812" t="n">
        <v>460.69</v>
      </c>
      <c r="R812" t="n">
        <v>53.32</v>
      </c>
      <c r="S812" t="n">
        <v>32.19</v>
      </c>
      <c r="T812" t="n">
        <v>6626.46</v>
      </c>
      <c r="U812" t="n">
        <v>0.6</v>
      </c>
      <c r="V812" t="n">
        <v>0.75</v>
      </c>
      <c r="W812" t="n">
        <v>1.47</v>
      </c>
      <c r="X812" t="n">
        <v>0.4</v>
      </c>
      <c r="Y812" t="n">
        <v>1</v>
      </c>
      <c r="Z812" t="n">
        <v>10</v>
      </c>
    </row>
    <row r="813">
      <c r="A813" t="n">
        <v>31</v>
      </c>
      <c r="B813" t="n">
        <v>105</v>
      </c>
      <c r="C813" t="inlineStr">
        <is>
          <t xml:space="preserve">CONCLUIDO	</t>
        </is>
      </c>
      <c r="D813" t="n">
        <v>6.6162</v>
      </c>
      <c r="E813" t="n">
        <v>15.11</v>
      </c>
      <c r="F813" t="n">
        <v>11.94</v>
      </c>
      <c r="G813" t="n">
        <v>47.77</v>
      </c>
      <c r="H813" t="n">
        <v>0.72</v>
      </c>
      <c r="I813" t="n">
        <v>15</v>
      </c>
      <c r="J813" t="n">
        <v>216.46</v>
      </c>
      <c r="K813" t="n">
        <v>55.27</v>
      </c>
      <c r="L813" t="n">
        <v>8.75</v>
      </c>
      <c r="M813" t="n">
        <v>13</v>
      </c>
      <c r="N813" t="n">
        <v>47.44</v>
      </c>
      <c r="O813" t="n">
        <v>26931.07</v>
      </c>
      <c r="P813" t="n">
        <v>160</v>
      </c>
      <c r="Q813" t="n">
        <v>460.69</v>
      </c>
      <c r="R813" t="n">
        <v>53.64</v>
      </c>
      <c r="S813" t="n">
        <v>32.19</v>
      </c>
      <c r="T813" t="n">
        <v>6788.03</v>
      </c>
      <c r="U813" t="n">
        <v>0.6</v>
      </c>
      <c r="V813" t="n">
        <v>0.75</v>
      </c>
      <c r="W813" t="n">
        <v>1.48</v>
      </c>
      <c r="X813" t="n">
        <v>0.41</v>
      </c>
      <c r="Y813" t="n">
        <v>1</v>
      </c>
      <c r="Z813" t="n">
        <v>10</v>
      </c>
    </row>
    <row r="814">
      <c r="A814" t="n">
        <v>32</v>
      </c>
      <c r="B814" t="n">
        <v>105</v>
      </c>
      <c r="C814" t="inlineStr">
        <is>
          <t xml:space="preserve">CONCLUIDO	</t>
        </is>
      </c>
      <c r="D814" t="n">
        <v>6.6545</v>
      </c>
      <c r="E814" t="n">
        <v>15.03</v>
      </c>
      <c r="F814" t="n">
        <v>11.89</v>
      </c>
      <c r="G814" t="n">
        <v>50.98</v>
      </c>
      <c r="H814" t="n">
        <v>0.74</v>
      </c>
      <c r="I814" t="n">
        <v>14</v>
      </c>
      <c r="J814" t="n">
        <v>216.87</v>
      </c>
      <c r="K814" t="n">
        <v>55.27</v>
      </c>
      <c r="L814" t="n">
        <v>9</v>
      </c>
      <c r="M814" t="n">
        <v>12</v>
      </c>
      <c r="N814" t="n">
        <v>47.6</v>
      </c>
      <c r="O814" t="n">
        <v>26981.51</v>
      </c>
      <c r="P814" t="n">
        <v>159.45</v>
      </c>
      <c r="Q814" t="n">
        <v>460.72</v>
      </c>
      <c r="R814" t="n">
        <v>52.3</v>
      </c>
      <c r="S814" t="n">
        <v>32.19</v>
      </c>
      <c r="T814" t="n">
        <v>6120</v>
      </c>
      <c r="U814" t="n">
        <v>0.62</v>
      </c>
      <c r="V814" t="n">
        <v>0.75</v>
      </c>
      <c r="W814" t="n">
        <v>1.47</v>
      </c>
      <c r="X814" t="n">
        <v>0.36</v>
      </c>
      <c r="Y814" t="n">
        <v>1</v>
      </c>
      <c r="Z814" t="n">
        <v>10</v>
      </c>
    </row>
    <row r="815">
      <c r="A815" t="n">
        <v>33</v>
      </c>
      <c r="B815" t="n">
        <v>105</v>
      </c>
      <c r="C815" t="inlineStr">
        <is>
          <t xml:space="preserve">CONCLUIDO	</t>
        </is>
      </c>
      <c r="D815" t="n">
        <v>6.6449</v>
      </c>
      <c r="E815" t="n">
        <v>15.05</v>
      </c>
      <c r="F815" t="n">
        <v>11.92</v>
      </c>
      <c r="G815" t="n">
        <v>51.07</v>
      </c>
      <c r="H815" t="n">
        <v>0.76</v>
      </c>
      <c r="I815" t="n">
        <v>14</v>
      </c>
      <c r="J815" t="n">
        <v>217.28</v>
      </c>
      <c r="K815" t="n">
        <v>55.27</v>
      </c>
      <c r="L815" t="n">
        <v>9.25</v>
      </c>
      <c r="M815" t="n">
        <v>12</v>
      </c>
      <c r="N815" t="n">
        <v>47.76</v>
      </c>
      <c r="O815" t="n">
        <v>27032.02</v>
      </c>
      <c r="P815" t="n">
        <v>159.09</v>
      </c>
      <c r="Q815" t="n">
        <v>460.69</v>
      </c>
      <c r="R815" t="n">
        <v>52.85</v>
      </c>
      <c r="S815" t="n">
        <v>32.19</v>
      </c>
      <c r="T815" t="n">
        <v>6397.22</v>
      </c>
      <c r="U815" t="n">
        <v>0.61</v>
      </c>
      <c r="V815" t="n">
        <v>0.75</v>
      </c>
      <c r="W815" t="n">
        <v>1.47</v>
      </c>
      <c r="X815" t="n">
        <v>0.38</v>
      </c>
      <c r="Y815" t="n">
        <v>1</v>
      </c>
      <c r="Z815" t="n">
        <v>10</v>
      </c>
    </row>
    <row r="816">
      <c r="A816" t="n">
        <v>34</v>
      </c>
      <c r="B816" t="n">
        <v>105</v>
      </c>
      <c r="C816" t="inlineStr">
        <is>
          <t xml:space="preserve">CONCLUIDO	</t>
        </is>
      </c>
      <c r="D816" t="n">
        <v>6.6783</v>
      </c>
      <c r="E816" t="n">
        <v>14.97</v>
      </c>
      <c r="F816" t="n">
        <v>11.88</v>
      </c>
      <c r="G816" t="n">
        <v>54.84</v>
      </c>
      <c r="H816" t="n">
        <v>0.78</v>
      </c>
      <c r="I816" t="n">
        <v>13</v>
      </c>
      <c r="J816" t="n">
        <v>217.69</v>
      </c>
      <c r="K816" t="n">
        <v>55.27</v>
      </c>
      <c r="L816" t="n">
        <v>9.5</v>
      </c>
      <c r="M816" t="n">
        <v>11</v>
      </c>
      <c r="N816" t="n">
        <v>47.92</v>
      </c>
      <c r="O816" t="n">
        <v>27082.57</v>
      </c>
      <c r="P816" t="n">
        <v>158.28</v>
      </c>
      <c r="Q816" t="n">
        <v>460.72</v>
      </c>
      <c r="R816" t="n">
        <v>51.87</v>
      </c>
      <c r="S816" t="n">
        <v>32.19</v>
      </c>
      <c r="T816" t="n">
        <v>5911.58</v>
      </c>
      <c r="U816" t="n">
        <v>0.62</v>
      </c>
      <c r="V816" t="n">
        <v>0.75</v>
      </c>
      <c r="W816" t="n">
        <v>1.47</v>
      </c>
      <c r="X816" t="n">
        <v>0.35</v>
      </c>
      <c r="Y816" t="n">
        <v>1</v>
      </c>
      <c r="Z816" t="n">
        <v>10</v>
      </c>
    </row>
    <row r="817">
      <c r="A817" t="n">
        <v>35</v>
      </c>
      <c r="B817" t="n">
        <v>105</v>
      </c>
      <c r="C817" t="inlineStr">
        <is>
          <t xml:space="preserve">CONCLUIDO	</t>
        </is>
      </c>
      <c r="D817" t="n">
        <v>6.6824</v>
      </c>
      <c r="E817" t="n">
        <v>14.96</v>
      </c>
      <c r="F817" t="n">
        <v>11.87</v>
      </c>
      <c r="G817" t="n">
        <v>54.8</v>
      </c>
      <c r="H817" t="n">
        <v>0.79</v>
      </c>
      <c r="I817" t="n">
        <v>13</v>
      </c>
      <c r="J817" t="n">
        <v>218.1</v>
      </c>
      <c r="K817" t="n">
        <v>55.27</v>
      </c>
      <c r="L817" t="n">
        <v>9.75</v>
      </c>
      <c r="M817" t="n">
        <v>11</v>
      </c>
      <c r="N817" t="n">
        <v>48.08</v>
      </c>
      <c r="O817" t="n">
        <v>27133.18</v>
      </c>
      <c r="P817" t="n">
        <v>158.06</v>
      </c>
      <c r="Q817" t="n">
        <v>460.69</v>
      </c>
      <c r="R817" t="n">
        <v>51.64</v>
      </c>
      <c r="S817" t="n">
        <v>32.19</v>
      </c>
      <c r="T817" t="n">
        <v>5796.6</v>
      </c>
      <c r="U817" t="n">
        <v>0.62</v>
      </c>
      <c r="V817" t="n">
        <v>0.75</v>
      </c>
      <c r="W817" t="n">
        <v>1.47</v>
      </c>
      <c r="X817" t="n">
        <v>0.34</v>
      </c>
      <c r="Y817" t="n">
        <v>1</v>
      </c>
      <c r="Z817" t="n">
        <v>10</v>
      </c>
    </row>
    <row r="818">
      <c r="A818" t="n">
        <v>36</v>
      </c>
      <c r="B818" t="n">
        <v>105</v>
      </c>
      <c r="C818" t="inlineStr">
        <is>
          <t xml:space="preserve">CONCLUIDO	</t>
        </is>
      </c>
      <c r="D818" t="n">
        <v>6.6804</v>
      </c>
      <c r="E818" t="n">
        <v>14.97</v>
      </c>
      <c r="F818" t="n">
        <v>11.88</v>
      </c>
      <c r="G818" t="n">
        <v>54.82</v>
      </c>
      <c r="H818" t="n">
        <v>0.8100000000000001</v>
      </c>
      <c r="I818" t="n">
        <v>13</v>
      </c>
      <c r="J818" t="n">
        <v>218.51</v>
      </c>
      <c r="K818" t="n">
        <v>55.27</v>
      </c>
      <c r="L818" t="n">
        <v>10</v>
      </c>
      <c r="M818" t="n">
        <v>11</v>
      </c>
      <c r="N818" t="n">
        <v>48.24</v>
      </c>
      <c r="O818" t="n">
        <v>27183.85</v>
      </c>
      <c r="P818" t="n">
        <v>157.82</v>
      </c>
      <c r="Q818" t="n">
        <v>460.69</v>
      </c>
      <c r="R818" t="n">
        <v>51.51</v>
      </c>
      <c r="S818" t="n">
        <v>32.19</v>
      </c>
      <c r="T818" t="n">
        <v>5730.19</v>
      </c>
      <c r="U818" t="n">
        <v>0.62</v>
      </c>
      <c r="V818" t="n">
        <v>0.75</v>
      </c>
      <c r="W818" t="n">
        <v>1.47</v>
      </c>
      <c r="X818" t="n">
        <v>0.34</v>
      </c>
      <c r="Y818" t="n">
        <v>1</v>
      </c>
      <c r="Z818" t="n">
        <v>10</v>
      </c>
    </row>
    <row r="819">
      <c r="A819" t="n">
        <v>37</v>
      </c>
      <c r="B819" t="n">
        <v>105</v>
      </c>
      <c r="C819" t="inlineStr">
        <is>
          <t xml:space="preserve">CONCLUIDO	</t>
        </is>
      </c>
      <c r="D819" t="n">
        <v>6.7132</v>
      </c>
      <c r="E819" t="n">
        <v>14.9</v>
      </c>
      <c r="F819" t="n">
        <v>11.84</v>
      </c>
      <c r="G819" t="n">
        <v>59.22</v>
      </c>
      <c r="H819" t="n">
        <v>0.83</v>
      </c>
      <c r="I819" t="n">
        <v>12</v>
      </c>
      <c r="J819" t="n">
        <v>218.92</v>
      </c>
      <c r="K819" t="n">
        <v>55.27</v>
      </c>
      <c r="L819" t="n">
        <v>10.25</v>
      </c>
      <c r="M819" t="n">
        <v>10</v>
      </c>
      <c r="N819" t="n">
        <v>48.4</v>
      </c>
      <c r="O819" t="n">
        <v>27234.57</v>
      </c>
      <c r="P819" t="n">
        <v>156.55</v>
      </c>
      <c r="Q819" t="n">
        <v>460.7</v>
      </c>
      <c r="R819" t="n">
        <v>50.56</v>
      </c>
      <c r="S819" t="n">
        <v>32.19</v>
      </c>
      <c r="T819" t="n">
        <v>5260.95</v>
      </c>
      <c r="U819" t="n">
        <v>0.64</v>
      </c>
      <c r="V819" t="n">
        <v>0.75</v>
      </c>
      <c r="W819" t="n">
        <v>1.47</v>
      </c>
      <c r="X819" t="n">
        <v>0.31</v>
      </c>
      <c r="Y819" t="n">
        <v>1</v>
      </c>
      <c r="Z819" t="n">
        <v>10</v>
      </c>
    </row>
    <row r="820">
      <c r="A820" t="n">
        <v>38</v>
      </c>
      <c r="B820" t="n">
        <v>105</v>
      </c>
      <c r="C820" t="inlineStr">
        <is>
          <t xml:space="preserve">CONCLUIDO	</t>
        </is>
      </c>
      <c r="D820" t="n">
        <v>6.7145</v>
      </c>
      <c r="E820" t="n">
        <v>14.89</v>
      </c>
      <c r="F820" t="n">
        <v>11.84</v>
      </c>
      <c r="G820" t="n">
        <v>59.21</v>
      </c>
      <c r="H820" t="n">
        <v>0.85</v>
      </c>
      <c r="I820" t="n">
        <v>12</v>
      </c>
      <c r="J820" t="n">
        <v>219.33</v>
      </c>
      <c r="K820" t="n">
        <v>55.27</v>
      </c>
      <c r="L820" t="n">
        <v>10.5</v>
      </c>
      <c r="M820" t="n">
        <v>10</v>
      </c>
      <c r="N820" t="n">
        <v>48.56</v>
      </c>
      <c r="O820" t="n">
        <v>27285.35</v>
      </c>
      <c r="P820" t="n">
        <v>156.4</v>
      </c>
      <c r="Q820" t="n">
        <v>460.69</v>
      </c>
      <c r="R820" t="n">
        <v>50.58</v>
      </c>
      <c r="S820" t="n">
        <v>32.19</v>
      </c>
      <c r="T820" t="n">
        <v>5274.9</v>
      </c>
      <c r="U820" t="n">
        <v>0.64</v>
      </c>
      <c r="V820" t="n">
        <v>0.75</v>
      </c>
      <c r="W820" t="n">
        <v>1.46</v>
      </c>
      <c r="X820" t="n">
        <v>0.31</v>
      </c>
      <c r="Y820" t="n">
        <v>1</v>
      </c>
      <c r="Z820" t="n">
        <v>10</v>
      </c>
    </row>
    <row r="821">
      <c r="A821" t="n">
        <v>39</v>
      </c>
      <c r="B821" t="n">
        <v>105</v>
      </c>
      <c r="C821" t="inlineStr">
        <is>
          <t xml:space="preserve">CONCLUIDO	</t>
        </is>
      </c>
      <c r="D821" t="n">
        <v>6.7107</v>
      </c>
      <c r="E821" t="n">
        <v>14.9</v>
      </c>
      <c r="F821" t="n">
        <v>11.85</v>
      </c>
      <c r="G821" t="n">
        <v>59.25</v>
      </c>
      <c r="H821" t="n">
        <v>0.87</v>
      </c>
      <c r="I821" t="n">
        <v>12</v>
      </c>
      <c r="J821" t="n">
        <v>219.75</v>
      </c>
      <c r="K821" t="n">
        <v>55.27</v>
      </c>
      <c r="L821" t="n">
        <v>10.75</v>
      </c>
      <c r="M821" t="n">
        <v>10</v>
      </c>
      <c r="N821" t="n">
        <v>48.72</v>
      </c>
      <c r="O821" t="n">
        <v>27336.19</v>
      </c>
      <c r="P821" t="n">
        <v>156.18</v>
      </c>
      <c r="Q821" t="n">
        <v>460.73</v>
      </c>
      <c r="R821" t="n">
        <v>50.63</v>
      </c>
      <c r="S821" t="n">
        <v>32.19</v>
      </c>
      <c r="T821" t="n">
        <v>5296.34</v>
      </c>
      <c r="U821" t="n">
        <v>0.64</v>
      </c>
      <c r="V821" t="n">
        <v>0.75</v>
      </c>
      <c r="W821" t="n">
        <v>1.47</v>
      </c>
      <c r="X821" t="n">
        <v>0.32</v>
      </c>
      <c r="Y821" t="n">
        <v>1</v>
      </c>
      <c r="Z821" t="n">
        <v>10</v>
      </c>
    </row>
    <row r="822">
      <c r="A822" t="n">
        <v>40</v>
      </c>
      <c r="B822" t="n">
        <v>105</v>
      </c>
      <c r="C822" t="inlineStr">
        <is>
          <t xml:space="preserve">CONCLUIDO	</t>
        </is>
      </c>
      <c r="D822" t="n">
        <v>6.7105</v>
      </c>
      <c r="E822" t="n">
        <v>14.9</v>
      </c>
      <c r="F822" t="n">
        <v>11.85</v>
      </c>
      <c r="G822" t="n">
        <v>59.25</v>
      </c>
      <c r="H822" t="n">
        <v>0.89</v>
      </c>
      <c r="I822" t="n">
        <v>12</v>
      </c>
      <c r="J822" t="n">
        <v>220.16</v>
      </c>
      <c r="K822" t="n">
        <v>55.27</v>
      </c>
      <c r="L822" t="n">
        <v>11</v>
      </c>
      <c r="M822" t="n">
        <v>10</v>
      </c>
      <c r="N822" t="n">
        <v>48.89</v>
      </c>
      <c r="O822" t="n">
        <v>27387.08</v>
      </c>
      <c r="P822" t="n">
        <v>155.1</v>
      </c>
      <c r="Q822" t="n">
        <v>460.69</v>
      </c>
      <c r="R822" t="n">
        <v>50.89</v>
      </c>
      <c r="S822" t="n">
        <v>32.19</v>
      </c>
      <c r="T822" t="n">
        <v>5429.68</v>
      </c>
      <c r="U822" t="n">
        <v>0.63</v>
      </c>
      <c r="V822" t="n">
        <v>0.75</v>
      </c>
      <c r="W822" t="n">
        <v>1.47</v>
      </c>
      <c r="X822" t="n">
        <v>0.32</v>
      </c>
      <c r="Y822" t="n">
        <v>1</v>
      </c>
      <c r="Z822" t="n">
        <v>10</v>
      </c>
    </row>
    <row r="823">
      <c r="A823" t="n">
        <v>41</v>
      </c>
      <c r="B823" t="n">
        <v>105</v>
      </c>
      <c r="C823" t="inlineStr">
        <is>
          <t xml:space="preserve">CONCLUIDO	</t>
        </is>
      </c>
      <c r="D823" t="n">
        <v>6.7449</v>
      </c>
      <c r="E823" t="n">
        <v>14.83</v>
      </c>
      <c r="F823" t="n">
        <v>11.82</v>
      </c>
      <c r="G823" t="n">
        <v>64.45</v>
      </c>
      <c r="H823" t="n">
        <v>0.91</v>
      </c>
      <c r="I823" t="n">
        <v>11</v>
      </c>
      <c r="J823" t="n">
        <v>220.57</v>
      </c>
      <c r="K823" t="n">
        <v>55.27</v>
      </c>
      <c r="L823" t="n">
        <v>11.25</v>
      </c>
      <c r="M823" t="n">
        <v>9</v>
      </c>
      <c r="N823" t="n">
        <v>49.05</v>
      </c>
      <c r="O823" t="n">
        <v>27438.03</v>
      </c>
      <c r="P823" t="n">
        <v>154.02</v>
      </c>
      <c r="Q823" t="n">
        <v>460.69</v>
      </c>
      <c r="R823" t="n">
        <v>49.65</v>
      </c>
      <c r="S823" t="n">
        <v>32.19</v>
      </c>
      <c r="T823" t="n">
        <v>4813.06</v>
      </c>
      <c r="U823" t="n">
        <v>0.65</v>
      </c>
      <c r="V823" t="n">
        <v>0.76</v>
      </c>
      <c r="W823" t="n">
        <v>1.46</v>
      </c>
      <c r="X823" t="n">
        <v>0.28</v>
      </c>
      <c r="Y823" t="n">
        <v>1</v>
      </c>
      <c r="Z823" t="n">
        <v>10</v>
      </c>
    </row>
    <row r="824">
      <c r="A824" t="n">
        <v>42</v>
      </c>
      <c r="B824" t="n">
        <v>105</v>
      </c>
      <c r="C824" t="inlineStr">
        <is>
          <t xml:space="preserve">CONCLUIDO	</t>
        </is>
      </c>
      <c r="D824" t="n">
        <v>6.7459</v>
      </c>
      <c r="E824" t="n">
        <v>14.82</v>
      </c>
      <c r="F824" t="n">
        <v>11.81</v>
      </c>
      <c r="G824" t="n">
        <v>64.43000000000001</v>
      </c>
      <c r="H824" t="n">
        <v>0.92</v>
      </c>
      <c r="I824" t="n">
        <v>11</v>
      </c>
      <c r="J824" t="n">
        <v>220.99</v>
      </c>
      <c r="K824" t="n">
        <v>55.27</v>
      </c>
      <c r="L824" t="n">
        <v>11.5</v>
      </c>
      <c r="M824" t="n">
        <v>9</v>
      </c>
      <c r="N824" t="n">
        <v>49.21</v>
      </c>
      <c r="O824" t="n">
        <v>27489.03</v>
      </c>
      <c r="P824" t="n">
        <v>154.36</v>
      </c>
      <c r="Q824" t="n">
        <v>460.69</v>
      </c>
      <c r="R824" t="n">
        <v>49.62</v>
      </c>
      <c r="S824" t="n">
        <v>32.19</v>
      </c>
      <c r="T824" t="n">
        <v>4797.76</v>
      </c>
      <c r="U824" t="n">
        <v>0.65</v>
      </c>
      <c r="V824" t="n">
        <v>0.76</v>
      </c>
      <c r="W824" t="n">
        <v>1.46</v>
      </c>
      <c r="X824" t="n">
        <v>0.28</v>
      </c>
      <c r="Y824" t="n">
        <v>1</v>
      </c>
      <c r="Z824" t="n">
        <v>10</v>
      </c>
    </row>
    <row r="825">
      <c r="A825" t="n">
        <v>43</v>
      </c>
      <c r="B825" t="n">
        <v>105</v>
      </c>
      <c r="C825" t="inlineStr">
        <is>
          <t xml:space="preserve">CONCLUIDO	</t>
        </is>
      </c>
      <c r="D825" t="n">
        <v>6.7484</v>
      </c>
      <c r="E825" t="n">
        <v>14.82</v>
      </c>
      <c r="F825" t="n">
        <v>11.81</v>
      </c>
      <c r="G825" t="n">
        <v>64.40000000000001</v>
      </c>
      <c r="H825" t="n">
        <v>0.9399999999999999</v>
      </c>
      <c r="I825" t="n">
        <v>11</v>
      </c>
      <c r="J825" t="n">
        <v>221.4</v>
      </c>
      <c r="K825" t="n">
        <v>55.27</v>
      </c>
      <c r="L825" t="n">
        <v>11.75</v>
      </c>
      <c r="M825" t="n">
        <v>9</v>
      </c>
      <c r="N825" t="n">
        <v>49.38</v>
      </c>
      <c r="O825" t="n">
        <v>27540.09</v>
      </c>
      <c r="P825" t="n">
        <v>154.27</v>
      </c>
      <c r="Q825" t="n">
        <v>460.69</v>
      </c>
      <c r="R825" t="n">
        <v>49.31</v>
      </c>
      <c r="S825" t="n">
        <v>32.19</v>
      </c>
      <c r="T825" t="n">
        <v>4642.46</v>
      </c>
      <c r="U825" t="n">
        <v>0.65</v>
      </c>
      <c r="V825" t="n">
        <v>0.76</v>
      </c>
      <c r="W825" t="n">
        <v>1.47</v>
      </c>
      <c r="X825" t="n">
        <v>0.27</v>
      </c>
      <c r="Y825" t="n">
        <v>1</v>
      </c>
      <c r="Z825" t="n">
        <v>10</v>
      </c>
    </row>
    <row r="826">
      <c r="A826" t="n">
        <v>44</v>
      </c>
      <c r="B826" t="n">
        <v>105</v>
      </c>
      <c r="C826" t="inlineStr">
        <is>
          <t xml:space="preserve">CONCLUIDO	</t>
        </is>
      </c>
      <c r="D826" t="n">
        <v>6.7437</v>
      </c>
      <c r="E826" t="n">
        <v>14.83</v>
      </c>
      <c r="F826" t="n">
        <v>11.82</v>
      </c>
      <c r="G826" t="n">
        <v>64.45999999999999</v>
      </c>
      <c r="H826" t="n">
        <v>0.96</v>
      </c>
      <c r="I826" t="n">
        <v>11</v>
      </c>
      <c r="J826" t="n">
        <v>221.81</v>
      </c>
      <c r="K826" t="n">
        <v>55.27</v>
      </c>
      <c r="L826" t="n">
        <v>12</v>
      </c>
      <c r="M826" t="n">
        <v>9</v>
      </c>
      <c r="N826" t="n">
        <v>49.54</v>
      </c>
      <c r="O826" t="n">
        <v>27591.21</v>
      </c>
      <c r="P826" t="n">
        <v>153.69</v>
      </c>
      <c r="Q826" t="n">
        <v>460.72</v>
      </c>
      <c r="R826" t="n">
        <v>49.82</v>
      </c>
      <c r="S826" t="n">
        <v>32.19</v>
      </c>
      <c r="T826" t="n">
        <v>4895.73</v>
      </c>
      <c r="U826" t="n">
        <v>0.65</v>
      </c>
      <c r="V826" t="n">
        <v>0.76</v>
      </c>
      <c r="W826" t="n">
        <v>1.46</v>
      </c>
      <c r="X826" t="n">
        <v>0.28</v>
      </c>
      <c r="Y826" t="n">
        <v>1</v>
      </c>
      <c r="Z826" t="n">
        <v>10</v>
      </c>
    </row>
    <row r="827">
      <c r="A827" t="n">
        <v>45</v>
      </c>
      <c r="B827" t="n">
        <v>105</v>
      </c>
      <c r="C827" t="inlineStr">
        <is>
          <t xml:space="preserve">CONCLUIDO	</t>
        </is>
      </c>
      <c r="D827" t="n">
        <v>6.7757</v>
      </c>
      <c r="E827" t="n">
        <v>14.76</v>
      </c>
      <c r="F827" t="n">
        <v>11.79</v>
      </c>
      <c r="G827" t="n">
        <v>70.73</v>
      </c>
      <c r="H827" t="n">
        <v>0.98</v>
      </c>
      <c r="I827" t="n">
        <v>10</v>
      </c>
      <c r="J827" t="n">
        <v>222.23</v>
      </c>
      <c r="K827" t="n">
        <v>55.27</v>
      </c>
      <c r="L827" t="n">
        <v>12.25</v>
      </c>
      <c r="M827" t="n">
        <v>8</v>
      </c>
      <c r="N827" t="n">
        <v>49.71</v>
      </c>
      <c r="O827" t="n">
        <v>27642.51</v>
      </c>
      <c r="P827" t="n">
        <v>152.87</v>
      </c>
      <c r="Q827" t="n">
        <v>460.69</v>
      </c>
      <c r="R827" t="n">
        <v>48.73</v>
      </c>
      <c r="S827" t="n">
        <v>32.19</v>
      </c>
      <c r="T827" t="n">
        <v>4358.3</v>
      </c>
      <c r="U827" t="n">
        <v>0.66</v>
      </c>
      <c r="V827" t="n">
        <v>0.76</v>
      </c>
      <c r="W827" t="n">
        <v>1.46</v>
      </c>
      <c r="X827" t="n">
        <v>0.25</v>
      </c>
      <c r="Y827" t="n">
        <v>1</v>
      </c>
      <c r="Z827" t="n">
        <v>10</v>
      </c>
    </row>
    <row r="828">
      <c r="A828" t="n">
        <v>46</v>
      </c>
      <c r="B828" t="n">
        <v>105</v>
      </c>
      <c r="C828" t="inlineStr">
        <is>
          <t xml:space="preserve">CONCLUIDO	</t>
        </is>
      </c>
      <c r="D828" t="n">
        <v>6.7781</v>
      </c>
      <c r="E828" t="n">
        <v>14.75</v>
      </c>
      <c r="F828" t="n">
        <v>11.78</v>
      </c>
      <c r="G828" t="n">
        <v>70.7</v>
      </c>
      <c r="H828" t="n">
        <v>1</v>
      </c>
      <c r="I828" t="n">
        <v>10</v>
      </c>
      <c r="J828" t="n">
        <v>222.65</v>
      </c>
      <c r="K828" t="n">
        <v>55.27</v>
      </c>
      <c r="L828" t="n">
        <v>12.5</v>
      </c>
      <c r="M828" t="n">
        <v>8</v>
      </c>
      <c r="N828" t="n">
        <v>49.87</v>
      </c>
      <c r="O828" t="n">
        <v>27693.75</v>
      </c>
      <c r="P828" t="n">
        <v>151.9</v>
      </c>
      <c r="Q828" t="n">
        <v>460.7</v>
      </c>
      <c r="R828" t="n">
        <v>48.58</v>
      </c>
      <c r="S828" t="n">
        <v>32.19</v>
      </c>
      <c r="T828" t="n">
        <v>4281.45</v>
      </c>
      <c r="U828" t="n">
        <v>0.66</v>
      </c>
      <c r="V828" t="n">
        <v>0.76</v>
      </c>
      <c r="W828" t="n">
        <v>1.46</v>
      </c>
      <c r="X828" t="n">
        <v>0.25</v>
      </c>
      <c r="Y828" t="n">
        <v>1</v>
      </c>
      <c r="Z828" t="n">
        <v>10</v>
      </c>
    </row>
    <row r="829">
      <c r="A829" t="n">
        <v>47</v>
      </c>
      <c r="B829" t="n">
        <v>105</v>
      </c>
      <c r="C829" t="inlineStr">
        <is>
          <t xml:space="preserve">CONCLUIDO	</t>
        </is>
      </c>
      <c r="D829" t="n">
        <v>6.7757</v>
      </c>
      <c r="E829" t="n">
        <v>14.76</v>
      </c>
      <c r="F829" t="n">
        <v>11.79</v>
      </c>
      <c r="G829" t="n">
        <v>70.73</v>
      </c>
      <c r="H829" t="n">
        <v>1.02</v>
      </c>
      <c r="I829" t="n">
        <v>10</v>
      </c>
      <c r="J829" t="n">
        <v>223.06</v>
      </c>
      <c r="K829" t="n">
        <v>55.27</v>
      </c>
      <c r="L829" t="n">
        <v>12.75</v>
      </c>
      <c r="M829" t="n">
        <v>8</v>
      </c>
      <c r="N829" t="n">
        <v>50.04</v>
      </c>
      <c r="O829" t="n">
        <v>27745.04</v>
      </c>
      <c r="P829" t="n">
        <v>152.19</v>
      </c>
      <c r="Q829" t="n">
        <v>460.7</v>
      </c>
      <c r="R829" t="n">
        <v>48.81</v>
      </c>
      <c r="S829" t="n">
        <v>32.19</v>
      </c>
      <c r="T829" t="n">
        <v>4396.45</v>
      </c>
      <c r="U829" t="n">
        <v>0.66</v>
      </c>
      <c r="V829" t="n">
        <v>0.76</v>
      </c>
      <c r="W829" t="n">
        <v>1.46</v>
      </c>
      <c r="X829" t="n">
        <v>0.25</v>
      </c>
      <c r="Y829" t="n">
        <v>1</v>
      </c>
      <c r="Z829" t="n">
        <v>10</v>
      </c>
    </row>
    <row r="830">
      <c r="A830" t="n">
        <v>48</v>
      </c>
      <c r="B830" t="n">
        <v>105</v>
      </c>
      <c r="C830" t="inlineStr">
        <is>
          <t xml:space="preserve">CONCLUIDO	</t>
        </is>
      </c>
      <c r="D830" t="n">
        <v>6.7758</v>
      </c>
      <c r="E830" t="n">
        <v>14.76</v>
      </c>
      <c r="F830" t="n">
        <v>11.79</v>
      </c>
      <c r="G830" t="n">
        <v>70.73</v>
      </c>
      <c r="H830" t="n">
        <v>1.03</v>
      </c>
      <c r="I830" t="n">
        <v>10</v>
      </c>
      <c r="J830" t="n">
        <v>223.48</v>
      </c>
      <c r="K830" t="n">
        <v>55.27</v>
      </c>
      <c r="L830" t="n">
        <v>13</v>
      </c>
      <c r="M830" t="n">
        <v>8</v>
      </c>
      <c r="N830" t="n">
        <v>50.21</v>
      </c>
      <c r="O830" t="n">
        <v>27796.39</v>
      </c>
      <c r="P830" t="n">
        <v>151.45</v>
      </c>
      <c r="Q830" t="n">
        <v>460.69</v>
      </c>
      <c r="R830" t="n">
        <v>48.86</v>
      </c>
      <c r="S830" t="n">
        <v>32.19</v>
      </c>
      <c r="T830" t="n">
        <v>4423.7</v>
      </c>
      <c r="U830" t="n">
        <v>0.66</v>
      </c>
      <c r="V830" t="n">
        <v>0.76</v>
      </c>
      <c r="W830" t="n">
        <v>1.46</v>
      </c>
      <c r="X830" t="n">
        <v>0.25</v>
      </c>
      <c r="Y830" t="n">
        <v>1</v>
      </c>
      <c r="Z830" t="n">
        <v>10</v>
      </c>
    </row>
    <row r="831">
      <c r="A831" t="n">
        <v>49</v>
      </c>
      <c r="B831" t="n">
        <v>105</v>
      </c>
      <c r="C831" t="inlineStr">
        <is>
          <t xml:space="preserve">CONCLUIDO	</t>
        </is>
      </c>
      <c r="D831" t="n">
        <v>6.772</v>
      </c>
      <c r="E831" t="n">
        <v>14.77</v>
      </c>
      <c r="F831" t="n">
        <v>11.8</v>
      </c>
      <c r="G831" t="n">
        <v>70.78</v>
      </c>
      <c r="H831" t="n">
        <v>1.05</v>
      </c>
      <c r="I831" t="n">
        <v>10</v>
      </c>
      <c r="J831" t="n">
        <v>223.89</v>
      </c>
      <c r="K831" t="n">
        <v>55.27</v>
      </c>
      <c r="L831" t="n">
        <v>13.25</v>
      </c>
      <c r="M831" t="n">
        <v>8</v>
      </c>
      <c r="N831" t="n">
        <v>50.37</v>
      </c>
      <c r="O831" t="n">
        <v>27847.8</v>
      </c>
      <c r="P831" t="n">
        <v>150.37</v>
      </c>
      <c r="Q831" t="n">
        <v>460.69</v>
      </c>
      <c r="R831" t="n">
        <v>48.98</v>
      </c>
      <c r="S831" t="n">
        <v>32.19</v>
      </c>
      <c r="T831" t="n">
        <v>4484.68</v>
      </c>
      <c r="U831" t="n">
        <v>0.66</v>
      </c>
      <c r="V831" t="n">
        <v>0.76</v>
      </c>
      <c r="W831" t="n">
        <v>1.46</v>
      </c>
      <c r="X831" t="n">
        <v>0.26</v>
      </c>
      <c r="Y831" t="n">
        <v>1</v>
      </c>
      <c r="Z831" t="n">
        <v>10</v>
      </c>
    </row>
    <row r="832">
      <c r="A832" t="n">
        <v>50</v>
      </c>
      <c r="B832" t="n">
        <v>105</v>
      </c>
      <c r="C832" t="inlineStr">
        <is>
          <t xml:space="preserve">CONCLUIDO	</t>
        </is>
      </c>
      <c r="D832" t="n">
        <v>6.8085</v>
      </c>
      <c r="E832" t="n">
        <v>14.69</v>
      </c>
      <c r="F832" t="n">
        <v>11.76</v>
      </c>
      <c r="G832" t="n">
        <v>78.39</v>
      </c>
      <c r="H832" t="n">
        <v>1.07</v>
      </c>
      <c r="I832" t="n">
        <v>9</v>
      </c>
      <c r="J832" t="n">
        <v>224.31</v>
      </c>
      <c r="K832" t="n">
        <v>55.27</v>
      </c>
      <c r="L832" t="n">
        <v>13.5</v>
      </c>
      <c r="M832" t="n">
        <v>7</v>
      </c>
      <c r="N832" t="n">
        <v>50.54</v>
      </c>
      <c r="O832" t="n">
        <v>27899.27</v>
      </c>
      <c r="P832" t="n">
        <v>149.53</v>
      </c>
      <c r="Q832" t="n">
        <v>460.7</v>
      </c>
      <c r="R832" t="n">
        <v>47.72</v>
      </c>
      <c r="S832" t="n">
        <v>32.19</v>
      </c>
      <c r="T832" t="n">
        <v>3855.87</v>
      </c>
      <c r="U832" t="n">
        <v>0.67</v>
      </c>
      <c r="V832" t="n">
        <v>0.76</v>
      </c>
      <c r="W832" t="n">
        <v>1.46</v>
      </c>
      <c r="X832" t="n">
        <v>0.22</v>
      </c>
      <c r="Y832" t="n">
        <v>1</v>
      </c>
      <c r="Z832" t="n">
        <v>10</v>
      </c>
    </row>
    <row r="833">
      <c r="A833" t="n">
        <v>51</v>
      </c>
      <c r="B833" t="n">
        <v>105</v>
      </c>
      <c r="C833" t="inlineStr">
        <is>
          <t xml:space="preserve">CONCLUIDO	</t>
        </is>
      </c>
      <c r="D833" t="n">
        <v>6.8085</v>
      </c>
      <c r="E833" t="n">
        <v>14.69</v>
      </c>
      <c r="F833" t="n">
        <v>11.76</v>
      </c>
      <c r="G833" t="n">
        <v>78.39</v>
      </c>
      <c r="H833" t="n">
        <v>1.09</v>
      </c>
      <c r="I833" t="n">
        <v>9</v>
      </c>
      <c r="J833" t="n">
        <v>224.73</v>
      </c>
      <c r="K833" t="n">
        <v>55.27</v>
      </c>
      <c r="L833" t="n">
        <v>13.75</v>
      </c>
      <c r="M833" t="n">
        <v>7</v>
      </c>
      <c r="N833" t="n">
        <v>50.71</v>
      </c>
      <c r="O833" t="n">
        <v>27950.8</v>
      </c>
      <c r="P833" t="n">
        <v>149.85</v>
      </c>
      <c r="Q833" t="n">
        <v>460.73</v>
      </c>
      <c r="R833" t="n">
        <v>47.61</v>
      </c>
      <c r="S833" t="n">
        <v>32.19</v>
      </c>
      <c r="T833" t="n">
        <v>3801.81</v>
      </c>
      <c r="U833" t="n">
        <v>0.68</v>
      </c>
      <c r="V833" t="n">
        <v>0.76</v>
      </c>
      <c r="W833" t="n">
        <v>1.47</v>
      </c>
      <c r="X833" t="n">
        <v>0.22</v>
      </c>
      <c r="Y833" t="n">
        <v>1</v>
      </c>
      <c r="Z833" t="n">
        <v>10</v>
      </c>
    </row>
    <row r="834">
      <c r="A834" t="n">
        <v>52</v>
      </c>
      <c r="B834" t="n">
        <v>105</v>
      </c>
      <c r="C834" t="inlineStr">
        <is>
          <t xml:space="preserve">CONCLUIDO	</t>
        </is>
      </c>
      <c r="D834" t="n">
        <v>6.807</v>
      </c>
      <c r="E834" t="n">
        <v>14.69</v>
      </c>
      <c r="F834" t="n">
        <v>11.76</v>
      </c>
      <c r="G834" t="n">
        <v>78.41</v>
      </c>
      <c r="H834" t="n">
        <v>1.11</v>
      </c>
      <c r="I834" t="n">
        <v>9</v>
      </c>
      <c r="J834" t="n">
        <v>225.15</v>
      </c>
      <c r="K834" t="n">
        <v>55.27</v>
      </c>
      <c r="L834" t="n">
        <v>14</v>
      </c>
      <c r="M834" t="n">
        <v>7</v>
      </c>
      <c r="N834" t="n">
        <v>50.88</v>
      </c>
      <c r="O834" t="n">
        <v>28002.38</v>
      </c>
      <c r="P834" t="n">
        <v>149.86</v>
      </c>
      <c r="Q834" t="n">
        <v>460.69</v>
      </c>
      <c r="R834" t="n">
        <v>47.79</v>
      </c>
      <c r="S834" t="n">
        <v>32.19</v>
      </c>
      <c r="T834" t="n">
        <v>3890.8</v>
      </c>
      <c r="U834" t="n">
        <v>0.67</v>
      </c>
      <c r="V834" t="n">
        <v>0.76</v>
      </c>
      <c r="W834" t="n">
        <v>1.47</v>
      </c>
      <c r="X834" t="n">
        <v>0.23</v>
      </c>
      <c r="Y834" t="n">
        <v>1</v>
      </c>
      <c r="Z834" t="n">
        <v>10</v>
      </c>
    </row>
    <row r="835">
      <c r="A835" t="n">
        <v>53</v>
      </c>
      <c r="B835" t="n">
        <v>105</v>
      </c>
      <c r="C835" t="inlineStr">
        <is>
          <t xml:space="preserve">CONCLUIDO	</t>
        </is>
      </c>
      <c r="D835" t="n">
        <v>6.8012</v>
      </c>
      <c r="E835" t="n">
        <v>14.7</v>
      </c>
      <c r="F835" t="n">
        <v>11.77</v>
      </c>
      <c r="G835" t="n">
        <v>78.48999999999999</v>
      </c>
      <c r="H835" t="n">
        <v>1.12</v>
      </c>
      <c r="I835" t="n">
        <v>9</v>
      </c>
      <c r="J835" t="n">
        <v>225.57</v>
      </c>
      <c r="K835" t="n">
        <v>55.27</v>
      </c>
      <c r="L835" t="n">
        <v>14.25</v>
      </c>
      <c r="M835" t="n">
        <v>7</v>
      </c>
      <c r="N835" t="n">
        <v>51.04</v>
      </c>
      <c r="O835" t="n">
        <v>28054.03</v>
      </c>
      <c r="P835" t="n">
        <v>150.16</v>
      </c>
      <c r="Q835" t="n">
        <v>460.69</v>
      </c>
      <c r="R835" t="n">
        <v>48.32</v>
      </c>
      <c r="S835" t="n">
        <v>32.19</v>
      </c>
      <c r="T835" t="n">
        <v>4155.63</v>
      </c>
      <c r="U835" t="n">
        <v>0.67</v>
      </c>
      <c r="V835" t="n">
        <v>0.76</v>
      </c>
      <c r="W835" t="n">
        <v>1.46</v>
      </c>
      <c r="X835" t="n">
        <v>0.24</v>
      </c>
      <c r="Y835" t="n">
        <v>1</v>
      </c>
      <c r="Z835" t="n">
        <v>10</v>
      </c>
    </row>
    <row r="836">
      <c r="A836" t="n">
        <v>54</v>
      </c>
      <c r="B836" t="n">
        <v>105</v>
      </c>
      <c r="C836" t="inlineStr">
        <is>
          <t xml:space="preserve">CONCLUIDO	</t>
        </is>
      </c>
      <c r="D836" t="n">
        <v>6.8052</v>
      </c>
      <c r="E836" t="n">
        <v>14.69</v>
      </c>
      <c r="F836" t="n">
        <v>11.77</v>
      </c>
      <c r="G836" t="n">
        <v>78.43000000000001</v>
      </c>
      <c r="H836" t="n">
        <v>1.14</v>
      </c>
      <c r="I836" t="n">
        <v>9</v>
      </c>
      <c r="J836" t="n">
        <v>225.99</v>
      </c>
      <c r="K836" t="n">
        <v>55.27</v>
      </c>
      <c r="L836" t="n">
        <v>14.5</v>
      </c>
      <c r="M836" t="n">
        <v>7</v>
      </c>
      <c r="N836" t="n">
        <v>51.21</v>
      </c>
      <c r="O836" t="n">
        <v>28105.73</v>
      </c>
      <c r="P836" t="n">
        <v>149.08</v>
      </c>
      <c r="Q836" t="n">
        <v>460.69</v>
      </c>
      <c r="R836" t="n">
        <v>48.01</v>
      </c>
      <c r="S836" t="n">
        <v>32.19</v>
      </c>
      <c r="T836" t="n">
        <v>4002.09</v>
      </c>
      <c r="U836" t="n">
        <v>0.67</v>
      </c>
      <c r="V836" t="n">
        <v>0.76</v>
      </c>
      <c r="W836" t="n">
        <v>1.46</v>
      </c>
      <c r="X836" t="n">
        <v>0.23</v>
      </c>
      <c r="Y836" t="n">
        <v>1</v>
      </c>
      <c r="Z836" t="n">
        <v>10</v>
      </c>
    </row>
    <row r="837">
      <c r="A837" t="n">
        <v>55</v>
      </c>
      <c r="B837" t="n">
        <v>105</v>
      </c>
      <c r="C837" t="inlineStr">
        <is>
          <t xml:space="preserve">CONCLUIDO	</t>
        </is>
      </c>
      <c r="D837" t="n">
        <v>6.8037</v>
      </c>
      <c r="E837" t="n">
        <v>14.7</v>
      </c>
      <c r="F837" t="n">
        <v>11.77</v>
      </c>
      <c r="G837" t="n">
        <v>78.45</v>
      </c>
      <c r="H837" t="n">
        <v>1.16</v>
      </c>
      <c r="I837" t="n">
        <v>9</v>
      </c>
      <c r="J837" t="n">
        <v>226.41</v>
      </c>
      <c r="K837" t="n">
        <v>55.27</v>
      </c>
      <c r="L837" t="n">
        <v>14.75</v>
      </c>
      <c r="M837" t="n">
        <v>7</v>
      </c>
      <c r="N837" t="n">
        <v>51.38</v>
      </c>
      <c r="O837" t="n">
        <v>28157.49</v>
      </c>
      <c r="P837" t="n">
        <v>148.57</v>
      </c>
      <c r="Q837" t="n">
        <v>460.69</v>
      </c>
      <c r="R837" t="n">
        <v>48.12</v>
      </c>
      <c r="S837" t="n">
        <v>32.19</v>
      </c>
      <c r="T837" t="n">
        <v>4057.79</v>
      </c>
      <c r="U837" t="n">
        <v>0.67</v>
      </c>
      <c r="V837" t="n">
        <v>0.76</v>
      </c>
      <c r="W837" t="n">
        <v>1.46</v>
      </c>
      <c r="X837" t="n">
        <v>0.23</v>
      </c>
      <c r="Y837" t="n">
        <v>1</v>
      </c>
      <c r="Z837" t="n">
        <v>10</v>
      </c>
    </row>
    <row r="838">
      <c r="A838" t="n">
        <v>56</v>
      </c>
      <c r="B838" t="n">
        <v>105</v>
      </c>
      <c r="C838" t="inlineStr">
        <is>
          <t xml:space="preserve">CONCLUIDO	</t>
        </is>
      </c>
      <c r="D838" t="n">
        <v>6.8437</v>
      </c>
      <c r="E838" t="n">
        <v>14.61</v>
      </c>
      <c r="F838" t="n">
        <v>11.72</v>
      </c>
      <c r="G838" t="n">
        <v>87.92</v>
      </c>
      <c r="H838" t="n">
        <v>1.18</v>
      </c>
      <c r="I838" t="n">
        <v>8</v>
      </c>
      <c r="J838" t="n">
        <v>226.83</v>
      </c>
      <c r="K838" t="n">
        <v>55.27</v>
      </c>
      <c r="L838" t="n">
        <v>15</v>
      </c>
      <c r="M838" t="n">
        <v>6</v>
      </c>
      <c r="N838" t="n">
        <v>51.55</v>
      </c>
      <c r="O838" t="n">
        <v>28209.31</v>
      </c>
      <c r="P838" t="n">
        <v>146.69</v>
      </c>
      <c r="Q838" t="n">
        <v>460.69</v>
      </c>
      <c r="R838" t="n">
        <v>46.71</v>
      </c>
      <c r="S838" t="n">
        <v>32.19</v>
      </c>
      <c r="T838" t="n">
        <v>3355</v>
      </c>
      <c r="U838" t="n">
        <v>0.6899999999999999</v>
      </c>
      <c r="V838" t="n">
        <v>0.76</v>
      </c>
      <c r="W838" t="n">
        <v>1.46</v>
      </c>
      <c r="X838" t="n">
        <v>0.19</v>
      </c>
      <c r="Y838" t="n">
        <v>1</v>
      </c>
      <c r="Z838" t="n">
        <v>10</v>
      </c>
    </row>
    <row r="839">
      <c r="A839" t="n">
        <v>57</v>
      </c>
      <c r="B839" t="n">
        <v>105</v>
      </c>
      <c r="C839" t="inlineStr">
        <is>
          <t xml:space="preserve">CONCLUIDO	</t>
        </is>
      </c>
      <c r="D839" t="n">
        <v>6.8363</v>
      </c>
      <c r="E839" t="n">
        <v>14.63</v>
      </c>
      <c r="F839" t="n">
        <v>11.74</v>
      </c>
      <c r="G839" t="n">
        <v>88.04000000000001</v>
      </c>
      <c r="H839" t="n">
        <v>1.19</v>
      </c>
      <c r="I839" t="n">
        <v>8</v>
      </c>
      <c r="J839" t="n">
        <v>227.25</v>
      </c>
      <c r="K839" t="n">
        <v>55.27</v>
      </c>
      <c r="L839" t="n">
        <v>15.25</v>
      </c>
      <c r="M839" t="n">
        <v>6</v>
      </c>
      <c r="N839" t="n">
        <v>51.72</v>
      </c>
      <c r="O839" t="n">
        <v>28261.2</v>
      </c>
      <c r="P839" t="n">
        <v>146.88</v>
      </c>
      <c r="Q839" t="n">
        <v>460.69</v>
      </c>
      <c r="R839" t="n">
        <v>47.17</v>
      </c>
      <c r="S839" t="n">
        <v>32.19</v>
      </c>
      <c r="T839" t="n">
        <v>3587.99</v>
      </c>
      <c r="U839" t="n">
        <v>0.68</v>
      </c>
      <c r="V839" t="n">
        <v>0.76</v>
      </c>
      <c r="W839" t="n">
        <v>1.46</v>
      </c>
      <c r="X839" t="n">
        <v>0.2</v>
      </c>
      <c r="Y839" t="n">
        <v>1</v>
      </c>
      <c r="Z839" t="n">
        <v>10</v>
      </c>
    </row>
    <row r="840">
      <c r="A840" t="n">
        <v>58</v>
      </c>
      <c r="B840" t="n">
        <v>105</v>
      </c>
      <c r="C840" t="inlineStr">
        <is>
          <t xml:space="preserve">CONCLUIDO	</t>
        </is>
      </c>
      <c r="D840" t="n">
        <v>6.8392</v>
      </c>
      <c r="E840" t="n">
        <v>14.62</v>
      </c>
      <c r="F840" t="n">
        <v>11.73</v>
      </c>
      <c r="G840" t="n">
        <v>87.98999999999999</v>
      </c>
      <c r="H840" t="n">
        <v>1.21</v>
      </c>
      <c r="I840" t="n">
        <v>8</v>
      </c>
      <c r="J840" t="n">
        <v>227.67</v>
      </c>
      <c r="K840" t="n">
        <v>55.27</v>
      </c>
      <c r="L840" t="n">
        <v>15.5</v>
      </c>
      <c r="M840" t="n">
        <v>6</v>
      </c>
      <c r="N840" t="n">
        <v>51.9</v>
      </c>
      <c r="O840" t="n">
        <v>28313.14</v>
      </c>
      <c r="P840" t="n">
        <v>146.55</v>
      </c>
      <c r="Q840" t="n">
        <v>460.69</v>
      </c>
      <c r="R840" t="n">
        <v>46.83</v>
      </c>
      <c r="S840" t="n">
        <v>32.19</v>
      </c>
      <c r="T840" t="n">
        <v>3415.85</v>
      </c>
      <c r="U840" t="n">
        <v>0.6899999999999999</v>
      </c>
      <c r="V840" t="n">
        <v>0.76</v>
      </c>
      <c r="W840" t="n">
        <v>1.46</v>
      </c>
      <c r="X840" t="n">
        <v>0.2</v>
      </c>
      <c r="Y840" t="n">
        <v>1</v>
      </c>
      <c r="Z840" t="n">
        <v>10</v>
      </c>
    </row>
    <row r="841">
      <c r="A841" t="n">
        <v>59</v>
      </c>
      <c r="B841" t="n">
        <v>105</v>
      </c>
      <c r="C841" t="inlineStr">
        <is>
          <t xml:space="preserve">CONCLUIDO	</t>
        </is>
      </c>
      <c r="D841" t="n">
        <v>6.8442</v>
      </c>
      <c r="E841" t="n">
        <v>14.61</v>
      </c>
      <c r="F841" t="n">
        <v>11.72</v>
      </c>
      <c r="G841" t="n">
        <v>87.91</v>
      </c>
      <c r="H841" t="n">
        <v>1.23</v>
      </c>
      <c r="I841" t="n">
        <v>8</v>
      </c>
      <c r="J841" t="n">
        <v>228.09</v>
      </c>
      <c r="K841" t="n">
        <v>55.27</v>
      </c>
      <c r="L841" t="n">
        <v>15.75</v>
      </c>
      <c r="M841" t="n">
        <v>6</v>
      </c>
      <c r="N841" t="n">
        <v>52.07</v>
      </c>
      <c r="O841" t="n">
        <v>28365.14</v>
      </c>
      <c r="P841" t="n">
        <v>146.28</v>
      </c>
      <c r="Q841" t="n">
        <v>460.7</v>
      </c>
      <c r="R841" t="n">
        <v>46.53</v>
      </c>
      <c r="S841" t="n">
        <v>32.19</v>
      </c>
      <c r="T841" t="n">
        <v>3268.21</v>
      </c>
      <c r="U841" t="n">
        <v>0.6899999999999999</v>
      </c>
      <c r="V841" t="n">
        <v>0.76</v>
      </c>
      <c r="W841" t="n">
        <v>1.46</v>
      </c>
      <c r="X841" t="n">
        <v>0.19</v>
      </c>
      <c r="Y841" t="n">
        <v>1</v>
      </c>
      <c r="Z841" t="n">
        <v>10</v>
      </c>
    </row>
    <row r="842">
      <c r="A842" t="n">
        <v>60</v>
      </c>
      <c r="B842" t="n">
        <v>105</v>
      </c>
      <c r="C842" t="inlineStr">
        <is>
          <t xml:space="preserve">CONCLUIDO	</t>
        </is>
      </c>
      <c r="D842" t="n">
        <v>6.839</v>
      </c>
      <c r="E842" t="n">
        <v>14.62</v>
      </c>
      <c r="F842" t="n">
        <v>11.73</v>
      </c>
      <c r="G842" t="n">
        <v>88</v>
      </c>
      <c r="H842" t="n">
        <v>1.24</v>
      </c>
      <c r="I842" t="n">
        <v>8</v>
      </c>
      <c r="J842" t="n">
        <v>228.51</v>
      </c>
      <c r="K842" t="n">
        <v>55.27</v>
      </c>
      <c r="L842" t="n">
        <v>16</v>
      </c>
      <c r="M842" t="n">
        <v>6</v>
      </c>
      <c r="N842" t="n">
        <v>52.24</v>
      </c>
      <c r="O842" t="n">
        <v>28417.2</v>
      </c>
      <c r="P842" t="n">
        <v>146.23</v>
      </c>
      <c r="Q842" t="n">
        <v>460.73</v>
      </c>
      <c r="R842" t="n">
        <v>46.98</v>
      </c>
      <c r="S842" t="n">
        <v>32.19</v>
      </c>
      <c r="T842" t="n">
        <v>3494.12</v>
      </c>
      <c r="U842" t="n">
        <v>0.6899999999999999</v>
      </c>
      <c r="V842" t="n">
        <v>0.76</v>
      </c>
      <c r="W842" t="n">
        <v>1.46</v>
      </c>
      <c r="X842" t="n">
        <v>0.2</v>
      </c>
      <c r="Y842" t="n">
        <v>1</v>
      </c>
      <c r="Z842" t="n">
        <v>10</v>
      </c>
    </row>
    <row r="843">
      <c r="A843" t="n">
        <v>61</v>
      </c>
      <c r="B843" t="n">
        <v>105</v>
      </c>
      <c r="C843" t="inlineStr">
        <is>
          <t xml:space="preserve">CONCLUIDO	</t>
        </is>
      </c>
      <c r="D843" t="n">
        <v>6.8396</v>
      </c>
      <c r="E843" t="n">
        <v>14.62</v>
      </c>
      <c r="F843" t="n">
        <v>11.73</v>
      </c>
      <c r="G843" t="n">
        <v>87.98999999999999</v>
      </c>
      <c r="H843" t="n">
        <v>1.26</v>
      </c>
      <c r="I843" t="n">
        <v>8</v>
      </c>
      <c r="J843" t="n">
        <v>228.93</v>
      </c>
      <c r="K843" t="n">
        <v>55.27</v>
      </c>
      <c r="L843" t="n">
        <v>16.25</v>
      </c>
      <c r="M843" t="n">
        <v>6</v>
      </c>
      <c r="N843" t="n">
        <v>52.41</v>
      </c>
      <c r="O843" t="n">
        <v>28469.32</v>
      </c>
      <c r="P843" t="n">
        <v>145.89</v>
      </c>
      <c r="Q843" t="n">
        <v>460.72</v>
      </c>
      <c r="R843" t="n">
        <v>46.91</v>
      </c>
      <c r="S843" t="n">
        <v>32.19</v>
      </c>
      <c r="T843" t="n">
        <v>3458.07</v>
      </c>
      <c r="U843" t="n">
        <v>0.6899999999999999</v>
      </c>
      <c r="V843" t="n">
        <v>0.76</v>
      </c>
      <c r="W843" t="n">
        <v>1.46</v>
      </c>
      <c r="X843" t="n">
        <v>0.2</v>
      </c>
      <c r="Y843" t="n">
        <v>1</v>
      </c>
      <c r="Z843" t="n">
        <v>10</v>
      </c>
    </row>
    <row r="844">
      <c r="A844" t="n">
        <v>62</v>
      </c>
      <c r="B844" t="n">
        <v>105</v>
      </c>
      <c r="C844" t="inlineStr">
        <is>
          <t xml:space="preserve">CONCLUIDO	</t>
        </is>
      </c>
      <c r="D844" t="n">
        <v>6.8418</v>
      </c>
      <c r="E844" t="n">
        <v>14.62</v>
      </c>
      <c r="F844" t="n">
        <v>11.73</v>
      </c>
      <c r="G844" t="n">
        <v>87.95</v>
      </c>
      <c r="H844" t="n">
        <v>1.28</v>
      </c>
      <c r="I844" t="n">
        <v>8</v>
      </c>
      <c r="J844" t="n">
        <v>229.36</v>
      </c>
      <c r="K844" t="n">
        <v>55.27</v>
      </c>
      <c r="L844" t="n">
        <v>16.5</v>
      </c>
      <c r="M844" t="n">
        <v>6</v>
      </c>
      <c r="N844" t="n">
        <v>52.58</v>
      </c>
      <c r="O844" t="n">
        <v>28521.51</v>
      </c>
      <c r="P844" t="n">
        <v>144.82</v>
      </c>
      <c r="Q844" t="n">
        <v>460.7</v>
      </c>
      <c r="R844" t="n">
        <v>46.83</v>
      </c>
      <c r="S844" t="n">
        <v>32.19</v>
      </c>
      <c r="T844" t="n">
        <v>3416.89</v>
      </c>
      <c r="U844" t="n">
        <v>0.6899999999999999</v>
      </c>
      <c r="V844" t="n">
        <v>0.76</v>
      </c>
      <c r="W844" t="n">
        <v>1.46</v>
      </c>
      <c r="X844" t="n">
        <v>0.19</v>
      </c>
      <c r="Y844" t="n">
        <v>1</v>
      </c>
      <c r="Z844" t="n">
        <v>10</v>
      </c>
    </row>
    <row r="845">
      <c r="A845" t="n">
        <v>63</v>
      </c>
      <c r="B845" t="n">
        <v>105</v>
      </c>
      <c r="C845" t="inlineStr">
        <is>
          <t xml:space="preserve">CONCLUIDO	</t>
        </is>
      </c>
      <c r="D845" t="n">
        <v>6.8401</v>
      </c>
      <c r="E845" t="n">
        <v>14.62</v>
      </c>
      <c r="F845" t="n">
        <v>11.73</v>
      </c>
      <c r="G845" t="n">
        <v>87.98</v>
      </c>
      <c r="H845" t="n">
        <v>1.3</v>
      </c>
      <c r="I845" t="n">
        <v>8</v>
      </c>
      <c r="J845" t="n">
        <v>229.78</v>
      </c>
      <c r="K845" t="n">
        <v>55.27</v>
      </c>
      <c r="L845" t="n">
        <v>16.75</v>
      </c>
      <c r="M845" t="n">
        <v>6</v>
      </c>
      <c r="N845" t="n">
        <v>52.76</v>
      </c>
      <c r="O845" t="n">
        <v>28573.75</v>
      </c>
      <c r="P845" t="n">
        <v>144.03</v>
      </c>
      <c r="Q845" t="n">
        <v>460.69</v>
      </c>
      <c r="R845" t="n">
        <v>47.08</v>
      </c>
      <c r="S845" t="n">
        <v>32.19</v>
      </c>
      <c r="T845" t="n">
        <v>3540.33</v>
      </c>
      <c r="U845" t="n">
        <v>0.68</v>
      </c>
      <c r="V845" t="n">
        <v>0.76</v>
      </c>
      <c r="W845" t="n">
        <v>1.45</v>
      </c>
      <c r="X845" t="n">
        <v>0.2</v>
      </c>
      <c r="Y845" t="n">
        <v>1</v>
      </c>
      <c r="Z845" t="n">
        <v>10</v>
      </c>
    </row>
    <row r="846">
      <c r="A846" t="n">
        <v>64</v>
      </c>
      <c r="B846" t="n">
        <v>105</v>
      </c>
      <c r="C846" t="inlineStr">
        <is>
          <t xml:space="preserve">CONCLUIDO	</t>
        </is>
      </c>
      <c r="D846" t="n">
        <v>6.8677</v>
      </c>
      <c r="E846" t="n">
        <v>14.56</v>
      </c>
      <c r="F846" t="n">
        <v>11.71</v>
      </c>
      <c r="G846" t="n">
        <v>100.39</v>
      </c>
      <c r="H846" t="n">
        <v>1.31</v>
      </c>
      <c r="I846" t="n">
        <v>7</v>
      </c>
      <c r="J846" t="n">
        <v>230.2</v>
      </c>
      <c r="K846" t="n">
        <v>55.27</v>
      </c>
      <c r="L846" t="n">
        <v>17</v>
      </c>
      <c r="M846" t="n">
        <v>5</v>
      </c>
      <c r="N846" t="n">
        <v>52.93</v>
      </c>
      <c r="O846" t="n">
        <v>28626.06</v>
      </c>
      <c r="P846" t="n">
        <v>142.55</v>
      </c>
      <c r="Q846" t="n">
        <v>460.7</v>
      </c>
      <c r="R846" t="n">
        <v>46.34</v>
      </c>
      <c r="S846" t="n">
        <v>32.19</v>
      </c>
      <c r="T846" t="n">
        <v>3179.21</v>
      </c>
      <c r="U846" t="n">
        <v>0.6899999999999999</v>
      </c>
      <c r="V846" t="n">
        <v>0.76</v>
      </c>
      <c r="W846" t="n">
        <v>1.46</v>
      </c>
      <c r="X846" t="n">
        <v>0.18</v>
      </c>
      <c r="Y846" t="n">
        <v>1</v>
      </c>
      <c r="Z846" t="n">
        <v>10</v>
      </c>
    </row>
    <row r="847">
      <c r="A847" t="n">
        <v>65</v>
      </c>
      <c r="B847" t="n">
        <v>105</v>
      </c>
      <c r="C847" t="inlineStr">
        <is>
          <t xml:space="preserve">CONCLUIDO	</t>
        </is>
      </c>
      <c r="D847" t="n">
        <v>6.8645</v>
      </c>
      <c r="E847" t="n">
        <v>14.57</v>
      </c>
      <c r="F847" t="n">
        <v>11.72</v>
      </c>
      <c r="G847" t="n">
        <v>100.45</v>
      </c>
      <c r="H847" t="n">
        <v>1.33</v>
      </c>
      <c r="I847" t="n">
        <v>7</v>
      </c>
      <c r="J847" t="n">
        <v>230.63</v>
      </c>
      <c r="K847" t="n">
        <v>55.27</v>
      </c>
      <c r="L847" t="n">
        <v>17.25</v>
      </c>
      <c r="M847" t="n">
        <v>5</v>
      </c>
      <c r="N847" t="n">
        <v>53.11</v>
      </c>
      <c r="O847" t="n">
        <v>28678.42</v>
      </c>
      <c r="P847" t="n">
        <v>143.11</v>
      </c>
      <c r="Q847" t="n">
        <v>460.69</v>
      </c>
      <c r="R847" t="n">
        <v>46.55</v>
      </c>
      <c r="S847" t="n">
        <v>32.19</v>
      </c>
      <c r="T847" t="n">
        <v>3280.42</v>
      </c>
      <c r="U847" t="n">
        <v>0.6899999999999999</v>
      </c>
      <c r="V847" t="n">
        <v>0.76</v>
      </c>
      <c r="W847" t="n">
        <v>1.46</v>
      </c>
      <c r="X847" t="n">
        <v>0.19</v>
      </c>
      <c r="Y847" t="n">
        <v>1</v>
      </c>
      <c r="Z847" t="n">
        <v>10</v>
      </c>
    </row>
    <row r="848">
      <c r="A848" t="n">
        <v>66</v>
      </c>
      <c r="B848" t="n">
        <v>105</v>
      </c>
      <c r="C848" t="inlineStr">
        <is>
          <t xml:space="preserve">CONCLUIDO	</t>
        </is>
      </c>
      <c r="D848" t="n">
        <v>6.8692</v>
      </c>
      <c r="E848" t="n">
        <v>14.56</v>
      </c>
      <c r="F848" t="n">
        <v>11.71</v>
      </c>
      <c r="G848" t="n">
        <v>100.36</v>
      </c>
      <c r="H848" t="n">
        <v>1.35</v>
      </c>
      <c r="I848" t="n">
        <v>7</v>
      </c>
      <c r="J848" t="n">
        <v>231.05</v>
      </c>
      <c r="K848" t="n">
        <v>55.27</v>
      </c>
      <c r="L848" t="n">
        <v>17.5</v>
      </c>
      <c r="M848" t="n">
        <v>5</v>
      </c>
      <c r="N848" t="n">
        <v>53.28</v>
      </c>
      <c r="O848" t="n">
        <v>28730.85</v>
      </c>
      <c r="P848" t="n">
        <v>143</v>
      </c>
      <c r="Q848" t="n">
        <v>460.7</v>
      </c>
      <c r="R848" t="n">
        <v>46.12</v>
      </c>
      <c r="S848" t="n">
        <v>32.19</v>
      </c>
      <c r="T848" t="n">
        <v>3069.3</v>
      </c>
      <c r="U848" t="n">
        <v>0.7</v>
      </c>
      <c r="V848" t="n">
        <v>0.76</v>
      </c>
      <c r="W848" t="n">
        <v>1.46</v>
      </c>
      <c r="X848" t="n">
        <v>0.18</v>
      </c>
      <c r="Y848" t="n">
        <v>1</v>
      </c>
      <c r="Z848" t="n">
        <v>10</v>
      </c>
    </row>
    <row r="849">
      <c r="A849" t="n">
        <v>67</v>
      </c>
      <c r="B849" t="n">
        <v>105</v>
      </c>
      <c r="C849" t="inlineStr">
        <is>
          <t xml:space="preserve">CONCLUIDO	</t>
        </is>
      </c>
      <c r="D849" t="n">
        <v>6.8673</v>
      </c>
      <c r="E849" t="n">
        <v>14.56</v>
      </c>
      <c r="F849" t="n">
        <v>11.71</v>
      </c>
      <c r="G849" t="n">
        <v>100.4</v>
      </c>
      <c r="H849" t="n">
        <v>1.36</v>
      </c>
      <c r="I849" t="n">
        <v>7</v>
      </c>
      <c r="J849" t="n">
        <v>231.48</v>
      </c>
      <c r="K849" t="n">
        <v>55.27</v>
      </c>
      <c r="L849" t="n">
        <v>17.75</v>
      </c>
      <c r="M849" t="n">
        <v>5</v>
      </c>
      <c r="N849" t="n">
        <v>53.46</v>
      </c>
      <c r="O849" t="n">
        <v>28783.34</v>
      </c>
      <c r="P849" t="n">
        <v>143.39</v>
      </c>
      <c r="Q849" t="n">
        <v>460.69</v>
      </c>
      <c r="R849" t="n">
        <v>46.32</v>
      </c>
      <c r="S849" t="n">
        <v>32.19</v>
      </c>
      <c r="T849" t="n">
        <v>3168.02</v>
      </c>
      <c r="U849" t="n">
        <v>0.6899999999999999</v>
      </c>
      <c r="V849" t="n">
        <v>0.76</v>
      </c>
      <c r="W849" t="n">
        <v>1.46</v>
      </c>
      <c r="X849" t="n">
        <v>0.18</v>
      </c>
      <c r="Y849" t="n">
        <v>1</v>
      </c>
      <c r="Z849" t="n">
        <v>10</v>
      </c>
    </row>
    <row r="850">
      <c r="A850" t="n">
        <v>68</v>
      </c>
      <c r="B850" t="n">
        <v>105</v>
      </c>
      <c r="C850" t="inlineStr">
        <is>
          <t xml:space="preserve">CONCLUIDO	</t>
        </is>
      </c>
      <c r="D850" t="n">
        <v>6.8729</v>
      </c>
      <c r="E850" t="n">
        <v>14.55</v>
      </c>
      <c r="F850" t="n">
        <v>11.7</v>
      </c>
      <c r="G850" t="n">
        <v>100.3</v>
      </c>
      <c r="H850" t="n">
        <v>1.38</v>
      </c>
      <c r="I850" t="n">
        <v>7</v>
      </c>
      <c r="J850" t="n">
        <v>231.91</v>
      </c>
      <c r="K850" t="n">
        <v>55.27</v>
      </c>
      <c r="L850" t="n">
        <v>18</v>
      </c>
      <c r="M850" t="n">
        <v>5</v>
      </c>
      <c r="N850" t="n">
        <v>53.63</v>
      </c>
      <c r="O850" t="n">
        <v>28835.89</v>
      </c>
      <c r="P850" t="n">
        <v>143.04</v>
      </c>
      <c r="Q850" t="n">
        <v>460.69</v>
      </c>
      <c r="R850" t="n">
        <v>45.91</v>
      </c>
      <c r="S850" t="n">
        <v>32.19</v>
      </c>
      <c r="T850" t="n">
        <v>2963.89</v>
      </c>
      <c r="U850" t="n">
        <v>0.7</v>
      </c>
      <c r="V850" t="n">
        <v>0.76</v>
      </c>
      <c r="W850" t="n">
        <v>1.46</v>
      </c>
      <c r="X850" t="n">
        <v>0.17</v>
      </c>
      <c r="Y850" t="n">
        <v>1</v>
      </c>
      <c r="Z850" t="n">
        <v>10</v>
      </c>
    </row>
    <row r="851">
      <c r="A851" t="n">
        <v>69</v>
      </c>
      <c r="B851" t="n">
        <v>105</v>
      </c>
      <c r="C851" t="inlineStr">
        <is>
          <t xml:space="preserve">CONCLUIDO	</t>
        </is>
      </c>
      <c r="D851" t="n">
        <v>6.8768</v>
      </c>
      <c r="E851" t="n">
        <v>14.54</v>
      </c>
      <c r="F851" t="n">
        <v>11.69</v>
      </c>
      <c r="G851" t="n">
        <v>100.23</v>
      </c>
      <c r="H851" t="n">
        <v>1.4</v>
      </c>
      <c r="I851" t="n">
        <v>7</v>
      </c>
      <c r="J851" t="n">
        <v>232.33</v>
      </c>
      <c r="K851" t="n">
        <v>55.27</v>
      </c>
      <c r="L851" t="n">
        <v>18.25</v>
      </c>
      <c r="M851" t="n">
        <v>5</v>
      </c>
      <c r="N851" t="n">
        <v>53.81</v>
      </c>
      <c r="O851" t="n">
        <v>28888.51</v>
      </c>
      <c r="P851" t="n">
        <v>141.97</v>
      </c>
      <c r="Q851" t="n">
        <v>460.69</v>
      </c>
      <c r="R851" t="n">
        <v>45.74</v>
      </c>
      <c r="S851" t="n">
        <v>32.19</v>
      </c>
      <c r="T851" t="n">
        <v>2878.78</v>
      </c>
      <c r="U851" t="n">
        <v>0.7</v>
      </c>
      <c r="V851" t="n">
        <v>0.76</v>
      </c>
      <c r="W851" t="n">
        <v>1.46</v>
      </c>
      <c r="X851" t="n">
        <v>0.16</v>
      </c>
      <c r="Y851" t="n">
        <v>1</v>
      </c>
      <c r="Z851" t="n">
        <v>10</v>
      </c>
    </row>
    <row r="852">
      <c r="A852" t="n">
        <v>70</v>
      </c>
      <c r="B852" t="n">
        <v>105</v>
      </c>
      <c r="C852" t="inlineStr">
        <is>
          <t xml:space="preserve">CONCLUIDO	</t>
        </is>
      </c>
      <c r="D852" t="n">
        <v>6.873</v>
      </c>
      <c r="E852" t="n">
        <v>14.55</v>
      </c>
      <c r="F852" t="n">
        <v>11.7</v>
      </c>
      <c r="G852" t="n">
        <v>100.3</v>
      </c>
      <c r="H852" t="n">
        <v>1.41</v>
      </c>
      <c r="I852" t="n">
        <v>7</v>
      </c>
      <c r="J852" t="n">
        <v>232.76</v>
      </c>
      <c r="K852" t="n">
        <v>55.27</v>
      </c>
      <c r="L852" t="n">
        <v>18.5</v>
      </c>
      <c r="M852" t="n">
        <v>5</v>
      </c>
      <c r="N852" t="n">
        <v>53.99</v>
      </c>
      <c r="O852" t="n">
        <v>28941.18</v>
      </c>
      <c r="P852" t="n">
        <v>141.47</v>
      </c>
      <c r="Q852" t="n">
        <v>460.71</v>
      </c>
      <c r="R852" t="n">
        <v>45.98</v>
      </c>
      <c r="S852" t="n">
        <v>32.19</v>
      </c>
      <c r="T852" t="n">
        <v>2998.07</v>
      </c>
      <c r="U852" t="n">
        <v>0.7</v>
      </c>
      <c r="V852" t="n">
        <v>0.76</v>
      </c>
      <c r="W852" t="n">
        <v>1.46</v>
      </c>
      <c r="X852" t="n">
        <v>0.17</v>
      </c>
      <c r="Y852" t="n">
        <v>1</v>
      </c>
      <c r="Z852" t="n">
        <v>10</v>
      </c>
    </row>
    <row r="853">
      <c r="A853" t="n">
        <v>71</v>
      </c>
      <c r="B853" t="n">
        <v>105</v>
      </c>
      <c r="C853" t="inlineStr">
        <is>
          <t xml:space="preserve">CONCLUIDO	</t>
        </is>
      </c>
      <c r="D853" t="n">
        <v>6.8747</v>
      </c>
      <c r="E853" t="n">
        <v>14.55</v>
      </c>
      <c r="F853" t="n">
        <v>11.7</v>
      </c>
      <c r="G853" t="n">
        <v>100.26</v>
      </c>
      <c r="H853" t="n">
        <v>1.43</v>
      </c>
      <c r="I853" t="n">
        <v>7</v>
      </c>
      <c r="J853" t="n">
        <v>233.19</v>
      </c>
      <c r="K853" t="n">
        <v>55.27</v>
      </c>
      <c r="L853" t="n">
        <v>18.75</v>
      </c>
      <c r="M853" t="n">
        <v>5</v>
      </c>
      <c r="N853" t="n">
        <v>54.17</v>
      </c>
      <c r="O853" t="n">
        <v>28993.92</v>
      </c>
      <c r="P853" t="n">
        <v>141.03</v>
      </c>
      <c r="Q853" t="n">
        <v>460.72</v>
      </c>
      <c r="R853" t="n">
        <v>45.8</v>
      </c>
      <c r="S853" t="n">
        <v>32.19</v>
      </c>
      <c r="T853" t="n">
        <v>2909.43</v>
      </c>
      <c r="U853" t="n">
        <v>0.7</v>
      </c>
      <c r="V853" t="n">
        <v>0.76</v>
      </c>
      <c r="W853" t="n">
        <v>1.46</v>
      </c>
      <c r="X853" t="n">
        <v>0.16</v>
      </c>
      <c r="Y853" t="n">
        <v>1</v>
      </c>
      <c r="Z853" t="n">
        <v>10</v>
      </c>
    </row>
    <row r="854">
      <c r="A854" t="n">
        <v>72</v>
      </c>
      <c r="B854" t="n">
        <v>105</v>
      </c>
      <c r="C854" t="inlineStr">
        <is>
          <t xml:space="preserve">CONCLUIDO	</t>
        </is>
      </c>
      <c r="D854" t="n">
        <v>6.8732</v>
      </c>
      <c r="E854" t="n">
        <v>14.55</v>
      </c>
      <c r="F854" t="n">
        <v>11.7</v>
      </c>
      <c r="G854" t="n">
        <v>100.29</v>
      </c>
      <c r="H854" t="n">
        <v>1.45</v>
      </c>
      <c r="I854" t="n">
        <v>7</v>
      </c>
      <c r="J854" t="n">
        <v>233.62</v>
      </c>
      <c r="K854" t="n">
        <v>55.27</v>
      </c>
      <c r="L854" t="n">
        <v>19</v>
      </c>
      <c r="M854" t="n">
        <v>5</v>
      </c>
      <c r="N854" t="n">
        <v>54.34</v>
      </c>
      <c r="O854" t="n">
        <v>29046.73</v>
      </c>
      <c r="P854" t="n">
        <v>140.37</v>
      </c>
      <c r="Q854" t="n">
        <v>460.69</v>
      </c>
      <c r="R854" t="n">
        <v>45.87</v>
      </c>
      <c r="S854" t="n">
        <v>32.19</v>
      </c>
      <c r="T854" t="n">
        <v>2943.95</v>
      </c>
      <c r="U854" t="n">
        <v>0.7</v>
      </c>
      <c r="V854" t="n">
        <v>0.76</v>
      </c>
      <c r="W854" t="n">
        <v>1.46</v>
      </c>
      <c r="X854" t="n">
        <v>0.17</v>
      </c>
      <c r="Y854" t="n">
        <v>1</v>
      </c>
      <c r="Z854" t="n">
        <v>10</v>
      </c>
    </row>
    <row r="855">
      <c r="A855" t="n">
        <v>73</v>
      </c>
      <c r="B855" t="n">
        <v>105</v>
      </c>
      <c r="C855" t="inlineStr">
        <is>
          <t xml:space="preserve">CONCLUIDO	</t>
        </is>
      </c>
      <c r="D855" t="n">
        <v>6.874</v>
      </c>
      <c r="E855" t="n">
        <v>14.55</v>
      </c>
      <c r="F855" t="n">
        <v>11.7</v>
      </c>
      <c r="G855" t="n">
        <v>100.28</v>
      </c>
      <c r="H855" t="n">
        <v>1.46</v>
      </c>
      <c r="I855" t="n">
        <v>7</v>
      </c>
      <c r="J855" t="n">
        <v>234.04</v>
      </c>
      <c r="K855" t="n">
        <v>55.27</v>
      </c>
      <c r="L855" t="n">
        <v>19.25</v>
      </c>
      <c r="M855" t="n">
        <v>5</v>
      </c>
      <c r="N855" t="n">
        <v>54.52</v>
      </c>
      <c r="O855" t="n">
        <v>29099.59</v>
      </c>
      <c r="P855" t="n">
        <v>139.43</v>
      </c>
      <c r="Q855" t="n">
        <v>460.7</v>
      </c>
      <c r="R855" t="n">
        <v>45.87</v>
      </c>
      <c r="S855" t="n">
        <v>32.19</v>
      </c>
      <c r="T855" t="n">
        <v>2943.2</v>
      </c>
      <c r="U855" t="n">
        <v>0.7</v>
      </c>
      <c r="V855" t="n">
        <v>0.76</v>
      </c>
      <c r="W855" t="n">
        <v>1.46</v>
      </c>
      <c r="X855" t="n">
        <v>0.17</v>
      </c>
      <c r="Y855" t="n">
        <v>1</v>
      </c>
      <c r="Z855" t="n">
        <v>10</v>
      </c>
    </row>
    <row r="856">
      <c r="A856" t="n">
        <v>74</v>
      </c>
      <c r="B856" t="n">
        <v>105</v>
      </c>
      <c r="C856" t="inlineStr">
        <is>
          <t xml:space="preserve">CONCLUIDO	</t>
        </is>
      </c>
      <c r="D856" t="n">
        <v>6.8698</v>
      </c>
      <c r="E856" t="n">
        <v>14.56</v>
      </c>
      <c r="F856" t="n">
        <v>11.71</v>
      </c>
      <c r="G856" t="n">
        <v>100.35</v>
      </c>
      <c r="H856" t="n">
        <v>1.48</v>
      </c>
      <c r="I856" t="n">
        <v>7</v>
      </c>
      <c r="J856" t="n">
        <v>234.47</v>
      </c>
      <c r="K856" t="n">
        <v>55.27</v>
      </c>
      <c r="L856" t="n">
        <v>19.5</v>
      </c>
      <c r="M856" t="n">
        <v>5</v>
      </c>
      <c r="N856" t="n">
        <v>54.7</v>
      </c>
      <c r="O856" t="n">
        <v>29152.52</v>
      </c>
      <c r="P856" t="n">
        <v>139.05</v>
      </c>
      <c r="Q856" t="n">
        <v>460.69</v>
      </c>
      <c r="R856" t="n">
        <v>46.16</v>
      </c>
      <c r="S856" t="n">
        <v>32.19</v>
      </c>
      <c r="T856" t="n">
        <v>3085.24</v>
      </c>
      <c r="U856" t="n">
        <v>0.7</v>
      </c>
      <c r="V856" t="n">
        <v>0.76</v>
      </c>
      <c r="W856" t="n">
        <v>1.46</v>
      </c>
      <c r="X856" t="n">
        <v>0.17</v>
      </c>
      <c r="Y856" t="n">
        <v>1</v>
      </c>
      <c r="Z856" t="n">
        <v>10</v>
      </c>
    </row>
    <row r="857">
      <c r="A857" t="n">
        <v>75</v>
      </c>
      <c r="B857" t="n">
        <v>105</v>
      </c>
      <c r="C857" t="inlineStr">
        <is>
          <t xml:space="preserve">CONCLUIDO	</t>
        </is>
      </c>
      <c r="D857" t="n">
        <v>6.9086</v>
      </c>
      <c r="E857" t="n">
        <v>14.47</v>
      </c>
      <c r="F857" t="n">
        <v>11.67</v>
      </c>
      <c r="G857" t="n">
        <v>116.67</v>
      </c>
      <c r="H857" t="n">
        <v>1.49</v>
      </c>
      <c r="I857" t="n">
        <v>6</v>
      </c>
      <c r="J857" t="n">
        <v>234.9</v>
      </c>
      <c r="K857" t="n">
        <v>55.27</v>
      </c>
      <c r="L857" t="n">
        <v>19.75</v>
      </c>
      <c r="M857" t="n">
        <v>4</v>
      </c>
      <c r="N857" t="n">
        <v>54.88</v>
      </c>
      <c r="O857" t="n">
        <v>29205.51</v>
      </c>
      <c r="P857" t="n">
        <v>137.24</v>
      </c>
      <c r="Q857" t="n">
        <v>460.69</v>
      </c>
      <c r="R857" t="n">
        <v>44.88</v>
      </c>
      <c r="S857" t="n">
        <v>32.19</v>
      </c>
      <c r="T857" t="n">
        <v>2454.79</v>
      </c>
      <c r="U857" t="n">
        <v>0.72</v>
      </c>
      <c r="V857" t="n">
        <v>0.77</v>
      </c>
      <c r="W857" t="n">
        <v>1.45</v>
      </c>
      <c r="X857" t="n">
        <v>0.13</v>
      </c>
      <c r="Y857" t="n">
        <v>1</v>
      </c>
      <c r="Z857" t="n">
        <v>10</v>
      </c>
    </row>
    <row r="858">
      <c r="A858" t="n">
        <v>76</v>
      </c>
      <c r="B858" t="n">
        <v>105</v>
      </c>
      <c r="C858" t="inlineStr">
        <is>
          <t xml:space="preserve">CONCLUIDO	</t>
        </is>
      </c>
      <c r="D858" t="n">
        <v>6.9083</v>
      </c>
      <c r="E858" t="n">
        <v>14.48</v>
      </c>
      <c r="F858" t="n">
        <v>11.67</v>
      </c>
      <c r="G858" t="n">
        <v>116.67</v>
      </c>
      <c r="H858" t="n">
        <v>1.51</v>
      </c>
      <c r="I858" t="n">
        <v>6</v>
      </c>
      <c r="J858" t="n">
        <v>235.33</v>
      </c>
      <c r="K858" t="n">
        <v>55.27</v>
      </c>
      <c r="L858" t="n">
        <v>20</v>
      </c>
      <c r="M858" t="n">
        <v>4</v>
      </c>
      <c r="N858" t="n">
        <v>55.06</v>
      </c>
      <c r="O858" t="n">
        <v>29258.57</v>
      </c>
      <c r="P858" t="n">
        <v>137.25</v>
      </c>
      <c r="Q858" t="n">
        <v>460.7</v>
      </c>
      <c r="R858" t="n">
        <v>44.87</v>
      </c>
      <c r="S858" t="n">
        <v>32.19</v>
      </c>
      <c r="T858" t="n">
        <v>2445.21</v>
      </c>
      <c r="U858" t="n">
        <v>0.72</v>
      </c>
      <c r="V858" t="n">
        <v>0.77</v>
      </c>
      <c r="W858" t="n">
        <v>1.45</v>
      </c>
      <c r="X858" t="n">
        <v>0.13</v>
      </c>
      <c r="Y858" t="n">
        <v>1</v>
      </c>
      <c r="Z858" t="n">
        <v>10</v>
      </c>
    </row>
    <row r="859">
      <c r="A859" t="n">
        <v>77</v>
      </c>
      <c r="B859" t="n">
        <v>105</v>
      </c>
      <c r="C859" t="inlineStr">
        <is>
          <t xml:space="preserve">CONCLUIDO	</t>
        </is>
      </c>
      <c r="D859" t="n">
        <v>6.9052</v>
      </c>
      <c r="E859" t="n">
        <v>14.48</v>
      </c>
      <c r="F859" t="n">
        <v>11.67</v>
      </c>
      <c r="G859" t="n">
        <v>116.74</v>
      </c>
      <c r="H859" t="n">
        <v>1.53</v>
      </c>
      <c r="I859" t="n">
        <v>6</v>
      </c>
      <c r="J859" t="n">
        <v>235.76</v>
      </c>
      <c r="K859" t="n">
        <v>55.27</v>
      </c>
      <c r="L859" t="n">
        <v>20.25</v>
      </c>
      <c r="M859" t="n">
        <v>4</v>
      </c>
      <c r="N859" t="n">
        <v>55.24</v>
      </c>
      <c r="O859" t="n">
        <v>29311.69</v>
      </c>
      <c r="P859" t="n">
        <v>137.39</v>
      </c>
      <c r="Q859" t="n">
        <v>460.69</v>
      </c>
      <c r="R859" t="n">
        <v>45.03</v>
      </c>
      <c r="S859" t="n">
        <v>32.19</v>
      </c>
      <c r="T859" t="n">
        <v>2527.96</v>
      </c>
      <c r="U859" t="n">
        <v>0.71</v>
      </c>
      <c r="V859" t="n">
        <v>0.77</v>
      </c>
      <c r="W859" t="n">
        <v>1.46</v>
      </c>
      <c r="X859" t="n">
        <v>0.14</v>
      </c>
      <c r="Y859" t="n">
        <v>1</v>
      </c>
      <c r="Z859" t="n">
        <v>10</v>
      </c>
    </row>
    <row r="860">
      <c r="A860" t="n">
        <v>78</v>
      </c>
      <c r="B860" t="n">
        <v>105</v>
      </c>
      <c r="C860" t="inlineStr">
        <is>
          <t xml:space="preserve">CONCLUIDO	</t>
        </is>
      </c>
      <c r="D860" t="n">
        <v>6.9069</v>
      </c>
      <c r="E860" t="n">
        <v>14.48</v>
      </c>
      <c r="F860" t="n">
        <v>11.67</v>
      </c>
      <c r="G860" t="n">
        <v>116.7</v>
      </c>
      <c r="H860" t="n">
        <v>1.54</v>
      </c>
      <c r="I860" t="n">
        <v>6</v>
      </c>
      <c r="J860" t="n">
        <v>236.2</v>
      </c>
      <c r="K860" t="n">
        <v>55.27</v>
      </c>
      <c r="L860" t="n">
        <v>20.5</v>
      </c>
      <c r="M860" t="n">
        <v>3</v>
      </c>
      <c r="N860" t="n">
        <v>55.42</v>
      </c>
      <c r="O860" t="n">
        <v>29364.87</v>
      </c>
      <c r="P860" t="n">
        <v>137.5</v>
      </c>
      <c r="Q860" t="n">
        <v>460.73</v>
      </c>
      <c r="R860" t="n">
        <v>44.92</v>
      </c>
      <c r="S860" t="n">
        <v>32.19</v>
      </c>
      <c r="T860" t="n">
        <v>2474.65</v>
      </c>
      <c r="U860" t="n">
        <v>0.72</v>
      </c>
      <c r="V860" t="n">
        <v>0.77</v>
      </c>
      <c r="W860" t="n">
        <v>1.46</v>
      </c>
      <c r="X860" t="n">
        <v>0.14</v>
      </c>
      <c r="Y860" t="n">
        <v>1</v>
      </c>
      <c r="Z860" t="n">
        <v>10</v>
      </c>
    </row>
    <row r="861">
      <c r="A861" t="n">
        <v>79</v>
      </c>
      <c r="B861" t="n">
        <v>105</v>
      </c>
      <c r="C861" t="inlineStr">
        <is>
          <t xml:space="preserve">CONCLUIDO	</t>
        </is>
      </c>
      <c r="D861" t="n">
        <v>6.9083</v>
      </c>
      <c r="E861" t="n">
        <v>14.48</v>
      </c>
      <c r="F861" t="n">
        <v>11.67</v>
      </c>
      <c r="G861" t="n">
        <v>116.67</v>
      </c>
      <c r="H861" t="n">
        <v>1.56</v>
      </c>
      <c r="I861" t="n">
        <v>6</v>
      </c>
      <c r="J861" t="n">
        <v>236.63</v>
      </c>
      <c r="K861" t="n">
        <v>55.27</v>
      </c>
      <c r="L861" t="n">
        <v>20.75</v>
      </c>
      <c r="M861" t="n">
        <v>3</v>
      </c>
      <c r="N861" t="n">
        <v>55.6</v>
      </c>
      <c r="O861" t="n">
        <v>29418.12</v>
      </c>
      <c r="P861" t="n">
        <v>137.34</v>
      </c>
      <c r="Q861" t="n">
        <v>460.74</v>
      </c>
      <c r="R861" t="n">
        <v>44.84</v>
      </c>
      <c r="S861" t="n">
        <v>32.19</v>
      </c>
      <c r="T861" t="n">
        <v>2431.39</v>
      </c>
      <c r="U861" t="n">
        <v>0.72</v>
      </c>
      <c r="V861" t="n">
        <v>0.77</v>
      </c>
      <c r="W861" t="n">
        <v>1.46</v>
      </c>
      <c r="X861" t="n">
        <v>0.13</v>
      </c>
      <c r="Y861" t="n">
        <v>1</v>
      </c>
      <c r="Z861" t="n">
        <v>10</v>
      </c>
    </row>
    <row r="862">
      <c r="A862" t="n">
        <v>80</v>
      </c>
      <c r="B862" t="n">
        <v>105</v>
      </c>
      <c r="C862" t="inlineStr">
        <is>
          <t xml:space="preserve">CONCLUIDO	</t>
        </is>
      </c>
      <c r="D862" t="n">
        <v>6.9049</v>
      </c>
      <c r="E862" t="n">
        <v>14.48</v>
      </c>
      <c r="F862" t="n">
        <v>11.67</v>
      </c>
      <c r="G862" t="n">
        <v>116.74</v>
      </c>
      <c r="H862" t="n">
        <v>1.58</v>
      </c>
      <c r="I862" t="n">
        <v>6</v>
      </c>
      <c r="J862" t="n">
        <v>237.06</v>
      </c>
      <c r="K862" t="n">
        <v>55.27</v>
      </c>
      <c r="L862" t="n">
        <v>21</v>
      </c>
      <c r="M862" t="n">
        <v>3</v>
      </c>
      <c r="N862" t="n">
        <v>55.79</v>
      </c>
      <c r="O862" t="n">
        <v>29471.44</v>
      </c>
      <c r="P862" t="n">
        <v>137.03</v>
      </c>
      <c r="Q862" t="n">
        <v>460.73</v>
      </c>
      <c r="R862" t="n">
        <v>44.99</v>
      </c>
      <c r="S862" t="n">
        <v>32.19</v>
      </c>
      <c r="T862" t="n">
        <v>2505.75</v>
      </c>
      <c r="U862" t="n">
        <v>0.72</v>
      </c>
      <c r="V862" t="n">
        <v>0.77</v>
      </c>
      <c r="W862" t="n">
        <v>1.46</v>
      </c>
      <c r="X862" t="n">
        <v>0.14</v>
      </c>
      <c r="Y862" t="n">
        <v>1</v>
      </c>
      <c r="Z862" t="n">
        <v>10</v>
      </c>
    </row>
    <row r="863">
      <c r="A863" t="n">
        <v>81</v>
      </c>
      <c r="B863" t="n">
        <v>105</v>
      </c>
      <c r="C863" t="inlineStr">
        <is>
          <t xml:space="preserve">CONCLUIDO	</t>
        </is>
      </c>
      <c r="D863" t="n">
        <v>6.9063</v>
      </c>
      <c r="E863" t="n">
        <v>14.48</v>
      </c>
      <c r="F863" t="n">
        <v>11.67</v>
      </c>
      <c r="G863" t="n">
        <v>116.71</v>
      </c>
      <c r="H863" t="n">
        <v>1.59</v>
      </c>
      <c r="I863" t="n">
        <v>6</v>
      </c>
      <c r="J863" t="n">
        <v>237.49</v>
      </c>
      <c r="K863" t="n">
        <v>55.27</v>
      </c>
      <c r="L863" t="n">
        <v>21.25</v>
      </c>
      <c r="M863" t="n">
        <v>2</v>
      </c>
      <c r="N863" t="n">
        <v>55.97</v>
      </c>
      <c r="O863" t="n">
        <v>29524.81</v>
      </c>
      <c r="P863" t="n">
        <v>136.86</v>
      </c>
      <c r="Q863" t="n">
        <v>460.73</v>
      </c>
      <c r="R863" t="n">
        <v>44.92</v>
      </c>
      <c r="S863" t="n">
        <v>32.19</v>
      </c>
      <c r="T863" t="n">
        <v>2472.14</v>
      </c>
      <c r="U863" t="n">
        <v>0.72</v>
      </c>
      <c r="V863" t="n">
        <v>0.77</v>
      </c>
      <c r="W863" t="n">
        <v>1.46</v>
      </c>
      <c r="X863" t="n">
        <v>0.14</v>
      </c>
      <c r="Y863" t="n">
        <v>1</v>
      </c>
      <c r="Z863" t="n">
        <v>10</v>
      </c>
    </row>
    <row r="864">
      <c r="A864" t="n">
        <v>82</v>
      </c>
      <c r="B864" t="n">
        <v>105</v>
      </c>
      <c r="C864" t="inlineStr">
        <is>
          <t xml:space="preserve">CONCLUIDO	</t>
        </is>
      </c>
      <c r="D864" t="n">
        <v>6.9061</v>
      </c>
      <c r="E864" t="n">
        <v>14.48</v>
      </c>
      <c r="F864" t="n">
        <v>11.67</v>
      </c>
      <c r="G864" t="n">
        <v>116.72</v>
      </c>
      <c r="H864" t="n">
        <v>1.61</v>
      </c>
      <c r="I864" t="n">
        <v>6</v>
      </c>
      <c r="J864" t="n">
        <v>237.93</v>
      </c>
      <c r="K864" t="n">
        <v>55.27</v>
      </c>
      <c r="L864" t="n">
        <v>21.5</v>
      </c>
      <c r="M864" t="n">
        <v>1</v>
      </c>
      <c r="N864" t="n">
        <v>56.15</v>
      </c>
      <c r="O864" t="n">
        <v>29578.26</v>
      </c>
      <c r="P864" t="n">
        <v>136.83</v>
      </c>
      <c r="Q864" t="n">
        <v>460.73</v>
      </c>
      <c r="R864" t="n">
        <v>44.95</v>
      </c>
      <c r="S864" t="n">
        <v>32.19</v>
      </c>
      <c r="T864" t="n">
        <v>2485.84</v>
      </c>
      <c r="U864" t="n">
        <v>0.72</v>
      </c>
      <c r="V864" t="n">
        <v>0.77</v>
      </c>
      <c r="W864" t="n">
        <v>1.46</v>
      </c>
      <c r="X864" t="n">
        <v>0.14</v>
      </c>
      <c r="Y864" t="n">
        <v>1</v>
      </c>
      <c r="Z864" t="n">
        <v>10</v>
      </c>
    </row>
    <row r="865">
      <c r="A865" t="n">
        <v>83</v>
      </c>
      <c r="B865" t="n">
        <v>105</v>
      </c>
      <c r="C865" t="inlineStr">
        <is>
          <t xml:space="preserve">CONCLUIDO	</t>
        </is>
      </c>
      <c r="D865" t="n">
        <v>6.904</v>
      </c>
      <c r="E865" t="n">
        <v>14.48</v>
      </c>
      <c r="F865" t="n">
        <v>11.68</v>
      </c>
      <c r="G865" t="n">
        <v>116.76</v>
      </c>
      <c r="H865" t="n">
        <v>1.62</v>
      </c>
      <c r="I865" t="n">
        <v>6</v>
      </c>
      <c r="J865" t="n">
        <v>238.36</v>
      </c>
      <c r="K865" t="n">
        <v>55.27</v>
      </c>
      <c r="L865" t="n">
        <v>21.75</v>
      </c>
      <c r="M865" t="n">
        <v>1</v>
      </c>
      <c r="N865" t="n">
        <v>56.34</v>
      </c>
      <c r="O865" t="n">
        <v>29631.77</v>
      </c>
      <c r="P865" t="n">
        <v>136.98</v>
      </c>
      <c r="Q865" t="n">
        <v>460.73</v>
      </c>
      <c r="R865" t="n">
        <v>45.04</v>
      </c>
      <c r="S865" t="n">
        <v>32.19</v>
      </c>
      <c r="T865" t="n">
        <v>2530.54</v>
      </c>
      <c r="U865" t="n">
        <v>0.71</v>
      </c>
      <c r="V865" t="n">
        <v>0.77</v>
      </c>
      <c r="W865" t="n">
        <v>1.46</v>
      </c>
      <c r="X865" t="n">
        <v>0.14</v>
      </c>
      <c r="Y865" t="n">
        <v>1</v>
      </c>
      <c r="Z865" t="n">
        <v>10</v>
      </c>
    </row>
    <row r="866">
      <c r="A866" t="n">
        <v>84</v>
      </c>
      <c r="B866" t="n">
        <v>105</v>
      </c>
      <c r="C866" t="inlineStr">
        <is>
          <t xml:space="preserve">CONCLUIDO	</t>
        </is>
      </c>
      <c r="D866" t="n">
        <v>6.9022</v>
      </c>
      <c r="E866" t="n">
        <v>14.49</v>
      </c>
      <c r="F866" t="n">
        <v>11.68</v>
      </c>
      <c r="G866" t="n">
        <v>116.8</v>
      </c>
      <c r="H866" t="n">
        <v>1.64</v>
      </c>
      <c r="I866" t="n">
        <v>6</v>
      </c>
      <c r="J866" t="n">
        <v>238.79</v>
      </c>
      <c r="K866" t="n">
        <v>55.27</v>
      </c>
      <c r="L866" t="n">
        <v>22</v>
      </c>
      <c r="M866" t="n">
        <v>1</v>
      </c>
      <c r="N866" t="n">
        <v>56.52</v>
      </c>
      <c r="O866" t="n">
        <v>29685.34</v>
      </c>
      <c r="P866" t="n">
        <v>137.19</v>
      </c>
      <c r="Q866" t="n">
        <v>460.73</v>
      </c>
      <c r="R866" t="n">
        <v>45.11</v>
      </c>
      <c r="S866" t="n">
        <v>32.19</v>
      </c>
      <c r="T866" t="n">
        <v>2568.72</v>
      </c>
      <c r="U866" t="n">
        <v>0.71</v>
      </c>
      <c r="V866" t="n">
        <v>0.77</v>
      </c>
      <c r="W866" t="n">
        <v>1.46</v>
      </c>
      <c r="X866" t="n">
        <v>0.15</v>
      </c>
      <c r="Y866" t="n">
        <v>1</v>
      </c>
      <c r="Z866" t="n">
        <v>10</v>
      </c>
    </row>
    <row r="867">
      <c r="A867" t="n">
        <v>85</v>
      </c>
      <c r="B867" t="n">
        <v>105</v>
      </c>
      <c r="C867" t="inlineStr">
        <is>
          <t xml:space="preserve">CONCLUIDO	</t>
        </is>
      </c>
      <c r="D867" t="n">
        <v>6.901</v>
      </c>
      <c r="E867" t="n">
        <v>14.49</v>
      </c>
      <c r="F867" t="n">
        <v>11.68</v>
      </c>
      <c r="G867" t="n">
        <v>116.83</v>
      </c>
      <c r="H867" t="n">
        <v>1.65</v>
      </c>
      <c r="I867" t="n">
        <v>6</v>
      </c>
      <c r="J867" t="n">
        <v>239.23</v>
      </c>
      <c r="K867" t="n">
        <v>55.27</v>
      </c>
      <c r="L867" t="n">
        <v>22.25</v>
      </c>
      <c r="M867" t="n">
        <v>1</v>
      </c>
      <c r="N867" t="n">
        <v>56.71</v>
      </c>
      <c r="O867" t="n">
        <v>29738.98</v>
      </c>
      <c r="P867" t="n">
        <v>137.26</v>
      </c>
      <c r="Q867" t="n">
        <v>460.73</v>
      </c>
      <c r="R867" t="n">
        <v>45.2</v>
      </c>
      <c r="S867" t="n">
        <v>32.19</v>
      </c>
      <c r="T867" t="n">
        <v>2614.93</v>
      </c>
      <c r="U867" t="n">
        <v>0.71</v>
      </c>
      <c r="V867" t="n">
        <v>0.76</v>
      </c>
      <c r="W867" t="n">
        <v>1.46</v>
      </c>
      <c r="X867" t="n">
        <v>0.15</v>
      </c>
      <c r="Y867" t="n">
        <v>1</v>
      </c>
      <c r="Z867" t="n">
        <v>10</v>
      </c>
    </row>
    <row r="868">
      <c r="A868" t="n">
        <v>86</v>
      </c>
      <c r="B868" t="n">
        <v>105</v>
      </c>
      <c r="C868" t="inlineStr">
        <is>
          <t xml:space="preserve">CONCLUIDO	</t>
        </is>
      </c>
      <c r="D868" t="n">
        <v>6.9006</v>
      </c>
      <c r="E868" t="n">
        <v>14.49</v>
      </c>
      <c r="F868" t="n">
        <v>11.68</v>
      </c>
      <c r="G868" t="n">
        <v>116.83</v>
      </c>
      <c r="H868" t="n">
        <v>1.67</v>
      </c>
      <c r="I868" t="n">
        <v>6</v>
      </c>
      <c r="J868" t="n">
        <v>239.66</v>
      </c>
      <c r="K868" t="n">
        <v>55.27</v>
      </c>
      <c r="L868" t="n">
        <v>22.5</v>
      </c>
      <c r="M868" t="n">
        <v>0</v>
      </c>
      <c r="N868" t="n">
        <v>56.89</v>
      </c>
      <c r="O868" t="n">
        <v>29792.69</v>
      </c>
      <c r="P868" t="n">
        <v>137.5</v>
      </c>
      <c r="Q868" t="n">
        <v>460.73</v>
      </c>
      <c r="R868" t="n">
        <v>45.23</v>
      </c>
      <c r="S868" t="n">
        <v>32.19</v>
      </c>
      <c r="T868" t="n">
        <v>2626.64</v>
      </c>
      <c r="U868" t="n">
        <v>0.71</v>
      </c>
      <c r="V868" t="n">
        <v>0.76</v>
      </c>
      <c r="W868" t="n">
        <v>1.46</v>
      </c>
      <c r="X868" t="n">
        <v>0.15</v>
      </c>
      <c r="Y868" t="n">
        <v>1</v>
      </c>
      <c r="Z868" t="n">
        <v>10</v>
      </c>
    </row>
    <row r="869">
      <c r="A869" t="n">
        <v>0</v>
      </c>
      <c r="B869" t="n">
        <v>60</v>
      </c>
      <c r="C869" t="inlineStr">
        <is>
          <t xml:space="preserve">CONCLUIDO	</t>
        </is>
      </c>
      <c r="D869" t="n">
        <v>5.051</v>
      </c>
      <c r="E869" t="n">
        <v>19.8</v>
      </c>
      <c r="F869" t="n">
        <v>14.8</v>
      </c>
      <c r="G869" t="n">
        <v>7.93</v>
      </c>
      <c r="H869" t="n">
        <v>0.14</v>
      </c>
      <c r="I869" t="n">
        <v>112</v>
      </c>
      <c r="J869" t="n">
        <v>124.63</v>
      </c>
      <c r="K869" t="n">
        <v>45</v>
      </c>
      <c r="L869" t="n">
        <v>1</v>
      </c>
      <c r="M869" t="n">
        <v>110</v>
      </c>
      <c r="N869" t="n">
        <v>18.64</v>
      </c>
      <c r="O869" t="n">
        <v>15605.44</v>
      </c>
      <c r="P869" t="n">
        <v>153.25</v>
      </c>
      <c r="Q869" t="n">
        <v>460.84</v>
      </c>
      <c r="R869" t="n">
        <v>147.36</v>
      </c>
      <c r="S869" t="n">
        <v>32.19</v>
      </c>
      <c r="T869" t="n">
        <v>53163.75</v>
      </c>
      <c r="U869" t="n">
        <v>0.22</v>
      </c>
      <c r="V869" t="n">
        <v>0.6</v>
      </c>
      <c r="W869" t="n">
        <v>1.62</v>
      </c>
      <c r="X869" t="n">
        <v>3.27</v>
      </c>
      <c r="Y869" t="n">
        <v>1</v>
      </c>
      <c r="Z869" t="n">
        <v>10</v>
      </c>
    </row>
    <row r="870">
      <c r="A870" t="n">
        <v>1</v>
      </c>
      <c r="B870" t="n">
        <v>60</v>
      </c>
      <c r="C870" t="inlineStr">
        <is>
          <t xml:space="preserve">CONCLUIDO	</t>
        </is>
      </c>
      <c r="D870" t="n">
        <v>5.4846</v>
      </c>
      <c r="E870" t="n">
        <v>18.23</v>
      </c>
      <c r="F870" t="n">
        <v>13.95</v>
      </c>
      <c r="G870" t="n">
        <v>9.970000000000001</v>
      </c>
      <c r="H870" t="n">
        <v>0.18</v>
      </c>
      <c r="I870" t="n">
        <v>84</v>
      </c>
      <c r="J870" t="n">
        <v>124.96</v>
      </c>
      <c r="K870" t="n">
        <v>45</v>
      </c>
      <c r="L870" t="n">
        <v>1.25</v>
      </c>
      <c r="M870" t="n">
        <v>82</v>
      </c>
      <c r="N870" t="n">
        <v>18.71</v>
      </c>
      <c r="O870" t="n">
        <v>15645.96</v>
      </c>
      <c r="P870" t="n">
        <v>143.73</v>
      </c>
      <c r="Q870" t="n">
        <v>460.81</v>
      </c>
      <c r="R870" t="n">
        <v>119.26</v>
      </c>
      <c r="S870" t="n">
        <v>32.19</v>
      </c>
      <c r="T870" t="n">
        <v>39252.35</v>
      </c>
      <c r="U870" t="n">
        <v>0.27</v>
      </c>
      <c r="V870" t="n">
        <v>0.64</v>
      </c>
      <c r="W870" t="n">
        <v>1.59</v>
      </c>
      <c r="X870" t="n">
        <v>2.42</v>
      </c>
      <c r="Y870" t="n">
        <v>1</v>
      </c>
      <c r="Z870" t="n">
        <v>10</v>
      </c>
    </row>
    <row r="871">
      <c r="A871" t="n">
        <v>2</v>
      </c>
      <c r="B871" t="n">
        <v>60</v>
      </c>
      <c r="C871" t="inlineStr">
        <is>
          <t xml:space="preserve">CONCLUIDO	</t>
        </is>
      </c>
      <c r="D871" t="n">
        <v>5.7823</v>
      </c>
      <c r="E871" t="n">
        <v>17.29</v>
      </c>
      <c r="F871" t="n">
        <v>13.45</v>
      </c>
      <c r="G871" t="n">
        <v>12.04</v>
      </c>
      <c r="H871" t="n">
        <v>0.21</v>
      </c>
      <c r="I871" t="n">
        <v>67</v>
      </c>
      <c r="J871" t="n">
        <v>125.29</v>
      </c>
      <c r="K871" t="n">
        <v>45</v>
      </c>
      <c r="L871" t="n">
        <v>1.5</v>
      </c>
      <c r="M871" t="n">
        <v>65</v>
      </c>
      <c r="N871" t="n">
        <v>18.79</v>
      </c>
      <c r="O871" t="n">
        <v>15686.51</v>
      </c>
      <c r="P871" t="n">
        <v>137.64</v>
      </c>
      <c r="Q871" t="n">
        <v>460.81</v>
      </c>
      <c r="R871" t="n">
        <v>102.93</v>
      </c>
      <c r="S871" t="n">
        <v>32.19</v>
      </c>
      <c r="T871" t="n">
        <v>31173.08</v>
      </c>
      <c r="U871" t="n">
        <v>0.31</v>
      </c>
      <c r="V871" t="n">
        <v>0.66</v>
      </c>
      <c r="W871" t="n">
        <v>1.55</v>
      </c>
      <c r="X871" t="n">
        <v>1.91</v>
      </c>
      <c r="Y871" t="n">
        <v>1</v>
      </c>
      <c r="Z871" t="n">
        <v>10</v>
      </c>
    </row>
    <row r="872">
      <c r="A872" t="n">
        <v>3</v>
      </c>
      <c r="B872" t="n">
        <v>60</v>
      </c>
      <c r="C872" t="inlineStr">
        <is>
          <t xml:space="preserve">CONCLUIDO	</t>
        </is>
      </c>
      <c r="D872" t="n">
        <v>5.992</v>
      </c>
      <c r="E872" t="n">
        <v>16.69</v>
      </c>
      <c r="F872" t="n">
        <v>13.13</v>
      </c>
      <c r="G872" t="n">
        <v>14.06</v>
      </c>
      <c r="H872" t="n">
        <v>0.25</v>
      </c>
      <c r="I872" t="n">
        <v>56</v>
      </c>
      <c r="J872" t="n">
        <v>125.62</v>
      </c>
      <c r="K872" t="n">
        <v>45</v>
      </c>
      <c r="L872" t="n">
        <v>1.75</v>
      </c>
      <c r="M872" t="n">
        <v>54</v>
      </c>
      <c r="N872" t="n">
        <v>18.87</v>
      </c>
      <c r="O872" t="n">
        <v>15727.09</v>
      </c>
      <c r="P872" t="n">
        <v>133.75</v>
      </c>
      <c r="Q872" t="n">
        <v>460.73</v>
      </c>
      <c r="R872" t="n">
        <v>92.17</v>
      </c>
      <c r="S872" t="n">
        <v>32.19</v>
      </c>
      <c r="T872" t="n">
        <v>25846.21</v>
      </c>
      <c r="U872" t="n">
        <v>0.35</v>
      </c>
      <c r="V872" t="n">
        <v>0.68</v>
      </c>
      <c r="W872" t="n">
        <v>1.54</v>
      </c>
      <c r="X872" t="n">
        <v>1.59</v>
      </c>
      <c r="Y872" t="n">
        <v>1</v>
      </c>
      <c r="Z872" t="n">
        <v>10</v>
      </c>
    </row>
    <row r="873">
      <c r="A873" t="n">
        <v>4</v>
      </c>
      <c r="B873" t="n">
        <v>60</v>
      </c>
      <c r="C873" t="inlineStr">
        <is>
          <t xml:space="preserve">CONCLUIDO	</t>
        </is>
      </c>
      <c r="D873" t="n">
        <v>6.1547</v>
      </c>
      <c r="E873" t="n">
        <v>16.25</v>
      </c>
      <c r="F873" t="n">
        <v>12.89</v>
      </c>
      <c r="G873" t="n">
        <v>16.11</v>
      </c>
      <c r="H873" t="n">
        <v>0.28</v>
      </c>
      <c r="I873" t="n">
        <v>48</v>
      </c>
      <c r="J873" t="n">
        <v>125.95</v>
      </c>
      <c r="K873" t="n">
        <v>45</v>
      </c>
      <c r="L873" t="n">
        <v>2</v>
      </c>
      <c r="M873" t="n">
        <v>46</v>
      </c>
      <c r="N873" t="n">
        <v>18.95</v>
      </c>
      <c r="O873" t="n">
        <v>15767.7</v>
      </c>
      <c r="P873" t="n">
        <v>130.51</v>
      </c>
      <c r="Q873" t="n">
        <v>460.72</v>
      </c>
      <c r="R873" t="n">
        <v>84.8</v>
      </c>
      <c r="S873" t="n">
        <v>32.19</v>
      </c>
      <c r="T873" t="n">
        <v>22201.27</v>
      </c>
      <c r="U873" t="n">
        <v>0.38</v>
      </c>
      <c r="V873" t="n">
        <v>0.6899999999999999</v>
      </c>
      <c r="W873" t="n">
        <v>1.52</v>
      </c>
      <c r="X873" t="n">
        <v>1.35</v>
      </c>
      <c r="Y873" t="n">
        <v>1</v>
      </c>
      <c r="Z873" t="n">
        <v>10</v>
      </c>
    </row>
    <row r="874">
      <c r="A874" t="n">
        <v>5</v>
      </c>
      <c r="B874" t="n">
        <v>60</v>
      </c>
      <c r="C874" t="inlineStr">
        <is>
          <t xml:space="preserve">CONCLUIDO	</t>
        </is>
      </c>
      <c r="D874" t="n">
        <v>6.2882</v>
      </c>
      <c r="E874" t="n">
        <v>15.9</v>
      </c>
      <c r="F874" t="n">
        <v>12.7</v>
      </c>
      <c r="G874" t="n">
        <v>18.14</v>
      </c>
      <c r="H874" t="n">
        <v>0.31</v>
      </c>
      <c r="I874" t="n">
        <v>42</v>
      </c>
      <c r="J874" t="n">
        <v>126.28</v>
      </c>
      <c r="K874" t="n">
        <v>45</v>
      </c>
      <c r="L874" t="n">
        <v>2.25</v>
      </c>
      <c r="M874" t="n">
        <v>40</v>
      </c>
      <c r="N874" t="n">
        <v>19.03</v>
      </c>
      <c r="O874" t="n">
        <v>15808.34</v>
      </c>
      <c r="P874" t="n">
        <v>127.87</v>
      </c>
      <c r="Q874" t="n">
        <v>460.75</v>
      </c>
      <c r="R874" t="n">
        <v>78.48</v>
      </c>
      <c r="S874" t="n">
        <v>32.19</v>
      </c>
      <c r="T874" t="n">
        <v>19074.58</v>
      </c>
      <c r="U874" t="n">
        <v>0.41</v>
      </c>
      <c r="V874" t="n">
        <v>0.7</v>
      </c>
      <c r="W874" t="n">
        <v>1.51</v>
      </c>
      <c r="X874" t="n">
        <v>1.16</v>
      </c>
      <c r="Y874" t="n">
        <v>1</v>
      </c>
      <c r="Z874" t="n">
        <v>10</v>
      </c>
    </row>
    <row r="875">
      <c r="A875" t="n">
        <v>6</v>
      </c>
      <c r="B875" t="n">
        <v>60</v>
      </c>
      <c r="C875" t="inlineStr">
        <is>
          <t xml:space="preserve">CONCLUIDO	</t>
        </is>
      </c>
      <c r="D875" t="n">
        <v>6.3658</v>
      </c>
      <c r="E875" t="n">
        <v>15.71</v>
      </c>
      <c r="F875" t="n">
        <v>12.61</v>
      </c>
      <c r="G875" t="n">
        <v>19.9</v>
      </c>
      <c r="H875" t="n">
        <v>0.35</v>
      </c>
      <c r="I875" t="n">
        <v>38</v>
      </c>
      <c r="J875" t="n">
        <v>126.61</v>
      </c>
      <c r="K875" t="n">
        <v>45</v>
      </c>
      <c r="L875" t="n">
        <v>2.5</v>
      </c>
      <c r="M875" t="n">
        <v>36</v>
      </c>
      <c r="N875" t="n">
        <v>19.11</v>
      </c>
      <c r="O875" t="n">
        <v>15849</v>
      </c>
      <c r="P875" t="n">
        <v>126.13</v>
      </c>
      <c r="Q875" t="n">
        <v>460.81</v>
      </c>
      <c r="R875" t="n">
        <v>75.34</v>
      </c>
      <c r="S875" t="n">
        <v>32.19</v>
      </c>
      <c r="T875" t="n">
        <v>17521.91</v>
      </c>
      <c r="U875" t="n">
        <v>0.43</v>
      </c>
      <c r="V875" t="n">
        <v>0.71</v>
      </c>
      <c r="W875" t="n">
        <v>1.51</v>
      </c>
      <c r="X875" t="n">
        <v>1.07</v>
      </c>
      <c r="Y875" t="n">
        <v>1</v>
      </c>
      <c r="Z875" t="n">
        <v>10</v>
      </c>
    </row>
    <row r="876">
      <c r="A876" t="n">
        <v>7</v>
      </c>
      <c r="B876" t="n">
        <v>60</v>
      </c>
      <c r="C876" t="inlineStr">
        <is>
          <t xml:space="preserve">CONCLUIDO	</t>
        </is>
      </c>
      <c r="D876" t="n">
        <v>6.4528</v>
      </c>
      <c r="E876" t="n">
        <v>15.5</v>
      </c>
      <c r="F876" t="n">
        <v>12.5</v>
      </c>
      <c r="G876" t="n">
        <v>22.05</v>
      </c>
      <c r="H876" t="n">
        <v>0.38</v>
      </c>
      <c r="I876" t="n">
        <v>34</v>
      </c>
      <c r="J876" t="n">
        <v>126.94</v>
      </c>
      <c r="K876" t="n">
        <v>45</v>
      </c>
      <c r="L876" t="n">
        <v>2.75</v>
      </c>
      <c r="M876" t="n">
        <v>32</v>
      </c>
      <c r="N876" t="n">
        <v>19.19</v>
      </c>
      <c r="O876" t="n">
        <v>15889.69</v>
      </c>
      <c r="P876" t="n">
        <v>124.33</v>
      </c>
      <c r="Q876" t="n">
        <v>460.74</v>
      </c>
      <c r="R876" t="n">
        <v>71.73999999999999</v>
      </c>
      <c r="S876" t="n">
        <v>32.19</v>
      </c>
      <c r="T876" t="n">
        <v>15742.79</v>
      </c>
      <c r="U876" t="n">
        <v>0.45</v>
      </c>
      <c r="V876" t="n">
        <v>0.72</v>
      </c>
      <c r="W876" t="n">
        <v>1.5</v>
      </c>
      <c r="X876" t="n">
        <v>0.96</v>
      </c>
      <c r="Y876" t="n">
        <v>1</v>
      </c>
      <c r="Z876" t="n">
        <v>10</v>
      </c>
    </row>
    <row r="877">
      <c r="A877" t="n">
        <v>8</v>
      </c>
      <c r="B877" t="n">
        <v>60</v>
      </c>
      <c r="C877" t="inlineStr">
        <is>
          <t xml:space="preserve">CONCLUIDO	</t>
        </is>
      </c>
      <c r="D877" t="n">
        <v>6.5229</v>
      </c>
      <c r="E877" t="n">
        <v>15.33</v>
      </c>
      <c r="F877" t="n">
        <v>12.41</v>
      </c>
      <c r="G877" t="n">
        <v>24.01</v>
      </c>
      <c r="H877" t="n">
        <v>0.42</v>
      </c>
      <c r="I877" t="n">
        <v>31</v>
      </c>
      <c r="J877" t="n">
        <v>127.27</v>
      </c>
      <c r="K877" t="n">
        <v>45</v>
      </c>
      <c r="L877" t="n">
        <v>3</v>
      </c>
      <c r="M877" t="n">
        <v>29</v>
      </c>
      <c r="N877" t="n">
        <v>19.27</v>
      </c>
      <c r="O877" t="n">
        <v>15930.42</v>
      </c>
      <c r="P877" t="n">
        <v>122.73</v>
      </c>
      <c r="Q877" t="n">
        <v>460.85</v>
      </c>
      <c r="R877" t="n">
        <v>68.7</v>
      </c>
      <c r="S877" t="n">
        <v>32.19</v>
      </c>
      <c r="T877" t="n">
        <v>14237.94</v>
      </c>
      <c r="U877" t="n">
        <v>0.47</v>
      </c>
      <c r="V877" t="n">
        <v>0.72</v>
      </c>
      <c r="W877" t="n">
        <v>1.5</v>
      </c>
      <c r="X877" t="n">
        <v>0.87</v>
      </c>
      <c r="Y877" t="n">
        <v>1</v>
      </c>
      <c r="Z877" t="n">
        <v>10</v>
      </c>
    </row>
    <row r="878">
      <c r="A878" t="n">
        <v>9</v>
      </c>
      <c r="B878" t="n">
        <v>60</v>
      </c>
      <c r="C878" t="inlineStr">
        <is>
          <t xml:space="preserve">CONCLUIDO	</t>
        </is>
      </c>
      <c r="D878" t="n">
        <v>6.607</v>
      </c>
      <c r="E878" t="n">
        <v>15.14</v>
      </c>
      <c r="F878" t="n">
        <v>12.29</v>
      </c>
      <c r="G878" t="n">
        <v>26.33</v>
      </c>
      <c r="H878" t="n">
        <v>0.45</v>
      </c>
      <c r="I878" t="n">
        <v>28</v>
      </c>
      <c r="J878" t="n">
        <v>127.6</v>
      </c>
      <c r="K878" t="n">
        <v>45</v>
      </c>
      <c r="L878" t="n">
        <v>3.25</v>
      </c>
      <c r="M878" t="n">
        <v>26</v>
      </c>
      <c r="N878" t="n">
        <v>19.35</v>
      </c>
      <c r="O878" t="n">
        <v>15971.17</v>
      </c>
      <c r="P878" t="n">
        <v>120.89</v>
      </c>
      <c r="Q878" t="n">
        <v>460.72</v>
      </c>
      <c r="R878" t="n">
        <v>64.97</v>
      </c>
      <c r="S878" t="n">
        <v>32.19</v>
      </c>
      <c r="T878" t="n">
        <v>12388.56</v>
      </c>
      <c r="U878" t="n">
        <v>0.5</v>
      </c>
      <c r="V878" t="n">
        <v>0.73</v>
      </c>
      <c r="W878" t="n">
        <v>1.49</v>
      </c>
      <c r="X878" t="n">
        <v>0.75</v>
      </c>
      <c r="Y878" t="n">
        <v>1</v>
      </c>
      <c r="Z878" t="n">
        <v>10</v>
      </c>
    </row>
    <row r="879">
      <c r="A879" t="n">
        <v>10</v>
      </c>
      <c r="B879" t="n">
        <v>60</v>
      </c>
      <c r="C879" t="inlineStr">
        <is>
          <t xml:space="preserve">CONCLUIDO	</t>
        </is>
      </c>
      <c r="D879" t="n">
        <v>6.6471</v>
      </c>
      <c r="E879" t="n">
        <v>15.04</v>
      </c>
      <c r="F879" t="n">
        <v>12.25</v>
      </c>
      <c r="G879" t="n">
        <v>28.26</v>
      </c>
      <c r="H879" t="n">
        <v>0.48</v>
      </c>
      <c r="I879" t="n">
        <v>26</v>
      </c>
      <c r="J879" t="n">
        <v>127.93</v>
      </c>
      <c r="K879" t="n">
        <v>45</v>
      </c>
      <c r="L879" t="n">
        <v>3.5</v>
      </c>
      <c r="M879" t="n">
        <v>24</v>
      </c>
      <c r="N879" t="n">
        <v>19.43</v>
      </c>
      <c r="O879" t="n">
        <v>16011.95</v>
      </c>
      <c r="P879" t="n">
        <v>119.71</v>
      </c>
      <c r="Q879" t="n">
        <v>460.72</v>
      </c>
      <c r="R879" t="n">
        <v>63.54</v>
      </c>
      <c r="S879" t="n">
        <v>32.19</v>
      </c>
      <c r="T879" t="n">
        <v>11682.51</v>
      </c>
      <c r="U879" t="n">
        <v>0.51</v>
      </c>
      <c r="V879" t="n">
        <v>0.73</v>
      </c>
      <c r="W879" t="n">
        <v>1.49</v>
      </c>
      <c r="X879" t="n">
        <v>0.71</v>
      </c>
      <c r="Y879" t="n">
        <v>1</v>
      </c>
      <c r="Z879" t="n">
        <v>10</v>
      </c>
    </row>
    <row r="880">
      <c r="A880" t="n">
        <v>11</v>
      </c>
      <c r="B880" t="n">
        <v>60</v>
      </c>
      <c r="C880" t="inlineStr">
        <is>
          <t xml:space="preserve">CONCLUIDO	</t>
        </is>
      </c>
      <c r="D880" t="n">
        <v>6.6946</v>
      </c>
      <c r="E880" t="n">
        <v>14.94</v>
      </c>
      <c r="F880" t="n">
        <v>12.19</v>
      </c>
      <c r="G880" t="n">
        <v>30.48</v>
      </c>
      <c r="H880" t="n">
        <v>0.52</v>
      </c>
      <c r="I880" t="n">
        <v>24</v>
      </c>
      <c r="J880" t="n">
        <v>128.26</v>
      </c>
      <c r="K880" t="n">
        <v>45</v>
      </c>
      <c r="L880" t="n">
        <v>3.75</v>
      </c>
      <c r="M880" t="n">
        <v>22</v>
      </c>
      <c r="N880" t="n">
        <v>19.51</v>
      </c>
      <c r="O880" t="n">
        <v>16052.76</v>
      </c>
      <c r="P880" t="n">
        <v>118.59</v>
      </c>
      <c r="Q880" t="n">
        <v>460.71</v>
      </c>
      <c r="R880" t="n">
        <v>61.93</v>
      </c>
      <c r="S880" t="n">
        <v>32.19</v>
      </c>
      <c r="T880" t="n">
        <v>10885.96</v>
      </c>
      <c r="U880" t="n">
        <v>0.52</v>
      </c>
      <c r="V880" t="n">
        <v>0.73</v>
      </c>
      <c r="W880" t="n">
        <v>1.49</v>
      </c>
      <c r="X880" t="n">
        <v>0.66</v>
      </c>
      <c r="Y880" t="n">
        <v>1</v>
      </c>
      <c r="Z880" t="n">
        <v>10</v>
      </c>
    </row>
    <row r="881">
      <c r="A881" t="n">
        <v>12</v>
      </c>
      <c r="B881" t="n">
        <v>60</v>
      </c>
      <c r="C881" t="inlineStr">
        <is>
          <t xml:space="preserve">CONCLUIDO	</t>
        </is>
      </c>
      <c r="D881" t="n">
        <v>6.71</v>
      </c>
      <c r="E881" t="n">
        <v>14.9</v>
      </c>
      <c r="F881" t="n">
        <v>12.18</v>
      </c>
      <c r="G881" t="n">
        <v>31.78</v>
      </c>
      <c r="H881" t="n">
        <v>0.55</v>
      </c>
      <c r="I881" t="n">
        <v>23</v>
      </c>
      <c r="J881" t="n">
        <v>128.59</v>
      </c>
      <c r="K881" t="n">
        <v>45</v>
      </c>
      <c r="L881" t="n">
        <v>4</v>
      </c>
      <c r="M881" t="n">
        <v>21</v>
      </c>
      <c r="N881" t="n">
        <v>19.59</v>
      </c>
      <c r="O881" t="n">
        <v>16093.6</v>
      </c>
      <c r="P881" t="n">
        <v>117.67</v>
      </c>
      <c r="Q881" t="n">
        <v>460.69</v>
      </c>
      <c r="R881" t="n">
        <v>61.39</v>
      </c>
      <c r="S881" t="n">
        <v>32.19</v>
      </c>
      <c r="T881" t="n">
        <v>10621.59</v>
      </c>
      <c r="U881" t="n">
        <v>0.52</v>
      </c>
      <c r="V881" t="n">
        <v>0.73</v>
      </c>
      <c r="W881" t="n">
        <v>1.49</v>
      </c>
      <c r="X881" t="n">
        <v>0.65</v>
      </c>
      <c r="Y881" t="n">
        <v>1</v>
      </c>
      <c r="Z881" t="n">
        <v>10</v>
      </c>
    </row>
    <row r="882">
      <c r="A882" t="n">
        <v>13</v>
      </c>
      <c r="B882" t="n">
        <v>60</v>
      </c>
      <c r="C882" t="inlineStr">
        <is>
          <t xml:space="preserve">CONCLUIDO	</t>
        </is>
      </c>
      <c r="D882" t="n">
        <v>6.7653</v>
      </c>
      <c r="E882" t="n">
        <v>14.78</v>
      </c>
      <c r="F882" t="n">
        <v>12.11</v>
      </c>
      <c r="G882" t="n">
        <v>34.61</v>
      </c>
      <c r="H882" t="n">
        <v>0.58</v>
      </c>
      <c r="I882" t="n">
        <v>21</v>
      </c>
      <c r="J882" t="n">
        <v>128.92</v>
      </c>
      <c r="K882" t="n">
        <v>45</v>
      </c>
      <c r="L882" t="n">
        <v>4.25</v>
      </c>
      <c r="M882" t="n">
        <v>19</v>
      </c>
      <c r="N882" t="n">
        <v>19.68</v>
      </c>
      <c r="O882" t="n">
        <v>16134.46</v>
      </c>
      <c r="P882" t="n">
        <v>116.05</v>
      </c>
      <c r="Q882" t="n">
        <v>460.76</v>
      </c>
      <c r="R882" t="n">
        <v>59.32</v>
      </c>
      <c r="S882" t="n">
        <v>32.19</v>
      </c>
      <c r="T882" t="n">
        <v>9599.860000000001</v>
      </c>
      <c r="U882" t="n">
        <v>0.54</v>
      </c>
      <c r="V882" t="n">
        <v>0.74</v>
      </c>
      <c r="W882" t="n">
        <v>1.48</v>
      </c>
      <c r="X882" t="n">
        <v>0.58</v>
      </c>
      <c r="Y882" t="n">
        <v>1</v>
      </c>
      <c r="Z882" t="n">
        <v>10</v>
      </c>
    </row>
    <row r="883">
      <c r="A883" t="n">
        <v>14</v>
      </c>
      <c r="B883" t="n">
        <v>60</v>
      </c>
      <c r="C883" t="inlineStr">
        <is>
          <t xml:space="preserve">CONCLUIDO	</t>
        </is>
      </c>
      <c r="D883" t="n">
        <v>6.7886</v>
      </c>
      <c r="E883" t="n">
        <v>14.73</v>
      </c>
      <c r="F883" t="n">
        <v>12.09</v>
      </c>
      <c r="G883" t="n">
        <v>36.26</v>
      </c>
      <c r="H883" t="n">
        <v>0.62</v>
      </c>
      <c r="I883" t="n">
        <v>20</v>
      </c>
      <c r="J883" t="n">
        <v>129.25</v>
      </c>
      <c r="K883" t="n">
        <v>45</v>
      </c>
      <c r="L883" t="n">
        <v>4.5</v>
      </c>
      <c r="M883" t="n">
        <v>18</v>
      </c>
      <c r="N883" t="n">
        <v>19.76</v>
      </c>
      <c r="O883" t="n">
        <v>16175.36</v>
      </c>
      <c r="P883" t="n">
        <v>114.96</v>
      </c>
      <c r="Q883" t="n">
        <v>460.69</v>
      </c>
      <c r="R883" t="n">
        <v>58.52</v>
      </c>
      <c r="S883" t="n">
        <v>32.19</v>
      </c>
      <c r="T883" t="n">
        <v>9202.23</v>
      </c>
      <c r="U883" t="n">
        <v>0.55</v>
      </c>
      <c r="V883" t="n">
        <v>0.74</v>
      </c>
      <c r="W883" t="n">
        <v>1.48</v>
      </c>
      <c r="X883" t="n">
        <v>0.55</v>
      </c>
      <c r="Y883" t="n">
        <v>1</v>
      </c>
      <c r="Z883" t="n">
        <v>10</v>
      </c>
    </row>
    <row r="884">
      <c r="A884" t="n">
        <v>15</v>
      </c>
      <c r="B884" t="n">
        <v>60</v>
      </c>
      <c r="C884" t="inlineStr">
        <is>
          <t xml:space="preserve">CONCLUIDO	</t>
        </is>
      </c>
      <c r="D884" t="n">
        <v>6.8147</v>
      </c>
      <c r="E884" t="n">
        <v>14.67</v>
      </c>
      <c r="F884" t="n">
        <v>12.06</v>
      </c>
      <c r="G884" t="n">
        <v>38.07</v>
      </c>
      <c r="H884" t="n">
        <v>0.65</v>
      </c>
      <c r="I884" t="n">
        <v>19</v>
      </c>
      <c r="J884" t="n">
        <v>129.59</v>
      </c>
      <c r="K884" t="n">
        <v>45</v>
      </c>
      <c r="L884" t="n">
        <v>4.75</v>
      </c>
      <c r="M884" t="n">
        <v>17</v>
      </c>
      <c r="N884" t="n">
        <v>19.84</v>
      </c>
      <c r="O884" t="n">
        <v>16216.29</v>
      </c>
      <c r="P884" t="n">
        <v>114.05</v>
      </c>
      <c r="Q884" t="n">
        <v>460.69</v>
      </c>
      <c r="R884" t="n">
        <v>57.47</v>
      </c>
      <c r="S884" t="n">
        <v>32.19</v>
      </c>
      <c r="T884" t="n">
        <v>8682.209999999999</v>
      </c>
      <c r="U884" t="n">
        <v>0.5600000000000001</v>
      </c>
      <c r="V884" t="n">
        <v>0.74</v>
      </c>
      <c r="W884" t="n">
        <v>1.48</v>
      </c>
      <c r="X884" t="n">
        <v>0.52</v>
      </c>
      <c r="Y884" t="n">
        <v>1</v>
      </c>
      <c r="Z884" t="n">
        <v>10</v>
      </c>
    </row>
    <row r="885">
      <c r="A885" t="n">
        <v>16</v>
      </c>
      <c r="B885" t="n">
        <v>60</v>
      </c>
      <c r="C885" t="inlineStr">
        <is>
          <t xml:space="preserve">CONCLUIDO	</t>
        </is>
      </c>
      <c r="D885" t="n">
        <v>6.8412</v>
      </c>
      <c r="E885" t="n">
        <v>14.62</v>
      </c>
      <c r="F885" t="n">
        <v>12.03</v>
      </c>
      <c r="G885" t="n">
        <v>40.08</v>
      </c>
      <c r="H885" t="n">
        <v>0.68</v>
      </c>
      <c r="I885" t="n">
        <v>18</v>
      </c>
      <c r="J885" t="n">
        <v>129.92</v>
      </c>
      <c r="K885" t="n">
        <v>45</v>
      </c>
      <c r="L885" t="n">
        <v>5</v>
      </c>
      <c r="M885" t="n">
        <v>16</v>
      </c>
      <c r="N885" t="n">
        <v>19.92</v>
      </c>
      <c r="O885" t="n">
        <v>16257.24</v>
      </c>
      <c r="P885" t="n">
        <v>112.53</v>
      </c>
      <c r="Q885" t="n">
        <v>460.75</v>
      </c>
      <c r="R885" t="n">
        <v>56.43</v>
      </c>
      <c r="S885" t="n">
        <v>32.19</v>
      </c>
      <c r="T885" t="n">
        <v>8165.34</v>
      </c>
      <c r="U885" t="n">
        <v>0.57</v>
      </c>
      <c r="V885" t="n">
        <v>0.74</v>
      </c>
      <c r="W885" t="n">
        <v>1.48</v>
      </c>
      <c r="X885" t="n">
        <v>0.49</v>
      </c>
      <c r="Y885" t="n">
        <v>1</v>
      </c>
      <c r="Z885" t="n">
        <v>10</v>
      </c>
    </row>
    <row r="886">
      <c r="A886" t="n">
        <v>17</v>
      </c>
      <c r="B886" t="n">
        <v>60</v>
      </c>
      <c r="C886" t="inlineStr">
        <is>
          <t xml:space="preserve">CONCLUIDO	</t>
        </is>
      </c>
      <c r="D886" t="n">
        <v>6.8632</v>
      </c>
      <c r="E886" t="n">
        <v>14.57</v>
      </c>
      <c r="F886" t="n">
        <v>12</v>
      </c>
      <c r="G886" t="n">
        <v>42.37</v>
      </c>
      <c r="H886" t="n">
        <v>0.71</v>
      </c>
      <c r="I886" t="n">
        <v>17</v>
      </c>
      <c r="J886" t="n">
        <v>130.25</v>
      </c>
      <c r="K886" t="n">
        <v>45</v>
      </c>
      <c r="L886" t="n">
        <v>5.25</v>
      </c>
      <c r="M886" t="n">
        <v>15</v>
      </c>
      <c r="N886" t="n">
        <v>20</v>
      </c>
      <c r="O886" t="n">
        <v>16298.23</v>
      </c>
      <c r="P886" t="n">
        <v>111.84</v>
      </c>
      <c r="Q886" t="n">
        <v>460.7</v>
      </c>
      <c r="R886" t="n">
        <v>55.8</v>
      </c>
      <c r="S886" t="n">
        <v>32.19</v>
      </c>
      <c r="T886" t="n">
        <v>7859.71</v>
      </c>
      <c r="U886" t="n">
        <v>0.58</v>
      </c>
      <c r="V886" t="n">
        <v>0.74</v>
      </c>
      <c r="W886" t="n">
        <v>1.48</v>
      </c>
      <c r="X886" t="n">
        <v>0.47</v>
      </c>
      <c r="Y886" t="n">
        <v>1</v>
      </c>
      <c r="Z886" t="n">
        <v>10</v>
      </c>
    </row>
    <row r="887">
      <c r="A887" t="n">
        <v>18</v>
      </c>
      <c r="B887" t="n">
        <v>60</v>
      </c>
      <c r="C887" t="inlineStr">
        <is>
          <t xml:space="preserve">CONCLUIDO	</t>
        </is>
      </c>
      <c r="D887" t="n">
        <v>6.8915</v>
      </c>
      <c r="E887" t="n">
        <v>14.51</v>
      </c>
      <c r="F887" t="n">
        <v>11.97</v>
      </c>
      <c r="G887" t="n">
        <v>44.89</v>
      </c>
      <c r="H887" t="n">
        <v>0.74</v>
      </c>
      <c r="I887" t="n">
        <v>16</v>
      </c>
      <c r="J887" t="n">
        <v>130.58</v>
      </c>
      <c r="K887" t="n">
        <v>45</v>
      </c>
      <c r="L887" t="n">
        <v>5.5</v>
      </c>
      <c r="M887" t="n">
        <v>14</v>
      </c>
      <c r="N887" t="n">
        <v>20.09</v>
      </c>
      <c r="O887" t="n">
        <v>16339.24</v>
      </c>
      <c r="P887" t="n">
        <v>110.82</v>
      </c>
      <c r="Q887" t="n">
        <v>460.74</v>
      </c>
      <c r="R887" t="n">
        <v>54.76</v>
      </c>
      <c r="S887" t="n">
        <v>32.19</v>
      </c>
      <c r="T887" t="n">
        <v>7343.33</v>
      </c>
      <c r="U887" t="n">
        <v>0.59</v>
      </c>
      <c r="V887" t="n">
        <v>0.75</v>
      </c>
      <c r="W887" t="n">
        <v>1.47</v>
      </c>
      <c r="X887" t="n">
        <v>0.44</v>
      </c>
      <c r="Y887" t="n">
        <v>1</v>
      </c>
      <c r="Z887" t="n">
        <v>10</v>
      </c>
    </row>
    <row r="888">
      <c r="A888" t="n">
        <v>19</v>
      </c>
      <c r="B888" t="n">
        <v>60</v>
      </c>
      <c r="C888" t="inlineStr">
        <is>
          <t xml:space="preserve">CONCLUIDO	</t>
        </is>
      </c>
      <c r="D888" t="n">
        <v>6.9252</v>
      </c>
      <c r="E888" t="n">
        <v>14.44</v>
      </c>
      <c r="F888" t="n">
        <v>11.92</v>
      </c>
      <c r="G888" t="n">
        <v>47.7</v>
      </c>
      <c r="H888" t="n">
        <v>0.78</v>
      </c>
      <c r="I888" t="n">
        <v>15</v>
      </c>
      <c r="J888" t="n">
        <v>130.92</v>
      </c>
      <c r="K888" t="n">
        <v>45</v>
      </c>
      <c r="L888" t="n">
        <v>5.75</v>
      </c>
      <c r="M888" t="n">
        <v>13</v>
      </c>
      <c r="N888" t="n">
        <v>20.17</v>
      </c>
      <c r="O888" t="n">
        <v>16380.29</v>
      </c>
      <c r="P888" t="n">
        <v>109.55</v>
      </c>
      <c r="Q888" t="n">
        <v>460.71</v>
      </c>
      <c r="R888" t="n">
        <v>53.24</v>
      </c>
      <c r="S888" t="n">
        <v>32.19</v>
      </c>
      <c r="T888" t="n">
        <v>6588.96</v>
      </c>
      <c r="U888" t="n">
        <v>0.6</v>
      </c>
      <c r="V888" t="n">
        <v>0.75</v>
      </c>
      <c r="W888" t="n">
        <v>1.47</v>
      </c>
      <c r="X888" t="n">
        <v>0.39</v>
      </c>
      <c r="Y888" t="n">
        <v>1</v>
      </c>
      <c r="Z888" t="n">
        <v>10</v>
      </c>
    </row>
    <row r="889">
      <c r="A889" t="n">
        <v>20</v>
      </c>
      <c r="B889" t="n">
        <v>60</v>
      </c>
      <c r="C889" t="inlineStr">
        <is>
          <t xml:space="preserve">CONCLUIDO	</t>
        </is>
      </c>
      <c r="D889" t="n">
        <v>6.9525</v>
      </c>
      <c r="E889" t="n">
        <v>14.38</v>
      </c>
      <c r="F889" t="n">
        <v>11.89</v>
      </c>
      <c r="G889" t="n">
        <v>50.97</v>
      </c>
      <c r="H889" t="n">
        <v>0.8100000000000001</v>
      </c>
      <c r="I889" t="n">
        <v>14</v>
      </c>
      <c r="J889" t="n">
        <v>131.25</v>
      </c>
      <c r="K889" t="n">
        <v>45</v>
      </c>
      <c r="L889" t="n">
        <v>6</v>
      </c>
      <c r="M889" t="n">
        <v>12</v>
      </c>
      <c r="N889" t="n">
        <v>20.25</v>
      </c>
      <c r="O889" t="n">
        <v>16421.36</v>
      </c>
      <c r="P889" t="n">
        <v>108.64</v>
      </c>
      <c r="Q889" t="n">
        <v>460.7</v>
      </c>
      <c r="R889" t="n">
        <v>52.25</v>
      </c>
      <c r="S889" t="n">
        <v>32.19</v>
      </c>
      <c r="T889" t="n">
        <v>6098.42</v>
      </c>
      <c r="U889" t="n">
        <v>0.62</v>
      </c>
      <c r="V889" t="n">
        <v>0.75</v>
      </c>
      <c r="W889" t="n">
        <v>1.47</v>
      </c>
      <c r="X889" t="n">
        <v>0.36</v>
      </c>
      <c r="Y889" t="n">
        <v>1</v>
      </c>
      <c r="Z889" t="n">
        <v>10</v>
      </c>
    </row>
    <row r="890">
      <c r="A890" t="n">
        <v>21</v>
      </c>
      <c r="B890" t="n">
        <v>60</v>
      </c>
      <c r="C890" t="inlineStr">
        <is>
          <t xml:space="preserve">CONCLUIDO	</t>
        </is>
      </c>
      <c r="D890" t="n">
        <v>6.9455</v>
      </c>
      <c r="E890" t="n">
        <v>14.4</v>
      </c>
      <c r="F890" t="n">
        <v>11.91</v>
      </c>
      <c r="G890" t="n">
        <v>51.03</v>
      </c>
      <c r="H890" t="n">
        <v>0.84</v>
      </c>
      <c r="I890" t="n">
        <v>14</v>
      </c>
      <c r="J890" t="n">
        <v>131.58</v>
      </c>
      <c r="K890" t="n">
        <v>45</v>
      </c>
      <c r="L890" t="n">
        <v>6.25</v>
      </c>
      <c r="M890" t="n">
        <v>12</v>
      </c>
      <c r="N890" t="n">
        <v>20.34</v>
      </c>
      <c r="O890" t="n">
        <v>16462.46</v>
      </c>
      <c r="P890" t="n">
        <v>107.93</v>
      </c>
      <c r="Q890" t="n">
        <v>460.69</v>
      </c>
      <c r="R890" t="n">
        <v>52.81</v>
      </c>
      <c r="S890" t="n">
        <v>32.19</v>
      </c>
      <c r="T890" t="n">
        <v>6377.06</v>
      </c>
      <c r="U890" t="n">
        <v>0.61</v>
      </c>
      <c r="V890" t="n">
        <v>0.75</v>
      </c>
      <c r="W890" t="n">
        <v>1.47</v>
      </c>
      <c r="X890" t="n">
        <v>0.37</v>
      </c>
      <c r="Y890" t="n">
        <v>1</v>
      </c>
      <c r="Z890" t="n">
        <v>10</v>
      </c>
    </row>
    <row r="891">
      <c r="A891" t="n">
        <v>22</v>
      </c>
      <c r="B891" t="n">
        <v>60</v>
      </c>
      <c r="C891" t="inlineStr">
        <is>
          <t xml:space="preserve">CONCLUIDO	</t>
        </is>
      </c>
      <c r="D891" t="n">
        <v>6.9665</v>
      </c>
      <c r="E891" t="n">
        <v>14.35</v>
      </c>
      <c r="F891" t="n">
        <v>11.89</v>
      </c>
      <c r="G891" t="n">
        <v>54.88</v>
      </c>
      <c r="H891" t="n">
        <v>0.87</v>
      </c>
      <c r="I891" t="n">
        <v>13</v>
      </c>
      <c r="J891" t="n">
        <v>131.92</v>
      </c>
      <c r="K891" t="n">
        <v>45</v>
      </c>
      <c r="L891" t="n">
        <v>6.5</v>
      </c>
      <c r="M891" t="n">
        <v>11</v>
      </c>
      <c r="N891" t="n">
        <v>20.42</v>
      </c>
      <c r="O891" t="n">
        <v>16503.6</v>
      </c>
      <c r="P891" t="n">
        <v>107.3</v>
      </c>
      <c r="Q891" t="n">
        <v>460.69</v>
      </c>
      <c r="R891" t="n">
        <v>52.1</v>
      </c>
      <c r="S891" t="n">
        <v>32.19</v>
      </c>
      <c r="T891" t="n">
        <v>6024.99</v>
      </c>
      <c r="U891" t="n">
        <v>0.62</v>
      </c>
      <c r="V891" t="n">
        <v>0.75</v>
      </c>
      <c r="W891" t="n">
        <v>1.47</v>
      </c>
      <c r="X891" t="n">
        <v>0.36</v>
      </c>
      <c r="Y891" t="n">
        <v>1</v>
      </c>
      <c r="Z891" t="n">
        <v>10</v>
      </c>
    </row>
    <row r="892">
      <c r="A892" t="n">
        <v>23</v>
      </c>
      <c r="B892" t="n">
        <v>60</v>
      </c>
      <c r="C892" t="inlineStr">
        <is>
          <t xml:space="preserve">CONCLUIDO	</t>
        </is>
      </c>
      <c r="D892" t="n">
        <v>6.9717</v>
      </c>
      <c r="E892" t="n">
        <v>14.34</v>
      </c>
      <c r="F892" t="n">
        <v>11.88</v>
      </c>
      <c r="G892" t="n">
        <v>54.83</v>
      </c>
      <c r="H892" t="n">
        <v>0.9</v>
      </c>
      <c r="I892" t="n">
        <v>13</v>
      </c>
      <c r="J892" t="n">
        <v>132.25</v>
      </c>
      <c r="K892" t="n">
        <v>45</v>
      </c>
      <c r="L892" t="n">
        <v>6.75</v>
      </c>
      <c r="M892" t="n">
        <v>11</v>
      </c>
      <c r="N892" t="n">
        <v>20.5</v>
      </c>
      <c r="O892" t="n">
        <v>16544.76</v>
      </c>
      <c r="P892" t="n">
        <v>106.5</v>
      </c>
      <c r="Q892" t="n">
        <v>460.69</v>
      </c>
      <c r="R892" t="n">
        <v>51.61</v>
      </c>
      <c r="S892" t="n">
        <v>32.19</v>
      </c>
      <c r="T892" t="n">
        <v>5784.06</v>
      </c>
      <c r="U892" t="n">
        <v>0.62</v>
      </c>
      <c r="V892" t="n">
        <v>0.75</v>
      </c>
      <c r="W892" t="n">
        <v>1.47</v>
      </c>
      <c r="X892" t="n">
        <v>0.34</v>
      </c>
      <c r="Y892" t="n">
        <v>1</v>
      </c>
      <c r="Z892" t="n">
        <v>10</v>
      </c>
    </row>
    <row r="893">
      <c r="A893" t="n">
        <v>24</v>
      </c>
      <c r="B893" t="n">
        <v>60</v>
      </c>
      <c r="C893" t="inlineStr">
        <is>
          <t xml:space="preserve">CONCLUIDO	</t>
        </is>
      </c>
      <c r="D893" t="n">
        <v>6.999</v>
      </c>
      <c r="E893" t="n">
        <v>14.29</v>
      </c>
      <c r="F893" t="n">
        <v>11.85</v>
      </c>
      <c r="G893" t="n">
        <v>59.24</v>
      </c>
      <c r="H893" t="n">
        <v>0.93</v>
      </c>
      <c r="I893" t="n">
        <v>12</v>
      </c>
      <c r="J893" t="n">
        <v>132.58</v>
      </c>
      <c r="K893" t="n">
        <v>45</v>
      </c>
      <c r="L893" t="n">
        <v>7</v>
      </c>
      <c r="M893" t="n">
        <v>10</v>
      </c>
      <c r="N893" t="n">
        <v>20.59</v>
      </c>
      <c r="O893" t="n">
        <v>16585.95</v>
      </c>
      <c r="P893" t="n">
        <v>105.1</v>
      </c>
      <c r="Q893" t="n">
        <v>460.69</v>
      </c>
      <c r="R893" t="n">
        <v>50.7</v>
      </c>
      <c r="S893" t="n">
        <v>32.19</v>
      </c>
      <c r="T893" t="n">
        <v>5333.97</v>
      </c>
      <c r="U893" t="n">
        <v>0.63</v>
      </c>
      <c r="V893" t="n">
        <v>0.75</v>
      </c>
      <c r="W893" t="n">
        <v>1.47</v>
      </c>
      <c r="X893" t="n">
        <v>0.32</v>
      </c>
      <c r="Y893" t="n">
        <v>1</v>
      </c>
      <c r="Z893" t="n">
        <v>10</v>
      </c>
    </row>
    <row r="894">
      <c r="A894" t="n">
        <v>25</v>
      </c>
      <c r="B894" t="n">
        <v>60</v>
      </c>
      <c r="C894" t="inlineStr">
        <is>
          <t xml:space="preserve">CONCLUIDO	</t>
        </is>
      </c>
      <c r="D894" t="n">
        <v>7.0008</v>
      </c>
      <c r="E894" t="n">
        <v>14.28</v>
      </c>
      <c r="F894" t="n">
        <v>11.85</v>
      </c>
      <c r="G894" t="n">
        <v>59.23</v>
      </c>
      <c r="H894" t="n">
        <v>0.96</v>
      </c>
      <c r="I894" t="n">
        <v>12</v>
      </c>
      <c r="J894" t="n">
        <v>132.92</v>
      </c>
      <c r="K894" t="n">
        <v>45</v>
      </c>
      <c r="L894" t="n">
        <v>7.25</v>
      </c>
      <c r="M894" t="n">
        <v>10</v>
      </c>
      <c r="N894" t="n">
        <v>20.67</v>
      </c>
      <c r="O894" t="n">
        <v>16627.17</v>
      </c>
      <c r="P894" t="n">
        <v>103.1</v>
      </c>
      <c r="Q894" t="n">
        <v>460.7</v>
      </c>
      <c r="R894" t="n">
        <v>50.67</v>
      </c>
      <c r="S894" t="n">
        <v>32.19</v>
      </c>
      <c r="T894" t="n">
        <v>5317.9</v>
      </c>
      <c r="U894" t="n">
        <v>0.64</v>
      </c>
      <c r="V894" t="n">
        <v>0.75</v>
      </c>
      <c r="W894" t="n">
        <v>1.47</v>
      </c>
      <c r="X894" t="n">
        <v>0.31</v>
      </c>
      <c r="Y894" t="n">
        <v>1</v>
      </c>
      <c r="Z894" t="n">
        <v>10</v>
      </c>
    </row>
    <row r="895">
      <c r="A895" t="n">
        <v>26</v>
      </c>
      <c r="B895" t="n">
        <v>60</v>
      </c>
      <c r="C895" t="inlineStr">
        <is>
          <t xml:space="preserve">CONCLUIDO	</t>
        </is>
      </c>
      <c r="D895" t="n">
        <v>7.0293</v>
      </c>
      <c r="E895" t="n">
        <v>14.23</v>
      </c>
      <c r="F895" t="n">
        <v>11.81</v>
      </c>
      <c r="G895" t="n">
        <v>64.43000000000001</v>
      </c>
      <c r="H895" t="n">
        <v>0.99</v>
      </c>
      <c r="I895" t="n">
        <v>11</v>
      </c>
      <c r="J895" t="n">
        <v>133.25</v>
      </c>
      <c r="K895" t="n">
        <v>45</v>
      </c>
      <c r="L895" t="n">
        <v>7.5</v>
      </c>
      <c r="M895" t="n">
        <v>9</v>
      </c>
      <c r="N895" t="n">
        <v>20.76</v>
      </c>
      <c r="O895" t="n">
        <v>16668.43</v>
      </c>
      <c r="P895" t="n">
        <v>102.27</v>
      </c>
      <c r="Q895" t="n">
        <v>460.7</v>
      </c>
      <c r="R895" t="n">
        <v>49.54</v>
      </c>
      <c r="S895" t="n">
        <v>32.19</v>
      </c>
      <c r="T895" t="n">
        <v>4755.41</v>
      </c>
      <c r="U895" t="n">
        <v>0.65</v>
      </c>
      <c r="V895" t="n">
        <v>0.76</v>
      </c>
      <c r="W895" t="n">
        <v>1.47</v>
      </c>
      <c r="X895" t="n">
        <v>0.28</v>
      </c>
      <c r="Y895" t="n">
        <v>1</v>
      </c>
      <c r="Z895" t="n">
        <v>10</v>
      </c>
    </row>
    <row r="896">
      <c r="A896" t="n">
        <v>27</v>
      </c>
      <c r="B896" t="n">
        <v>60</v>
      </c>
      <c r="C896" t="inlineStr">
        <is>
          <t xml:space="preserve">CONCLUIDO	</t>
        </is>
      </c>
      <c r="D896" t="n">
        <v>7.0306</v>
      </c>
      <c r="E896" t="n">
        <v>14.22</v>
      </c>
      <c r="F896" t="n">
        <v>11.81</v>
      </c>
      <c r="G896" t="n">
        <v>64.42</v>
      </c>
      <c r="H896" t="n">
        <v>1.03</v>
      </c>
      <c r="I896" t="n">
        <v>11</v>
      </c>
      <c r="J896" t="n">
        <v>133.59</v>
      </c>
      <c r="K896" t="n">
        <v>45</v>
      </c>
      <c r="L896" t="n">
        <v>7.75</v>
      </c>
      <c r="M896" t="n">
        <v>9</v>
      </c>
      <c r="N896" t="n">
        <v>20.84</v>
      </c>
      <c r="O896" t="n">
        <v>16709.71</v>
      </c>
      <c r="P896" t="n">
        <v>102.42</v>
      </c>
      <c r="Q896" t="n">
        <v>460.72</v>
      </c>
      <c r="R896" t="n">
        <v>49.38</v>
      </c>
      <c r="S896" t="n">
        <v>32.19</v>
      </c>
      <c r="T896" t="n">
        <v>4677.96</v>
      </c>
      <c r="U896" t="n">
        <v>0.65</v>
      </c>
      <c r="V896" t="n">
        <v>0.76</v>
      </c>
      <c r="W896" t="n">
        <v>1.47</v>
      </c>
      <c r="X896" t="n">
        <v>0.28</v>
      </c>
      <c r="Y896" t="n">
        <v>1</v>
      </c>
      <c r="Z896" t="n">
        <v>10</v>
      </c>
    </row>
    <row r="897">
      <c r="A897" t="n">
        <v>28</v>
      </c>
      <c r="B897" t="n">
        <v>60</v>
      </c>
      <c r="C897" t="inlineStr">
        <is>
          <t xml:space="preserve">CONCLUIDO	</t>
        </is>
      </c>
      <c r="D897" t="n">
        <v>7.0565</v>
      </c>
      <c r="E897" t="n">
        <v>14.17</v>
      </c>
      <c r="F897" t="n">
        <v>11.78</v>
      </c>
      <c r="G897" t="n">
        <v>70.7</v>
      </c>
      <c r="H897" t="n">
        <v>1.06</v>
      </c>
      <c r="I897" t="n">
        <v>10</v>
      </c>
      <c r="J897" t="n">
        <v>133.92</v>
      </c>
      <c r="K897" t="n">
        <v>45</v>
      </c>
      <c r="L897" t="n">
        <v>8</v>
      </c>
      <c r="M897" t="n">
        <v>8</v>
      </c>
      <c r="N897" t="n">
        <v>20.93</v>
      </c>
      <c r="O897" t="n">
        <v>16751.02</v>
      </c>
      <c r="P897" t="n">
        <v>100.4</v>
      </c>
      <c r="Q897" t="n">
        <v>460.71</v>
      </c>
      <c r="R897" t="n">
        <v>48.64</v>
      </c>
      <c r="S897" t="n">
        <v>32.19</v>
      </c>
      <c r="T897" t="n">
        <v>4311.88</v>
      </c>
      <c r="U897" t="n">
        <v>0.66</v>
      </c>
      <c r="V897" t="n">
        <v>0.76</v>
      </c>
      <c r="W897" t="n">
        <v>1.46</v>
      </c>
      <c r="X897" t="n">
        <v>0.25</v>
      </c>
      <c r="Y897" t="n">
        <v>1</v>
      </c>
      <c r="Z897" t="n">
        <v>10</v>
      </c>
    </row>
    <row r="898">
      <c r="A898" t="n">
        <v>29</v>
      </c>
      <c r="B898" t="n">
        <v>60</v>
      </c>
      <c r="C898" t="inlineStr">
        <is>
          <t xml:space="preserve">CONCLUIDO	</t>
        </is>
      </c>
      <c r="D898" t="n">
        <v>7.0504</v>
      </c>
      <c r="E898" t="n">
        <v>14.18</v>
      </c>
      <c r="F898" t="n">
        <v>11.8</v>
      </c>
      <c r="G898" t="n">
        <v>70.78</v>
      </c>
      <c r="H898" t="n">
        <v>1.09</v>
      </c>
      <c r="I898" t="n">
        <v>10</v>
      </c>
      <c r="J898" t="n">
        <v>134.26</v>
      </c>
      <c r="K898" t="n">
        <v>45</v>
      </c>
      <c r="L898" t="n">
        <v>8.25</v>
      </c>
      <c r="M898" t="n">
        <v>7</v>
      </c>
      <c r="N898" t="n">
        <v>21.01</v>
      </c>
      <c r="O898" t="n">
        <v>16792.37</v>
      </c>
      <c r="P898" t="n">
        <v>99.61</v>
      </c>
      <c r="Q898" t="n">
        <v>460.69</v>
      </c>
      <c r="R898" t="n">
        <v>49.01</v>
      </c>
      <c r="S898" t="n">
        <v>32.19</v>
      </c>
      <c r="T898" t="n">
        <v>4497.78</v>
      </c>
      <c r="U898" t="n">
        <v>0.66</v>
      </c>
      <c r="V898" t="n">
        <v>0.76</v>
      </c>
      <c r="W898" t="n">
        <v>1.46</v>
      </c>
      <c r="X898" t="n">
        <v>0.26</v>
      </c>
      <c r="Y898" t="n">
        <v>1</v>
      </c>
      <c r="Z898" t="n">
        <v>10</v>
      </c>
    </row>
    <row r="899">
      <c r="A899" t="n">
        <v>30</v>
      </c>
      <c r="B899" t="n">
        <v>60</v>
      </c>
      <c r="C899" t="inlineStr">
        <is>
          <t xml:space="preserve">CONCLUIDO	</t>
        </is>
      </c>
      <c r="D899" t="n">
        <v>7.0461</v>
      </c>
      <c r="E899" t="n">
        <v>14.19</v>
      </c>
      <c r="F899" t="n">
        <v>11.8</v>
      </c>
      <c r="G899" t="n">
        <v>70.83</v>
      </c>
      <c r="H899" t="n">
        <v>1.12</v>
      </c>
      <c r="I899" t="n">
        <v>10</v>
      </c>
      <c r="J899" t="n">
        <v>134.59</v>
      </c>
      <c r="K899" t="n">
        <v>45</v>
      </c>
      <c r="L899" t="n">
        <v>8.5</v>
      </c>
      <c r="M899" t="n">
        <v>6</v>
      </c>
      <c r="N899" t="n">
        <v>21.1</v>
      </c>
      <c r="O899" t="n">
        <v>16833.86</v>
      </c>
      <c r="P899" t="n">
        <v>99.5</v>
      </c>
      <c r="Q899" t="n">
        <v>460.69</v>
      </c>
      <c r="R899" t="n">
        <v>49.22</v>
      </c>
      <c r="S899" t="n">
        <v>32.19</v>
      </c>
      <c r="T899" t="n">
        <v>4600.05</v>
      </c>
      <c r="U899" t="n">
        <v>0.65</v>
      </c>
      <c r="V899" t="n">
        <v>0.76</v>
      </c>
      <c r="W899" t="n">
        <v>1.47</v>
      </c>
      <c r="X899" t="n">
        <v>0.27</v>
      </c>
      <c r="Y899" t="n">
        <v>1</v>
      </c>
      <c r="Z899" t="n">
        <v>10</v>
      </c>
    </row>
    <row r="900">
      <c r="A900" t="n">
        <v>31</v>
      </c>
      <c r="B900" t="n">
        <v>60</v>
      </c>
      <c r="C900" t="inlineStr">
        <is>
          <t xml:space="preserve">CONCLUIDO	</t>
        </is>
      </c>
      <c r="D900" t="n">
        <v>7.0512</v>
      </c>
      <c r="E900" t="n">
        <v>14.18</v>
      </c>
      <c r="F900" t="n">
        <v>11.79</v>
      </c>
      <c r="G900" t="n">
        <v>70.77</v>
      </c>
      <c r="H900" t="n">
        <v>1.15</v>
      </c>
      <c r="I900" t="n">
        <v>10</v>
      </c>
      <c r="J900" t="n">
        <v>134.93</v>
      </c>
      <c r="K900" t="n">
        <v>45</v>
      </c>
      <c r="L900" t="n">
        <v>8.75</v>
      </c>
      <c r="M900" t="n">
        <v>5</v>
      </c>
      <c r="N900" t="n">
        <v>21.18</v>
      </c>
      <c r="O900" t="n">
        <v>16875.27</v>
      </c>
      <c r="P900" t="n">
        <v>97.31999999999999</v>
      </c>
      <c r="Q900" t="n">
        <v>460.74</v>
      </c>
      <c r="R900" t="n">
        <v>48.81</v>
      </c>
      <c r="S900" t="n">
        <v>32.19</v>
      </c>
      <c r="T900" t="n">
        <v>4398.87</v>
      </c>
      <c r="U900" t="n">
        <v>0.66</v>
      </c>
      <c r="V900" t="n">
        <v>0.76</v>
      </c>
      <c r="W900" t="n">
        <v>1.47</v>
      </c>
      <c r="X900" t="n">
        <v>0.26</v>
      </c>
      <c r="Y900" t="n">
        <v>1</v>
      </c>
      <c r="Z900" t="n">
        <v>10</v>
      </c>
    </row>
    <row r="901">
      <c r="A901" t="n">
        <v>32</v>
      </c>
      <c r="B901" t="n">
        <v>60</v>
      </c>
      <c r="C901" t="inlineStr">
        <is>
          <t xml:space="preserve">CONCLUIDO	</t>
        </is>
      </c>
      <c r="D901" t="n">
        <v>7.082</v>
      </c>
      <c r="E901" t="n">
        <v>14.12</v>
      </c>
      <c r="F901" t="n">
        <v>11.76</v>
      </c>
      <c r="G901" t="n">
        <v>78.39</v>
      </c>
      <c r="H901" t="n">
        <v>1.18</v>
      </c>
      <c r="I901" t="n">
        <v>9</v>
      </c>
      <c r="J901" t="n">
        <v>135.27</v>
      </c>
      <c r="K901" t="n">
        <v>45</v>
      </c>
      <c r="L901" t="n">
        <v>9</v>
      </c>
      <c r="M901" t="n">
        <v>2</v>
      </c>
      <c r="N901" t="n">
        <v>21.27</v>
      </c>
      <c r="O901" t="n">
        <v>16916.71</v>
      </c>
      <c r="P901" t="n">
        <v>96.93000000000001</v>
      </c>
      <c r="Q901" t="n">
        <v>460.69</v>
      </c>
      <c r="R901" t="n">
        <v>47.62</v>
      </c>
      <c r="S901" t="n">
        <v>32.19</v>
      </c>
      <c r="T901" t="n">
        <v>3808.9</v>
      </c>
      <c r="U901" t="n">
        <v>0.68</v>
      </c>
      <c r="V901" t="n">
        <v>0.76</v>
      </c>
      <c r="W901" t="n">
        <v>1.47</v>
      </c>
      <c r="X901" t="n">
        <v>0.22</v>
      </c>
      <c r="Y901" t="n">
        <v>1</v>
      </c>
      <c r="Z901" t="n">
        <v>10</v>
      </c>
    </row>
    <row r="902">
      <c r="A902" t="n">
        <v>33</v>
      </c>
      <c r="B902" t="n">
        <v>60</v>
      </c>
      <c r="C902" t="inlineStr">
        <is>
          <t xml:space="preserve">CONCLUIDO	</t>
        </is>
      </c>
      <c r="D902" t="n">
        <v>7.0783</v>
      </c>
      <c r="E902" t="n">
        <v>14.13</v>
      </c>
      <c r="F902" t="n">
        <v>11.77</v>
      </c>
      <c r="G902" t="n">
        <v>78.44</v>
      </c>
      <c r="H902" t="n">
        <v>1.21</v>
      </c>
      <c r="I902" t="n">
        <v>9</v>
      </c>
      <c r="J902" t="n">
        <v>135.6</v>
      </c>
      <c r="K902" t="n">
        <v>45</v>
      </c>
      <c r="L902" t="n">
        <v>9.25</v>
      </c>
      <c r="M902" t="n">
        <v>0</v>
      </c>
      <c r="N902" t="n">
        <v>21.35</v>
      </c>
      <c r="O902" t="n">
        <v>16958.17</v>
      </c>
      <c r="P902" t="n">
        <v>97.23999999999999</v>
      </c>
      <c r="Q902" t="n">
        <v>460.73</v>
      </c>
      <c r="R902" t="n">
        <v>47.68</v>
      </c>
      <c r="S902" t="n">
        <v>32.19</v>
      </c>
      <c r="T902" t="n">
        <v>3839.33</v>
      </c>
      <c r="U902" t="n">
        <v>0.68</v>
      </c>
      <c r="V902" t="n">
        <v>0.76</v>
      </c>
      <c r="W902" t="n">
        <v>1.47</v>
      </c>
      <c r="X902" t="n">
        <v>0.23</v>
      </c>
      <c r="Y902" t="n">
        <v>1</v>
      </c>
      <c r="Z902" t="n">
        <v>10</v>
      </c>
    </row>
    <row r="903">
      <c r="A903" t="n">
        <v>0</v>
      </c>
      <c r="B903" t="n">
        <v>135</v>
      </c>
      <c r="C903" t="inlineStr">
        <is>
          <t xml:space="preserve">CONCLUIDO	</t>
        </is>
      </c>
      <c r="D903" t="n">
        <v>3.061</v>
      </c>
      <c r="E903" t="n">
        <v>32.67</v>
      </c>
      <c r="F903" t="n">
        <v>18.39</v>
      </c>
      <c r="G903" t="n">
        <v>4.88</v>
      </c>
      <c r="H903" t="n">
        <v>0.07000000000000001</v>
      </c>
      <c r="I903" t="n">
        <v>226</v>
      </c>
      <c r="J903" t="n">
        <v>263.32</v>
      </c>
      <c r="K903" t="n">
        <v>59.89</v>
      </c>
      <c r="L903" t="n">
        <v>1</v>
      </c>
      <c r="M903" t="n">
        <v>224</v>
      </c>
      <c r="N903" t="n">
        <v>67.43000000000001</v>
      </c>
      <c r="O903" t="n">
        <v>32710.1</v>
      </c>
      <c r="P903" t="n">
        <v>310.55</v>
      </c>
      <c r="Q903" t="n">
        <v>460.9</v>
      </c>
      <c r="R903" t="n">
        <v>264.5</v>
      </c>
      <c r="S903" t="n">
        <v>32.19</v>
      </c>
      <c r="T903" t="n">
        <v>111161.12</v>
      </c>
      <c r="U903" t="n">
        <v>0.12</v>
      </c>
      <c r="V903" t="n">
        <v>0.49</v>
      </c>
      <c r="W903" t="n">
        <v>1.83</v>
      </c>
      <c r="X903" t="n">
        <v>6.85</v>
      </c>
      <c r="Y903" t="n">
        <v>1</v>
      </c>
      <c r="Z903" t="n">
        <v>10</v>
      </c>
    </row>
    <row r="904">
      <c r="A904" t="n">
        <v>1</v>
      </c>
      <c r="B904" t="n">
        <v>135</v>
      </c>
      <c r="C904" t="inlineStr">
        <is>
          <t xml:space="preserve">CONCLUIDO	</t>
        </is>
      </c>
      <c r="D904" t="n">
        <v>3.6704</v>
      </c>
      <c r="E904" t="n">
        <v>27.24</v>
      </c>
      <c r="F904" t="n">
        <v>16.3</v>
      </c>
      <c r="G904" t="n">
        <v>6.11</v>
      </c>
      <c r="H904" t="n">
        <v>0.08</v>
      </c>
      <c r="I904" t="n">
        <v>160</v>
      </c>
      <c r="J904" t="n">
        <v>263.79</v>
      </c>
      <c r="K904" t="n">
        <v>59.89</v>
      </c>
      <c r="L904" t="n">
        <v>1.25</v>
      </c>
      <c r="M904" t="n">
        <v>158</v>
      </c>
      <c r="N904" t="n">
        <v>67.65000000000001</v>
      </c>
      <c r="O904" t="n">
        <v>32767.75</v>
      </c>
      <c r="P904" t="n">
        <v>274.97</v>
      </c>
      <c r="Q904" t="n">
        <v>461.03</v>
      </c>
      <c r="R904" t="n">
        <v>195.88</v>
      </c>
      <c r="S904" t="n">
        <v>32.19</v>
      </c>
      <c r="T904" t="n">
        <v>77182.31</v>
      </c>
      <c r="U904" t="n">
        <v>0.16</v>
      </c>
      <c r="V904" t="n">
        <v>0.55</v>
      </c>
      <c r="W904" t="n">
        <v>1.72</v>
      </c>
      <c r="X904" t="n">
        <v>4.76</v>
      </c>
      <c r="Y904" t="n">
        <v>1</v>
      </c>
      <c r="Z904" t="n">
        <v>10</v>
      </c>
    </row>
    <row r="905">
      <c r="A905" t="n">
        <v>2</v>
      </c>
      <c r="B905" t="n">
        <v>135</v>
      </c>
      <c r="C905" t="inlineStr">
        <is>
          <t xml:space="preserve">CONCLUIDO	</t>
        </is>
      </c>
      <c r="D905" t="n">
        <v>4.1146</v>
      </c>
      <c r="E905" t="n">
        <v>24.3</v>
      </c>
      <c r="F905" t="n">
        <v>15.18</v>
      </c>
      <c r="G905" t="n">
        <v>7.35</v>
      </c>
      <c r="H905" t="n">
        <v>0.1</v>
      </c>
      <c r="I905" t="n">
        <v>124</v>
      </c>
      <c r="J905" t="n">
        <v>264.25</v>
      </c>
      <c r="K905" t="n">
        <v>59.89</v>
      </c>
      <c r="L905" t="n">
        <v>1.5</v>
      </c>
      <c r="M905" t="n">
        <v>122</v>
      </c>
      <c r="N905" t="n">
        <v>67.87</v>
      </c>
      <c r="O905" t="n">
        <v>32825.49</v>
      </c>
      <c r="P905" t="n">
        <v>255.76</v>
      </c>
      <c r="Q905" t="n">
        <v>460.92</v>
      </c>
      <c r="R905" t="n">
        <v>159.52</v>
      </c>
      <c r="S905" t="n">
        <v>32.19</v>
      </c>
      <c r="T905" t="n">
        <v>59182.51</v>
      </c>
      <c r="U905" t="n">
        <v>0.2</v>
      </c>
      <c r="V905" t="n">
        <v>0.59</v>
      </c>
      <c r="W905" t="n">
        <v>1.65</v>
      </c>
      <c r="X905" t="n">
        <v>3.64</v>
      </c>
      <c r="Y905" t="n">
        <v>1</v>
      </c>
      <c r="Z905" t="n">
        <v>10</v>
      </c>
    </row>
    <row r="906">
      <c r="A906" t="n">
        <v>3</v>
      </c>
      <c r="B906" t="n">
        <v>135</v>
      </c>
      <c r="C906" t="inlineStr">
        <is>
          <t xml:space="preserve">CONCLUIDO	</t>
        </is>
      </c>
      <c r="D906" t="n">
        <v>4.4416</v>
      </c>
      <c r="E906" t="n">
        <v>22.51</v>
      </c>
      <c r="F906" t="n">
        <v>14.5</v>
      </c>
      <c r="G906" t="n">
        <v>8.529999999999999</v>
      </c>
      <c r="H906" t="n">
        <v>0.12</v>
      </c>
      <c r="I906" t="n">
        <v>102</v>
      </c>
      <c r="J906" t="n">
        <v>264.72</v>
      </c>
      <c r="K906" t="n">
        <v>59.89</v>
      </c>
      <c r="L906" t="n">
        <v>1.75</v>
      </c>
      <c r="M906" t="n">
        <v>100</v>
      </c>
      <c r="N906" t="n">
        <v>68.09</v>
      </c>
      <c r="O906" t="n">
        <v>32883.31</v>
      </c>
      <c r="P906" t="n">
        <v>244.07</v>
      </c>
      <c r="Q906" t="n">
        <v>460.8</v>
      </c>
      <c r="R906" t="n">
        <v>137.19</v>
      </c>
      <c r="S906" t="n">
        <v>32.19</v>
      </c>
      <c r="T906" t="n">
        <v>48126.31</v>
      </c>
      <c r="U906" t="n">
        <v>0.23</v>
      </c>
      <c r="V906" t="n">
        <v>0.62</v>
      </c>
      <c r="W906" t="n">
        <v>1.62</v>
      </c>
      <c r="X906" t="n">
        <v>2.97</v>
      </c>
      <c r="Y906" t="n">
        <v>1</v>
      </c>
      <c r="Z906" t="n">
        <v>10</v>
      </c>
    </row>
    <row r="907">
      <c r="A907" t="n">
        <v>4</v>
      </c>
      <c r="B907" t="n">
        <v>135</v>
      </c>
      <c r="C907" t="inlineStr">
        <is>
          <t xml:space="preserve">CONCLUIDO	</t>
        </is>
      </c>
      <c r="D907" t="n">
        <v>4.7112</v>
      </c>
      <c r="E907" t="n">
        <v>21.23</v>
      </c>
      <c r="F907" t="n">
        <v>14.03</v>
      </c>
      <c r="G907" t="n">
        <v>9.779999999999999</v>
      </c>
      <c r="H907" t="n">
        <v>0.13</v>
      </c>
      <c r="I907" t="n">
        <v>86</v>
      </c>
      <c r="J907" t="n">
        <v>265.19</v>
      </c>
      <c r="K907" t="n">
        <v>59.89</v>
      </c>
      <c r="L907" t="n">
        <v>2</v>
      </c>
      <c r="M907" t="n">
        <v>84</v>
      </c>
      <c r="N907" t="n">
        <v>68.31</v>
      </c>
      <c r="O907" t="n">
        <v>32941.21</v>
      </c>
      <c r="P907" t="n">
        <v>235.72</v>
      </c>
      <c r="Q907" t="n">
        <v>460.75</v>
      </c>
      <c r="R907" t="n">
        <v>121.37</v>
      </c>
      <c r="S907" t="n">
        <v>32.19</v>
      </c>
      <c r="T907" t="n">
        <v>40297.32</v>
      </c>
      <c r="U907" t="n">
        <v>0.27</v>
      </c>
      <c r="V907" t="n">
        <v>0.64</v>
      </c>
      <c r="W907" t="n">
        <v>1.6</v>
      </c>
      <c r="X907" t="n">
        <v>2.49</v>
      </c>
      <c r="Y907" t="n">
        <v>1</v>
      </c>
      <c r="Z907" t="n">
        <v>10</v>
      </c>
    </row>
    <row r="908">
      <c r="A908" t="n">
        <v>5</v>
      </c>
      <c r="B908" t="n">
        <v>135</v>
      </c>
      <c r="C908" t="inlineStr">
        <is>
          <t xml:space="preserve">CONCLUIDO	</t>
        </is>
      </c>
      <c r="D908" t="n">
        <v>4.9203</v>
      </c>
      <c r="E908" t="n">
        <v>20.32</v>
      </c>
      <c r="F908" t="n">
        <v>13.68</v>
      </c>
      <c r="G908" t="n">
        <v>10.94</v>
      </c>
      <c r="H908" t="n">
        <v>0.15</v>
      </c>
      <c r="I908" t="n">
        <v>75</v>
      </c>
      <c r="J908" t="n">
        <v>265.66</v>
      </c>
      <c r="K908" t="n">
        <v>59.89</v>
      </c>
      <c r="L908" t="n">
        <v>2.25</v>
      </c>
      <c r="M908" t="n">
        <v>73</v>
      </c>
      <c r="N908" t="n">
        <v>68.53</v>
      </c>
      <c r="O908" t="n">
        <v>32999.19</v>
      </c>
      <c r="P908" t="n">
        <v>229.64</v>
      </c>
      <c r="Q908" t="n">
        <v>460.77</v>
      </c>
      <c r="R908" t="n">
        <v>110.46</v>
      </c>
      <c r="S908" t="n">
        <v>32.19</v>
      </c>
      <c r="T908" t="n">
        <v>34898.81</v>
      </c>
      <c r="U908" t="n">
        <v>0.29</v>
      </c>
      <c r="V908" t="n">
        <v>0.65</v>
      </c>
      <c r="W908" t="n">
        <v>1.56</v>
      </c>
      <c r="X908" t="n">
        <v>2.14</v>
      </c>
      <c r="Y908" t="n">
        <v>1</v>
      </c>
      <c r="Z908" t="n">
        <v>10</v>
      </c>
    </row>
    <row r="909">
      <c r="A909" t="n">
        <v>6</v>
      </c>
      <c r="B909" t="n">
        <v>135</v>
      </c>
      <c r="C909" t="inlineStr">
        <is>
          <t xml:space="preserve">CONCLUIDO	</t>
        </is>
      </c>
      <c r="D909" t="n">
        <v>5.0929</v>
      </c>
      <c r="E909" t="n">
        <v>19.64</v>
      </c>
      <c r="F909" t="n">
        <v>13.45</v>
      </c>
      <c r="G909" t="n">
        <v>12.22</v>
      </c>
      <c r="H909" t="n">
        <v>0.17</v>
      </c>
      <c r="I909" t="n">
        <v>66</v>
      </c>
      <c r="J909" t="n">
        <v>266.13</v>
      </c>
      <c r="K909" t="n">
        <v>59.89</v>
      </c>
      <c r="L909" t="n">
        <v>2.5</v>
      </c>
      <c r="M909" t="n">
        <v>64</v>
      </c>
      <c r="N909" t="n">
        <v>68.75</v>
      </c>
      <c r="O909" t="n">
        <v>33057.26</v>
      </c>
      <c r="P909" t="n">
        <v>225.42</v>
      </c>
      <c r="Q909" t="n">
        <v>460.74</v>
      </c>
      <c r="R909" t="n">
        <v>102.76</v>
      </c>
      <c r="S909" t="n">
        <v>32.19</v>
      </c>
      <c r="T909" t="n">
        <v>31094.08</v>
      </c>
      <c r="U909" t="n">
        <v>0.31</v>
      </c>
      <c r="V909" t="n">
        <v>0.66</v>
      </c>
      <c r="W909" t="n">
        <v>1.56</v>
      </c>
      <c r="X909" t="n">
        <v>1.91</v>
      </c>
      <c r="Y909" t="n">
        <v>1</v>
      </c>
      <c r="Z909" t="n">
        <v>10</v>
      </c>
    </row>
    <row r="910">
      <c r="A910" t="n">
        <v>7</v>
      </c>
      <c r="B910" t="n">
        <v>135</v>
      </c>
      <c r="C910" t="inlineStr">
        <is>
          <t xml:space="preserve">CONCLUIDO	</t>
        </is>
      </c>
      <c r="D910" t="n">
        <v>5.2438</v>
      </c>
      <c r="E910" t="n">
        <v>19.07</v>
      </c>
      <c r="F910" t="n">
        <v>13.23</v>
      </c>
      <c r="G910" t="n">
        <v>13.46</v>
      </c>
      <c r="H910" t="n">
        <v>0.18</v>
      </c>
      <c r="I910" t="n">
        <v>59</v>
      </c>
      <c r="J910" t="n">
        <v>266.6</v>
      </c>
      <c r="K910" t="n">
        <v>59.89</v>
      </c>
      <c r="L910" t="n">
        <v>2.75</v>
      </c>
      <c r="M910" t="n">
        <v>57</v>
      </c>
      <c r="N910" t="n">
        <v>68.97</v>
      </c>
      <c r="O910" t="n">
        <v>33115.41</v>
      </c>
      <c r="P910" t="n">
        <v>221.62</v>
      </c>
      <c r="Q910" t="n">
        <v>460.73</v>
      </c>
      <c r="R910" t="n">
        <v>95.94</v>
      </c>
      <c r="S910" t="n">
        <v>32.19</v>
      </c>
      <c r="T910" t="n">
        <v>27716.49</v>
      </c>
      <c r="U910" t="n">
        <v>0.34</v>
      </c>
      <c r="V910" t="n">
        <v>0.68</v>
      </c>
      <c r="W910" t="n">
        <v>1.54</v>
      </c>
      <c r="X910" t="n">
        <v>1.7</v>
      </c>
      <c r="Y910" t="n">
        <v>1</v>
      </c>
      <c r="Z910" t="n">
        <v>10</v>
      </c>
    </row>
    <row r="911">
      <c r="A911" t="n">
        <v>8</v>
      </c>
      <c r="B911" t="n">
        <v>135</v>
      </c>
      <c r="C911" t="inlineStr">
        <is>
          <t xml:space="preserve">CONCLUIDO	</t>
        </is>
      </c>
      <c r="D911" t="n">
        <v>5.3626</v>
      </c>
      <c r="E911" t="n">
        <v>18.65</v>
      </c>
      <c r="F911" t="n">
        <v>13.06</v>
      </c>
      <c r="G911" t="n">
        <v>14.52</v>
      </c>
      <c r="H911" t="n">
        <v>0.2</v>
      </c>
      <c r="I911" t="n">
        <v>54</v>
      </c>
      <c r="J911" t="n">
        <v>267.08</v>
      </c>
      <c r="K911" t="n">
        <v>59.89</v>
      </c>
      <c r="L911" t="n">
        <v>3</v>
      </c>
      <c r="M911" t="n">
        <v>52</v>
      </c>
      <c r="N911" t="n">
        <v>69.19</v>
      </c>
      <c r="O911" t="n">
        <v>33173.65</v>
      </c>
      <c r="P911" t="n">
        <v>218.53</v>
      </c>
      <c r="Q911" t="n">
        <v>460.75</v>
      </c>
      <c r="R911" t="n">
        <v>90.38</v>
      </c>
      <c r="S911" t="n">
        <v>32.19</v>
      </c>
      <c r="T911" t="n">
        <v>24960.05</v>
      </c>
      <c r="U911" t="n">
        <v>0.36</v>
      </c>
      <c r="V911" t="n">
        <v>0.68</v>
      </c>
      <c r="W911" t="n">
        <v>1.54</v>
      </c>
      <c r="X911" t="n">
        <v>1.53</v>
      </c>
      <c r="Y911" t="n">
        <v>1</v>
      </c>
      <c r="Z911" t="n">
        <v>10</v>
      </c>
    </row>
    <row r="912">
      <c r="A912" t="n">
        <v>9</v>
      </c>
      <c r="B912" t="n">
        <v>135</v>
      </c>
      <c r="C912" t="inlineStr">
        <is>
          <t xml:space="preserve">CONCLUIDO	</t>
        </is>
      </c>
      <c r="D912" t="n">
        <v>5.4742</v>
      </c>
      <c r="E912" t="n">
        <v>18.27</v>
      </c>
      <c r="F912" t="n">
        <v>12.94</v>
      </c>
      <c r="G912" t="n">
        <v>15.84</v>
      </c>
      <c r="H912" t="n">
        <v>0.22</v>
      </c>
      <c r="I912" t="n">
        <v>49</v>
      </c>
      <c r="J912" t="n">
        <v>267.55</v>
      </c>
      <c r="K912" t="n">
        <v>59.89</v>
      </c>
      <c r="L912" t="n">
        <v>3.25</v>
      </c>
      <c r="M912" t="n">
        <v>47</v>
      </c>
      <c r="N912" t="n">
        <v>69.41</v>
      </c>
      <c r="O912" t="n">
        <v>33231.97</v>
      </c>
      <c r="P912" t="n">
        <v>216.23</v>
      </c>
      <c r="Q912" t="n">
        <v>460.76</v>
      </c>
      <c r="R912" t="n">
        <v>86.12</v>
      </c>
      <c r="S912" t="n">
        <v>32.19</v>
      </c>
      <c r="T912" t="n">
        <v>22856.9</v>
      </c>
      <c r="U912" t="n">
        <v>0.37</v>
      </c>
      <c r="V912" t="n">
        <v>0.6899999999999999</v>
      </c>
      <c r="W912" t="n">
        <v>1.53</v>
      </c>
      <c r="X912" t="n">
        <v>1.4</v>
      </c>
      <c r="Y912" t="n">
        <v>1</v>
      </c>
      <c r="Z912" t="n">
        <v>10</v>
      </c>
    </row>
    <row r="913">
      <c r="A913" t="n">
        <v>10</v>
      </c>
      <c r="B913" t="n">
        <v>135</v>
      </c>
      <c r="C913" t="inlineStr">
        <is>
          <t xml:space="preserve">CONCLUIDO	</t>
        </is>
      </c>
      <c r="D913" t="n">
        <v>5.5727</v>
      </c>
      <c r="E913" t="n">
        <v>17.94</v>
      </c>
      <c r="F913" t="n">
        <v>12.82</v>
      </c>
      <c r="G913" t="n">
        <v>17.09</v>
      </c>
      <c r="H913" t="n">
        <v>0.23</v>
      </c>
      <c r="I913" t="n">
        <v>45</v>
      </c>
      <c r="J913" t="n">
        <v>268.02</v>
      </c>
      <c r="K913" t="n">
        <v>59.89</v>
      </c>
      <c r="L913" t="n">
        <v>3.5</v>
      </c>
      <c r="M913" t="n">
        <v>43</v>
      </c>
      <c r="N913" t="n">
        <v>69.64</v>
      </c>
      <c r="O913" t="n">
        <v>33290.38</v>
      </c>
      <c r="P913" t="n">
        <v>213.99</v>
      </c>
      <c r="Q913" t="n">
        <v>460.73</v>
      </c>
      <c r="R913" t="n">
        <v>82.15000000000001</v>
      </c>
      <c r="S913" t="n">
        <v>32.19</v>
      </c>
      <c r="T913" t="n">
        <v>20893.93</v>
      </c>
      <c r="U913" t="n">
        <v>0.39</v>
      </c>
      <c r="V913" t="n">
        <v>0.7</v>
      </c>
      <c r="W913" t="n">
        <v>1.52</v>
      </c>
      <c r="X913" t="n">
        <v>1.28</v>
      </c>
      <c r="Y913" t="n">
        <v>1</v>
      </c>
      <c r="Z913" t="n">
        <v>10</v>
      </c>
    </row>
    <row r="914">
      <c r="A914" t="n">
        <v>11</v>
      </c>
      <c r="B914" t="n">
        <v>135</v>
      </c>
      <c r="C914" t="inlineStr">
        <is>
          <t xml:space="preserve">CONCLUIDO	</t>
        </is>
      </c>
      <c r="D914" t="n">
        <v>5.6548</v>
      </c>
      <c r="E914" t="n">
        <v>17.68</v>
      </c>
      <c r="F914" t="n">
        <v>12.71</v>
      </c>
      <c r="G914" t="n">
        <v>18.15</v>
      </c>
      <c r="H914" t="n">
        <v>0.25</v>
      </c>
      <c r="I914" t="n">
        <v>42</v>
      </c>
      <c r="J914" t="n">
        <v>268.5</v>
      </c>
      <c r="K914" t="n">
        <v>59.89</v>
      </c>
      <c r="L914" t="n">
        <v>3.75</v>
      </c>
      <c r="M914" t="n">
        <v>40</v>
      </c>
      <c r="N914" t="n">
        <v>69.86</v>
      </c>
      <c r="O914" t="n">
        <v>33348.87</v>
      </c>
      <c r="P914" t="n">
        <v>211.99</v>
      </c>
      <c r="Q914" t="n">
        <v>460.73</v>
      </c>
      <c r="R914" t="n">
        <v>78.64</v>
      </c>
      <c r="S914" t="n">
        <v>32.19</v>
      </c>
      <c r="T914" t="n">
        <v>19152.03</v>
      </c>
      <c r="U914" t="n">
        <v>0.41</v>
      </c>
      <c r="V914" t="n">
        <v>0.7</v>
      </c>
      <c r="W914" t="n">
        <v>1.51</v>
      </c>
      <c r="X914" t="n">
        <v>1.17</v>
      </c>
      <c r="Y914" t="n">
        <v>1</v>
      </c>
      <c r="Z914" t="n">
        <v>10</v>
      </c>
    </row>
    <row r="915">
      <c r="A915" t="n">
        <v>12</v>
      </c>
      <c r="B915" t="n">
        <v>135</v>
      </c>
      <c r="C915" t="inlineStr">
        <is>
          <t xml:space="preserve">CONCLUIDO	</t>
        </is>
      </c>
      <c r="D915" t="n">
        <v>5.7236</v>
      </c>
      <c r="E915" t="n">
        <v>17.47</v>
      </c>
      <c r="F915" t="n">
        <v>12.65</v>
      </c>
      <c r="G915" t="n">
        <v>19.46</v>
      </c>
      <c r="H915" t="n">
        <v>0.26</v>
      </c>
      <c r="I915" t="n">
        <v>39</v>
      </c>
      <c r="J915" t="n">
        <v>268.97</v>
      </c>
      <c r="K915" t="n">
        <v>59.89</v>
      </c>
      <c r="L915" t="n">
        <v>4</v>
      </c>
      <c r="M915" t="n">
        <v>37</v>
      </c>
      <c r="N915" t="n">
        <v>70.09</v>
      </c>
      <c r="O915" t="n">
        <v>33407.45</v>
      </c>
      <c r="P915" t="n">
        <v>210.72</v>
      </c>
      <c r="Q915" t="n">
        <v>460.8</v>
      </c>
      <c r="R915" t="n">
        <v>76.75</v>
      </c>
      <c r="S915" t="n">
        <v>32.19</v>
      </c>
      <c r="T915" t="n">
        <v>18223.54</v>
      </c>
      <c r="U915" t="n">
        <v>0.42</v>
      </c>
      <c r="V915" t="n">
        <v>0.71</v>
      </c>
      <c r="W915" t="n">
        <v>1.51</v>
      </c>
      <c r="X915" t="n">
        <v>1.11</v>
      </c>
      <c r="Y915" t="n">
        <v>1</v>
      </c>
      <c r="Z915" t="n">
        <v>10</v>
      </c>
    </row>
    <row r="916">
      <c r="A916" t="n">
        <v>13</v>
      </c>
      <c r="B916" t="n">
        <v>135</v>
      </c>
      <c r="C916" t="inlineStr">
        <is>
          <t xml:space="preserve">CONCLUIDO	</t>
        </is>
      </c>
      <c r="D916" t="n">
        <v>5.7866</v>
      </c>
      <c r="E916" t="n">
        <v>17.28</v>
      </c>
      <c r="F916" t="n">
        <v>12.56</v>
      </c>
      <c r="G916" t="n">
        <v>20.36</v>
      </c>
      <c r="H916" t="n">
        <v>0.28</v>
      </c>
      <c r="I916" t="n">
        <v>37</v>
      </c>
      <c r="J916" t="n">
        <v>269.45</v>
      </c>
      <c r="K916" t="n">
        <v>59.89</v>
      </c>
      <c r="L916" t="n">
        <v>4.25</v>
      </c>
      <c r="M916" t="n">
        <v>35</v>
      </c>
      <c r="N916" t="n">
        <v>70.31</v>
      </c>
      <c r="O916" t="n">
        <v>33466.11</v>
      </c>
      <c r="P916" t="n">
        <v>208.79</v>
      </c>
      <c r="Q916" t="n">
        <v>460.69</v>
      </c>
      <c r="R916" t="n">
        <v>73.86</v>
      </c>
      <c r="S916" t="n">
        <v>32.19</v>
      </c>
      <c r="T916" t="n">
        <v>16786.59</v>
      </c>
      <c r="U916" t="n">
        <v>0.44</v>
      </c>
      <c r="V916" t="n">
        <v>0.71</v>
      </c>
      <c r="W916" t="n">
        <v>1.5</v>
      </c>
      <c r="X916" t="n">
        <v>1.02</v>
      </c>
      <c r="Y916" t="n">
        <v>1</v>
      </c>
      <c r="Z916" t="n">
        <v>10</v>
      </c>
    </row>
    <row r="917">
      <c r="A917" t="n">
        <v>14</v>
      </c>
      <c r="B917" t="n">
        <v>135</v>
      </c>
      <c r="C917" t="inlineStr">
        <is>
          <t xml:space="preserve">CONCLUIDO	</t>
        </is>
      </c>
      <c r="D917" t="n">
        <v>5.8335</v>
      </c>
      <c r="E917" t="n">
        <v>17.14</v>
      </c>
      <c r="F917" t="n">
        <v>12.52</v>
      </c>
      <c r="G917" t="n">
        <v>21.46</v>
      </c>
      <c r="H917" t="n">
        <v>0.3</v>
      </c>
      <c r="I917" t="n">
        <v>35</v>
      </c>
      <c r="J917" t="n">
        <v>269.92</v>
      </c>
      <c r="K917" t="n">
        <v>59.89</v>
      </c>
      <c r="L917" t="n">
        <v>4.5</v>
      </c>
      <c r="M917" t="n">
        <v>33</v>
      </c>
      <c r="N917" t="n">
        <v>70.54000000000001</v>
      </c>
      <c r="O917" t="n">
        <v>33524.86</v>
      </c>
      <c r="P917" t="n">
        <v>208.06</v>
      </c>
      <c r="Q917" t="n">
        <v>460.69</v>
      </c>
      <c r="R917" t="n">
        <v>72.47</v>
      </c>
      <c r="S917" t="n">
        <v>32.19</v>
      </c>
      <c r="T917" t="n">
        <v>16103.56</v>
      </c>
      <c r="U917" t="n">
        <v>0.44</v>
      </c>
      <c r="V917" t="n">
        <v>0.71</v>
      </c>
      <c r="W917" t="n">
        <v>1.51</v>
      </c>
      <c r="X917" t="n">
        <v>0.99</v>
      </c>
      <c r="Y917" t="n">
        <v>1</v>
      </c>
      <c r="Z917" t="n">
        <v>10</v>
      </c>
    </row>
    <row r="918">
      <c r="A918" t="n">
        <v>15</v>
      </c>
      <c r="B918" t="n">
        <v>135</v>
      </c>
      <c r="C918" t="inlineStr">
        <is>
          <t xml:space="preserve">CONCLUIDO	</t>
        </is>
      </c>
      <c r="D918" t="n">
        <v>5.8945</v>
      </c>
      <c r="E918" t="n">
        <v>16.96</v>
      </c>
      <c r="F918" t="n">
        <v>12.44</v>
      </c>
      <c r="G918" t="n">
        <v>22.62</v>
      </c>
      <c r="H918" t="n">
        <v>0.31</v>
      </c>
      <c r="I918" t="n">
        <v>33</v>
      </c>
      <c r="J918" t="n">
        <v>270.4</v>
      </c>
      <c r="K918" t="n">
        <v>59.89</v>
      </c>
      <c r="L918" t="n">
        <v>4.75</v>
      </c>
      <c r="M918" t="n">
        <v>31</v>
      </c>
      <c r="N918" t="n">
        <v>70.76000000000001</v>
      </c>
      <c r="O918" t="n">
        <v>33583.7</v>
      </c>
      <c r="P918" t="n">
        <v>206.63</v>
      </c>
      <c r="Q918" t="n">
        <v>460.69</v>
      </c>
      <c r="R918" t="n">
        <v>70.06</v>
      </c>
      <c r="S918" t="n">
        <v>32.19</v>
      </c>
      <c r="T918" t="n">
        <v>14908.02</v>
      </c>
      <c r="U918" t="n">
        <v>0.46</v>
      </c>
      <c r="V918" t="n">
        <v>0.72</v>
      </c>
      <c r="W918" t="n">
        <v>1.5</v>
      </c>
      <c r="X918" t="n">
        <v>0.91</v>
      </c>
      <c r="Y918" t="n">
        <v>1</v>
      </c>
      <c r="Z918" t="n">
        <v>10</v>
      </c>
    </row>
    <row r="919">
      <c r="A919" t="n">
        <v>16</v>
      </c>
      <c r="B919" t="n">
        <v>135</v>
      </c>
      <c r="C919" t="inlineStr">
        <is>
          <t xml:space="preserve">CONCLUIDO	</t>
        </is>
      </c>
      <c r="D919" t="n">
        <v>5.941</v>
      </c>
      <c r="E919" t="n">
        <v>16.83</v>
      </c>
      <c r="F919" t="n">
        <v>12.41</v>
      </c>
      <c r="G919" t="n">
        <v>24.02</v>
      </c>
      <c r="H919" t="n">
        <v>0.33</v>
      </c>
      <c r="I919" t="n">
        <v>31</v>
      </c>
      <c r="J919" t="n">
        <v>270.88</v>
      </c>
      <c r="K919" t="n">
        <v>59.89</v>
      </c>
      <c r="L919" t="n">
        <v>5</v>
      </c>
      <c r="M919" t="n">
        <v>29</v>
      </c>
      <c r="N919" t="n">
        <v>70.98999999999999</v>
      </c>
      <c r="O919" t="n">
        <v>33642.62</v>
      </c>
      <c r="P919" t="n">
        <v>205.75</v>
      </c>
      <c r="Q919" t="n">
        <v>460.75</v>
      </c>
      <c r="R919" t="n">
        <v>68.95</v>
      </c>
      <c r="S919" t="n">
        <v>32.19</v>
      </c>
      <c r="T919" t="n">
        <v>14364.58</v>
      </c>
      <c r="U919" t="n">
        <v>0.47</v>
      </c>
      <c r="V919" t="n">
        <v>0.72</v>
      </c>
      <c r="W919" t="n">
        <v>1.5</v>
      </c>
      <c r="X919" t="n">
        <v>0.88</v>
      </c>
      <c r="Y919" t="n">
        <v>1</v>
      </c>
      <c r="Z919" t="n">
        <v>10</v>
      </c>
    </row>
    <row r="920">
      <c r="A920" t="n">
        <v>17</v>
      </c>
      <c r="B920" t="n">
        <v>135</v>
      </c>
      <c r="C920" t="inlineStr">
        <is>
          <t xml:space="preserve">CONCLUIDO	</t>
        </is>
      </c>
      <c r="D920" t="n">
        <v>6.0057</v>
      </c>
      <c r="E920" t="n">
        <v>16.65</v>
      </c>
      <c r="F920" t="n">
        <v>12.33</v>
      </c>
      <c r="G920" t="n">
        <v>25.51</v>
      </c>
      <c r="H920" t="n">
        <v>0.34</v>
      </c>
      <c r="I920" t="n">
        <v>29</v>
      </c>
      <c r="J920" t="n">
        <v>271.36</v>
      </c>
      <c r="K920" t="n">
        <v>59.89</v>
      </c>
      <c r="L920" t="n">
        <v>5.25</v>
      </c>
      <c r="M920" t="n">
        <v>27</v>
      </c>
      <c r="N920" t="n">
        <v>71.22</v>
      </c>
      <c r="O920" t="n">
        <v>33701.64</v>
      </c>
      <c r="P920" t="n">
        <v>204.17</v>
      </c>
      <c r="Q920" t="n">
        <v>460.71</v>
      </c>
      <c r="R920" t="n">
        <v>66.47</v>
      </c>
      <c r="S920" t="n">
        <v>32.19</v>
      </c>
      <c r="T920" t="n">
        <v>13130.32</v>
      </c>
      <c r="U920" t="n">
        <v>0.48</v>
      </c>
      <c r="V920" t="n">
        <v>0.72</v>
      </c>
      <c r="W920" t="n">
        <v>1.49</v>
      </c>
      <c r="X920" t="n">
        <v>0.8</v>
      </c>
      <c r="Y920" t="n">
        <v>1</v>
      </c>
      <c r="Z920" t="n">
        <v>10</v>
      </c>
    </row>
    <row r="921">
      <c r="A921" t="n">
        <v>18</v>
      </c>
      <c r="B921" t="n">
        <v>135</v>
      </c>
      <c r="C921" t="inlineStr">
        <is>
          <t xml:space="preserve">CONCLUIDO	</t>
        </is>
      </c>
      <c r="D921" t="n">
        <v>6.0365</v>
      </c>
      <c r="E921" t="n">
        <v>16.57</v>
      </c>
      <c r="F921" t="n">
        <v>12.3</v>
      </c>
      <c r="G921" t="n">
        <v>26.35</v>
      </c>
      <c r="H921" t="n">
        <v>0.36</v>
      </c>
      <c r="I921" t="n">
        <v>28</v>
      </c>
      <c r="J921" t="n">
        <v>271.84</v>
      </c>
      <c r="K921" t="n">
        <v>59.89</v>
      </c>
      <c r="L921" t="n">
        <v>5.5</v>
      </c>
      <c r="M921" t="n">
        <v>26</v>
      </c>
      <c r="N921" t="n">
        <v>71.45</v>
      </c>
      <c r="O921" t="n">
        <v>33760.74</v>
      </c>
      <c r="P921" t="n">
        <v>203.43</v>
      </c>
      <c r="Q921" t="n">
        <v>460.7</v>
      </c>
      <c r="R921" t="n">
        <v>65.38</v>
      </c>
      <c r="S921" t="n">
        <v>32.19</v>
      </c>
      <c r="T921" t="n">
        <v>12592.06</v>
      </c>
      <c r="U921" t="n">
        <v>0.49</v>
      </c>
      <c r="V921" t="n">
        <v>0.73</v>
      </c>
      <c r="W921" t="n">
        <v>1.49</v>
      </c>
      <c r="X921" t="n">
        <v>0.76</v>
      </c>
      <c r="Y921" t="n">
        <v>1</v>
      </c>
      <c r="Z921" t="n">
        <v>10</v>
      </c>
    </row>
    <row r="922">
      <c r="A922" t="n">
        <v>19</v>
      </c>
      <c r="B922" t="n">
        <v>135</v>
      </c>
      <c r="C922" t="inlineStr">
        <is>
          <t xml:space="preserve">CONCLUIDO	</t>
        </is>
      </c>
      <c r="D922" t="n">
        <v>6.0623</v>
      </c>
      <c r="E922" t="n">
        <v>16.5</v>
      </c>
      <c r="F922" t="n">
        <v>12.28</v>
      </c>
      <c r="G922" t="n">
        <v>27.28</v>
      </c>
      <c r="H922" t="n">
        <v>0.38</v>
      </c>
      <c r="I922" t="n">
        <v>27</v>
      </c>
      <c r="J922" t="n">
        <v>272.32</v>
      </c>
      <c r="K922" t="n">
        <v>59.89</v>
      </c>
      <c r="L922" t="n">
        <v>5.75</v>
      </c>
      <c r="M922" t="n">
        <v>25</v>
      </c>
      <c r="N922" t="n">
        <v>71.68000000000001</v>
      </c>
      <c r="O922" t="n">
        <v>33820.05</v>
      </c>
      <c r="P922" t="n">
        <v>203.04</v>
      </c>
      <c r="Q922" t="n">
        <v>460.69</v>
      </c>
      <c r="R922" t="n">
        <v>64.73</v>
      </c>
      <c r="S922" t="n">
        <v>32.19</v>
      </c>
      <c r="T922" t="n">
        <v>12271.71</v>
      </c>
      <c r="U922" t="n">
        <v>0.5</v>
      </c>
      <c r="V922" t="n">
        <v>0.73</v>
      </c>
      <c r="W922" t="n">
        <v>1.49</v>
      </c>
      <c r="X922" t="n">
        <v>0.74</v>
      </c>
      <c r="Y922" t="n">
        <v>1</v>
      </c>
      <c r="Z922" t="n">
        <v>10</v>
      </c>
    </row>
    <row r="923">
      <c r="A923" t="n">
        <v>20</v>
      </c>
      <c r="B923" t="n">
        <v>135</v>
      </c>
      <c r="C923" t="inlineStr">
        <is>
          <t xml:space="preserve">CONCLUIDO	</t>
        </is>
      </c>
      <c r="D923" t="n">
        <v>6.0912</v>
      </c>
      <c r="E923" t="n">
        <v>16.42</v>
      </c>
      <c r="F923" t="n">
        <v>12.25</v>
      </c>
      <c r="G923" t="n">
        <v>28.27</v>
      </c>
      <c r="H923" t="n">
        <v>0.39</v>
      </c>
      <c r="I923" t="n">
        <v>26</v>
      </c>
      <c r="J923" t="n">
        <v>272.8</v>
      </c>
      <c r="K923" t="n">
        <v>59.89</v>
      </c>
      <c r="L923" t="n">
        <v>6</v>
      </c>
      <c r="M923" t="n">
        <v>24</v>
      </c>
      <c r="N923" t="n">
        <v>71.91</v>
      </c>
      <c r="O923" t="n">
        <v>33879.33</v>
      </c>
      <c r="P923" t="n">
        <v>202.16</v>
      </c>
      <c r="Q923" t="n">
        <v>460.74</v>
      </c>
      <c r="R923" t="n">
        <v>63.98</v>
      </c>
      <c r="S923" t="n">
        <v>32.19</v>
      </c>
      <c r="T923" t="n">
        <v>11902.9</v>
      </c>
      <c r="U923" t="n">
        <v>0.5</v>
      </c>
      <c r="V923" t="n">
        <v>0.73</v>
      </c>
      <c r="W923" t="n">
        <v>1.48</v>
      </c>
      <c r="X923" t="n">
        <v>0.72</v>
      </c>
      <c r="Y923" t="n">
        <v>1</v>
      </c>
      <c r="Z923" t="n">
        <v>10</v>
      </c>
    </row>
    <row r="924">
      <c r="A924" t="n">
        <v>21</v>
      </c>
      <c r="B924" t="n">
        <v>135</v>
      </c>
      <c r="C924" t="inlineStr">
        <is>
          <t xml:space="preserve">CONCLUIDO	</t>
        </is>
      </c>
      <c r="D924" t="n">
        <v>6.1178</v>
      </c>
      <c r="E924" t="n">
        <v>16.35</v>
      </c>
      <c r="F924" t="n">
        <v>12.23</v>
      </c>
      <c r="G924" t="n">
        <v>29.35</v>
      </c>
      <c r="H924" t="n">
        <v>0.41</v>
      </c>
      <c r="I924" t="n">
        <v>25</v>
      </c>
      <c r="J924" t="n">
        <v>273.28</v>
      </c>
      <c r="K924" t="n">
        <v>59.89</v>
      </c>
      <c r="L924" t="n">
        <v>6.25</v>
      </c>
      <c r="M924" t="n">
        <v>23</v>
      </c>
      <c r="N924" t="n">
        <v>72.14</v>
      </c>
      <c r="O924" t="n">
        <v>33938.7</v>
      </c>
      <c r="P924" t="n">
        <v>201.5</v>
      </c>
      <c r="Q924" t="n">
        <v>460.69</v>
      </c>
      <c r="R924" t="n">
        <v>63.04</v>
      </c>
      <c r="S924" t="n">
        <v>32.19</v>
      </c>
      <c r="T924" t="n">
        <v>11438.81</v>
      </c>
      <c r="U924" t="n">
        <v>0.51</v>
      </c>
      <c r="V924" t="n">
        <v>0.73</v>
      </c>
      <c r="W924" t="n">
        <v>1.49</v>
      </c>
      <c r="X924" t="n">
        <v>0.6899999999999999</v>
      </c>
      <c r="Y924" t="n">
        <v>1</v>
      </c>
      <c r="Z924" t="n">
        <v>10</v>
      </c>
    </row>
    <row r="925">
      <c r="A925" t="n">
        <v>22</v>
      </c>
      <c r="B925" t="n">
        <v>135</v>
      </c>
      <c r="C925" t="inlineStr">
        <is>
          <t xml:space="preserve">CONCLUIDO	</t>
        </is>
      </c>
      <c r="D925" t="n">
        <v>6.153</v>
      </c>
      <c r="E925" t="n">
        <v>16.25</v>
      </c>
      <c r="F925" t="n">
        <v>12.19</v>
      </c>
      <c r="G925" t="n">
        <v>30.46</v>
      </c>
      <c r="H925" t="n">
        <v>0.42</v>
      </c>
      <c r="I925" t="n">
        <v>24</v>
      </c>
      <c r="J925" t="n">
        <v>273.76</v>
      </c>
      <c r="K925" t="n">
        <v>59.89</v>
      </c>
      <c r="L925" t="n">
        <v>6.5</v>
      </c>
      <c r="M925" t="n">
        <v>22</v>
      </c>
      <c r="N925" t="n">
        <v>72.37</v>
      </c>
      <c r="O925" t="n">
        <v>33998.16</v>
      </c>
      <c r="P925" t="n">
        <v>200.81</v>
      </c>
      <c r="Q925" t="n">
        <v>460.71</v>
      </c>
      <c r="R925" t="n">
        <v>61.73</v>
      </c>
      <c r="S925" t="n">
        <v>32.19</v>
      </c>
      <c r="T925" t="n">
        <v>10788.33</v>
      </c>
      <c r="U925" t="n">
        <v>0.52</v>
      </c>
      <c r="V925" t="n">
        <v>0.73</v>
      </c>
      <c r="W925" t="n">
        <v>1.48</v>
      </c>
      <c r="X925" t="n">
        <v>0.65</v>
      </c>
      <c r="Y925" t="n">
        <v>1</v>
      </c>
      <c r="Z925" t="n">
        <v>10</v>
      </c>
    </row>
    <row r="926">
      <c r="A926" t="n">
        <v>23</v>
      </c>
      <c r="B926" t="n">
        <v>135</v>
      </c>
      <c r="C926" t="inlineStr">
        <is>
          <t xml:space="preserve">CONCLUIDO	</t>
        </is>
      </c>
      <c r="D926" t="n">
        <v>6.1751</v>
      </c>
      <c r="E926" t="n">
        <v>16.19</v>
      </c>
      <c r="F926" t="n">
        <v>12.18</v>
      </c>
      <c r="G926" t="n">
        <v>31.77</v>
      </c>
      <c r="H926" t="n">
        <v>0.44</v>
      </c>
      <c r="I926" t="n">
        <v>23</v>
      </c>
      <c r="J926" t="n">
        <v>274.24</v>
      </c>
      <c r="K926" t="n">
        <v>59.89</v>
      </c>
      <c r="L926" t="n">
        <v>6.75</v>
      </c>
      <c r="M926" t="n">
        <v>21</v>
      </c>
      <c r="N926" t="n">
        <v>72.61</v>
      </c>
      <c r="O926" t="n">
        <v>34057.71</v>
      </c>
      <c r="P926" t="n">
        <v>200.48</v>
      </c>
      <c r="Q926" t="n">
        <v>460.73</v>
      </c>
      <c r="R926" t="n">
        <v>61.43</v>
      </c>
      <c r="S926" t="n">
        <v>32.19</v>
      </c>
      <c r="T926" t="n">
        <v>10640.98</v>
      </c>
      <c r="U926" t="n">
        <v>0.52</v>
      </c>
      <c r="V926" t="n">
        <v>0.73</v>
      </c>
      <c r="W926" t="n">
        <v>1.49</v>
      </c>
      <c r="X926" t="n">
        <v>0.64</v>
      </c>
      <c r="Y926" t="n">
        <v>1</v>
      </c>
      <c r="Z926" t="n">
        <v>10</v>
      </c>
    </row>
    <row r="927">
      <c r="A927" t="n">
        <v>24</v>
      </c>
      <c r="B927" t="n">
        <v>135</v>
      </c>
      <c r="C927" t="inlineStr">
        <is>
          <t xml:space="preserve">CONCLUIDO	</t>
        </is>
      </c>
      <c r="D927" t="n">
        <v>6.2094</v>
      </c>
      <c r="E927" t="n">
        <v>16.1</v>
      </c>
      <c r="F927" t="n">
        <v>12.14</v>
      </c>
      <c r="G927" t="n">
        <v>33.11</v>
      </c>
      <c r="H927" t="n">
        <v>0.45</v>
      </c>
      <c r="I927" t="n">
        <v>22</v>
      </c>
      <c r="J927" t="n">
        <v>274.73</v>
      </c>
      <c r="K927" t="n">
        <v>59.89</v>
      </c>
      <c r="L927" t="n">
        <v>7</v>
      </c>
      <c r="M927" t="n">
        <v>20</v>
      </c>
      <c r="N927" t="n">
        <v>72.84</v>
      </c>
      <c r="O927" t="n">
        <v>34117.35</v>
      </c>
      <c r="P927" t="n">
        <v>199.2</v>
      </c>
      <c r="Q927" t="n">
        <v>460.7</v>
      </c>
      <c r="R927" t="n">
        <v>60.23</v>
      </c>
      <c r="S927" t="n">
        <v>32.19</v>
      </c>
      <c r="T927" t="n">
        <v>10049.36</v>
      </c>
      <c r="U927" t="n">
        <v>0.53</v>
      </c>
      <c r="V927" t="n">
        <v>0.74</v>
      </c>
      <c r="W927" t="n">
        <v>1.48</v>
      </c>
      <c r="X927" t="n">
        <v>0.61</v>
      </c>
      <c r="Y927" t="n">
        <v>1</v>
      </c>
      <c r="Z927" t="n">
        <v>10</v>
      </c>
    </row>
    <row r="928">
      <c r="A928" t="n">
        <v>25</v>
      </c>
      <c r="B928" t="n">
        <v>135</v>
      </c>
      <c r="C928" t="inlineStr">
        <is>
          <t xml:space="preserve">CONCLUIDO	</t>
        </is>
      </c>
      <c r="D928" t="n">
        <v>6.2378</v>
      </c>
      <c r="E928" t="n">
        <v>16.03</v>
      </c>
      <c r="F928" t="n">
        <v>12.12</v>
      </c>
      <c r="G928" t="n">
        <v>34.62</v>
      </c>
      <c r="H928" t="n">
        <v>0.47</v>
      </c>
      <c r="I928" t="n">
        <v>21</v>
      </c>
      <c r="J928" t="n">
        <v>275.21</v>
      </c>
      <c r="K928" t="n">
        <v>59.89</v>
      </c>
      <c r="L928" t="n">
        <v>7.25</v>
      </c>
      <c r="M928" t="n">
        <v>19</v>
      </c>
      <c r="N928" t="n">
        <v>73.08</v>
      </c>
      <c r="O928" t="n">
        <v>34177.09</v>
      </c>
      <c r="P928" t="n">
        <v>198.65</v>
      </c>
      <c r="Q928" t="n">
        <v>460.69</v>
      </c>
      <c r="R928" t="n">
        <v>59.41</v>
      </c>
      <c r="S928" t="n">
        <v>32.19</v>
      </c>
      <c r="T928" t="n">
        <v>9642.450000000001</v>
      </c>
      <c r="U928" t="n">
        <v>0.54</v>
      </c>
      <c r="V928" t="n">
        <v>0.74</v>
      </c>
      <c r="W928" t="n">
        <v>1.48</v>
      </c>
      <c r="X928" t="n">
        <v>0.58</v>
      </c>
      <c r="Y928" t="n">
        <v>1</v>
      </c>
      <c r="Z928" t="n">
        <v>10</v>
      </c>
    </row>
    <row r="929">
      <c r="A929" t="n">
        <v>26</v>
      </c>
      <c r="B929" t="n">
        <v>135</v>
      </c>
      <c r="C929" t="inlineStr">
        <is>
          <t xml:space="preserve">CONCLUIDO	</t>
        </is>
      </c>
      <c r="D929" t="n">
        <v>6.2724</v>
      </c>
      <c r="E929" t="n">
        <v>15.94</v>
      </c>
      <c r="F929" t="n">
        <v>12.08</v>
      </c>
      <c r="G929" t="n">
        <v>36.24</v>
      </c>
      <c r="H929" t="n">
        <v>0.48</v>
      </c>
      <c r="I929" t="n">
        <v>20</v>
      </c>
      <c r="J929" t="n">
        <v>275.7</v>
      </c>
      <c r="K929" t="n">
        <v>59.89</v>
      </c>
      <c r="L929" t="n">
        <v>7.5</v>
      </c>
      <c r="M929" t="n">
        <v>18</v>
      </c>
      <c r="N929" t="n">
        <v>73.31</v>
      </c>
      <c r="O929" t="n">
        <v>34236.91</v>
      </c>
      <c r="P929" t="n">
        <v>198.05</v>
      </c>
      <c r="Q929" t="n">
        <v>460.78</v>
      </c>
      <c r="R929" t="n">
        <v>58.11</v>
      </c>
      <c r="S929" t="n">
        <v>32.19</v>
      </c>
      <c r="T929" t="n">
        <v>8996.26</v>
      </c>
      <c r="U929" t="n">
        <v>0.55</v>
      </c>
      <c r="V929" t="n">
        <v>0.74</v>
      </c>
      <c r="W929" t="n">
        <v>1.48</v>
      </c>
      <c r="X929" t="n">
        <v>0.54</v>
      </c>
      <c r="Y929" t="n">
        <v>1</v>
      </c>
      <c r="Z929" t="n">
        <v>10</v>
      </c>
    </row>
    <row r="930">
      <c r="A930" t="n">
        <v>27</v>
      </c>
      <c r="B930" t="n">
        <v>135</v>
      </c>
      <c r="C930" t="inlineStr">
        <is>
          <t xml:space="preserve">CONCLUIDO	</t>
        </is>
      </c>
      <c r="D930" t="n">
        <v>6.2699</v>
      </c>
      <c r="E930" t="n">
        <v>15.95</v>
      </c>
      <c r="F930" t="n">
        <v>12.09</v>
      </c>
      <c r="G930" t="n">
        <v>36.26</v>
      </c>
      <c r="H930" t="n">
        <v>0.5</v>
      </c>
      <c r="I930" t="n">
        <v>20</v>
      </c>
      <c r="J930" t="n">
        <v>276.18</v>
      </c>
      <c r="K930" t="n">
        <v>59.89</v>
      </c>
      <c r="L930" t="n">
        <v>7.75</v>
      </c>
      <c r="M930" t="n">
        <v>18</v>
      </c>
      <c r="N930" t="n">
        <v>73.55</v>
      </c>
      <c r="O930" t="n">
        <v>34296.82</v>
      </c>
      <c r="P930" t="n">
        <v>197.86</v>
      </c>
      <c r="Q930" t="n">
        <v>460.69</v>
      </c>
      <c r="R930" t="n">
        <v>58.43</v>
      </c>
      <c r="S930" t="n">
        <v>32.19</v>
      </c>
      <c r="T930" t="n">
        <v>9159.08</v>
      </c>
      <c r="U930" t="n">
        <v>0.55</v>
      </c>
      <c r="V930" t="n">
        <v>0.74</v>
      </c>
      <c r="W930" t="n">
        <v>1.48</v>
      </c>
      <c r="X930" t="n">
        <v>0.55</v>
      </c>
      <c r="Y930" t="n">
        <v>1</v>
      </c>
      <c r="Z930" t="n">
        <v>10</v>
      </c>
    </row>
    <row r="931">
      <c r="A931" t="n">
        <v>28</v>
      </c>
      <c r="B931" t="n">
        <v>135</v>
      </c>
      <c r="C931" t="inlineStr">
        <is>
          <t xml:space="preserve">CONCLUIDO	</t>
        </is>
      </c>
      <c r="D931" t="n">
        <v>6.3072</v>
      </c>
      <c r="E931" t="n">
        <v>15.86</v>
      </c>
      <c r="F931" t="n">
        <v>12.04</v>
      </c>
      <c r="G931" t="n">
        <v>38.03</v>
      </c>
      <c r="H931" t="n">
        <v>0.51</v>
      </c>
      <c r="I931" t="n">
        <v>19</v>
      </c>
      <c r="J931" t="n">
        <v>276.67</v>
      </c>
      <c r="K931" t="n">
        <v>59.89</v>
      </c>
      <c r="L931" t="n">
        <v>8</v>
      </c>
      <c r="M931" t="n">
        <v>17</v>
      </c>
      <c r="N931" t="n">
        <v>73.78</v>
      </c>
      <c r="O931" t="n">
        <v>34356.83</v>
      </c>
      <c r="P931" t="n">
        <v>197.05</v>
      </c>
      <c r="Q931" t="n">
        <v>460.69</v>
      </c>
      <c r="R931" t="n">
        <v>56.95</v>
      </c>
      <c r="S931" t="n">
        <v>32.19</v>
      </c>
      <c r="T931" t="n">
        <v>8421.34</v>
      </c>
      <c r="U931" t="n">
        <v>0.57</v>
      </c>
      <c r="V931" t="n">
        <v>0.74</v>
      </c>
      <c r="W931" t="n">
        <v>1.48</v>
      </c>
      <c r="X931" t="n">
        <v>0.51</v>
      </c>
      <c r="Y931" t="n">
        <v>1</v>
      </c>
      <c r="Z931" t="n">
        <v>10</v>
      </c>
    </row>
    <row r="932">
      <c r="A932" t="n">
        <v>29</v>
      </c>
      <c r="B932" t="n">
        <v>135</v>
      </c>
      <c r="C932" t="inlineStr">
        <is>
          <t xml:space="preserve">CONCLUIDO	</t>
        </is>
      </c>
      <c r="D932" t="n">
        <v>6.3112</v>
      </c>
      <c r="E932" t="n">
        <v>15.84</v>
      </c>
      <c r="F932" t="n">
        <v>12.03</v>
      </c>
      <c r="G932" t="n">
        <v>37.99</v>
      </c>
      <c r="H932" t="n">
        <v>0.53</v>
      </c>
      <c r="I932" t="n">
        <v>19</v>
      </c>
      <c r="J932" t="n">
        <v>277.16</v>
      </c>
      <c r="K932" t="n">
        <v>59.89</v>
      </c>
      <c r="L932" t="n">
        <v>8.25</v>
      </c>
      <c r="M932" t="n">
        <v>17</v>
      </c>
      <c r="N932" t="n">
        <v>74.02</v>
      </c>
      <c r="O932" t="n">
        <v>34416.93</v>
      </c>
      <c r="P932" t="n">
        <v>196.46</v>
      </c>
      <c r="Q932" t="n">
        <v>460.72</v>
      </c>
      <c r="R932" t="n">
        <v>56.82</v>
      </c>
      <c r="S932" t="n">
        <v>32.19</v>
      </c>
      <c r="T932" t="n">
        <v>8358.23</v>
      </c>
      <c r="U932" t="n">
        <v>0.57</v>
      </c>
      <c r="V932" t="n">
        <v>0.74</v>
      </c>
      <c r="W932" t="n">
        <v>1.47</v>
      </c>
      <c r="X932" t="n">
        <v>0.5</v>
      </c>
      <c r="Y932" t="n">
        <v>1</v>
      </c>
      <c r="Z932" t="n">
        <v>10</v>
      </c>
    </row>
    <row r="933">
      <c r="A933" t="n">
        <v>30</v>
      </c>
      <c r="B933" t="n">
        <v>135</v>
      </c>
      <c r="C933" t="inlineStr">
        <is>
          <t xml:space="preserve">CONCLUIDO	</t>
        </is>
      </c>
      <c r="D933" t="n">
        <v>6.3352</v>
      </c>
      <c r="E933" t="n">
        <v>15.78</v>
      </c>
      <c r="F933" t="n">
        <v>12.02</v>
      </c>
      <c r="G933" t="n">
        <v>40.07</v>
      </c>
      <c r="H933" t="n">
        <v>0.55</v>
      </c>
      <c r="I933" t="n">
        <v>18</v>
      </c>
      <c r="J933" t="n">
        <v>277.65</v>
      </c>
      <c r="K933" t="n">
        <v>59.89</v>
      </c>
      <c r="L933" t="n">
        <v>8.5</v>
      </c>
      <c r="M933" t="n">
        <v>16</v>
      </c>
      <c r="N933" t="n">
        <v>74.26000000000001</v>
      </c>
      <c r="O933" t="n">
        <v>34477.13</v>
      </c>
      <c r="P933" t="n">
        <v>196.3</v>
      </c>
      <c r="Q933" t="n">
        <v>460.7</v>
      </c>
      <c r="R933" t="n">
        <v>56.52</v>
      </c>
      <c r="S933" t="n">
        <v>32.19</v>
      </c>
      <c r="T933" t="n">
        <v>8210.08</v>
      </c>
      <c r="U933" t="n">
        <v>0.57</v>
      </c>
      <c r="V933" t="n">
        <v>0.74</v>
      </c>
      <c r="W933" t="n">
        <v>1.47</v>
      </c>
      <c r="X933" t="n">
        <v>0.49</v>
      </c>
      <c r="Y933" t="n">
        <v>1</v>
      </c>
      <c r="Z933" t="n">
        <v>10</v>
      </c>
    </row>
    <row r="934">
      <c r="A934" t="n">
        <v>31</v>
      </c>
      <c r="B934" t="n">
        <v>135</v>
      </c>
      <c r="C934" t="inlineStr">
        <is>
          <t xml:space="preserve">CONCLUIDO	</t>
        </is>
      </c>
      <c r="D934" t="n">
        <v>6.3698</v>
      </c>
      <c r="E934" t="n">
        <v>15.7</v>
      </c>
      <c r="F934" t="n">
        <v>11.99</v>
      </c>
      <c r="G934" t="n">
        <v>42.31</v>
      </c>
      <c r="H934" t="n">
        <v>0.5600000000000001</v>
      </c>
      <c r="I934" t="n">
        <v>17</v>
      </c>
      <c r="J934" t="n">
        <v>278.13</v>
      </c>
      <c r="K934" t="n">
        <v>59.89</v>
      </c>
      <c r="L934" t="n">
        <v>8.75</v>
      </c>
      <c r="M934" t="n">
        <v>15</v>
      </c>
      <c r="N934" t="n">
        <v>74.5</v>
      </c>
      <c r="O934" t="n">
        <v>34537.41</v>
      </c>
      <c r="P934" t="n">
        <v>194.92</v>
      </c>
      <c r="Q934" t="n">
        <v>460.69</v>
      </c>
      <c r="R934" t="n">
        <v>55.24</v>
      </c>
      <c r="S934" t="n">
        <v>32.19</v>
      </c>
      <c r="T934" t="n">
        <v>7578.82</v>
      </c>
      <c r="U934" t="n">
        <v>0.58</v>
      </c>
      <c r="V934" t="n">
        <v>0.75</v>
      </c>
      <c r="W934" t="n">
        <v>1.47</v>
      </c>
      <c r="X934" t="n">
        <v>0.45</v>
      </c>
      <c r="Y934" t="n">
        <v>1</v>
      </c>
      <c r="Z934" t="n">
        <v>10</v>
      </c>
    </row>
    <row r="935">
      <c r="A935" t="n">
        <v>32</v>
      </c>
      <c r="B935" t="n">
        <v>135</v>
      </c>
      <c r="C935" t="inlineStr">
        <is>
          <t xml:space="preserve">CONCLUIDO	</t>
        </is>
      </c>
      <c r="D935" t="n">
        <v>6.3722</v>
      </c>
      <c r="E935" t="n">
        <v>15.69</v>
      </c>
      <c r="F935" t="n">
        <v>11.98</v>
      </c>
      <c r="G935" t="n">
        <v>42.28</v>
      </c>
      <c r="H935" t="n">
        <v>0.58</v>
      </c>
      <c r="I935" t="n">
        <v>17</v>
      </c>
      <c r="J935" t="n">
        <v>278.62</v>
      </c>
      <c r="K935" t="n">
        <v>59.89</v>
      </c>
      <c r="L935" t="n">
        <v>9</v>
      </c>
      <c r="M935" t="n">
        <v>15</v>
      </c>
      <c r="N935" t="n">
        <v>74.73999999999999</v>
      </c>
      <c r="O935" t="n">
        <v>34597.8</v>
      </c>
      <c r="P935" t="n">
        <v>195.12</v>
      </c>
      <c r="Q935" t="n">
        <v>460.7</v>
      </c>
      <c r="R935" t="n">
        <v>54.93</v>
      </c>
      <c r="S935" t="n">
        <v>32.19</v>
      </c>
      <c r="T935" t="n">
        <v>7421.84</v>
      </c>
      <c r="U935" t="n">
        <v>0.59</v>
      </c>
      <c r="V935" t="n">
        <v>0.75</v>
      </c>
      <c r="W935" t="n">
        <v>1.48</v>
      </c>
      <c r="X935" t="n">
        <v>0.45</v>
      </c>
      <c r="Y935" t="n">
        <v>1</v>
      </c>
      <c r="Z935" t="n">
        <v>10</v>
      </c>
    </row>
    <row r="936">
      <c r="A936" t="n">
        <v>33</v>
      </c>
      <c r="B936" t="n">
        <v>135</v>
      </c>
      <c r="C936" t="inlineStr">
        <is>
          <t xml:space="preserve">CONCLUIDO	</t>
        </is>
      </c>
      <c r="D936" t="n">
        <v>6.3596</v>
      </c>
      <c r="E936" t="n">
        <v>15.72</v>
      </c>
      <c r="F936" t="n">
        <v>12.01</v>
      </c>
      <c r="G936" t="n">
        <v>42.39</v>
      </c>
      <c r="H936" t="n">
        <v>0.59</v>
      </c>
      <c r="I936" t="n">
        <v>17</v>
      </c>
      <c r="J936" t="n">
        <v>279.11</v>
      </c>
      <c r="K936" t="n">
        <v>59.89</v>
      </c>
      <c r="L936" t="n">
        <v>9.25</v>
      </c>
      <c r="M936" t="n">
        <v>15</v>
      </c>
      <c r="N936" t="n">
        <v>74.98</v>
      </c>
      <c r="O936" t="n">
        <v>34658.27</v>
      </c>
      <c r="P936" t="n">
        <v>195.18</v>
      </c>
      <c r="Q936" t="n">
        <v>460.75</v>
      </c>
      <c r="R936" t="n">
        <v>55.99</v>
      </c>
      <c r="S936" t="n">
        <v>32.19</v>
      </c>
      <c r="T936" t="n">
        <v>7952.14</v>
      </c>
      <c r="U936" t="n">
        <v>0.57</v>
      </c>
      <c r="V936" t="n">
        <v>0.74</v>
      </c>
      <c r="W936" t="n">
        <v>1.48</v>
      </c>
      <c r="X936" t="n">
        <v>0.48</v>
      </c>
      <c r="Y936" t="n">
        <v>1</v>
      </c>
      <c r="Z936" t="n">
        <v>10</v>
      </c>
    </row>
    <row r="937">
      <c r="A937" t="n">
        <v>34</v>
      </c>
      <c r="B937" t="n">
        <v>135</v>
      </c>
      <c r="C937" t="inlineStr">
        <is>
          <t xml:space="preserve">CONCLUIDO	</t>
        </is>
      </c>
      <c r="D937" t="n">
        <v>6.4026</v>
      </c>
      <c r="E937" t="n">
        <v>15.62</v>
      </c>
      <c r="F937" t="n">
        <v>11.96</v>
      </c>
      <c r="G937" t="n">
        <v>44.84</v>
      </c>
      <c r="H937" t="n">
        <v>0.6</v>
      </c>
      <c r="I937" t="n">
        <v>16</v>
      </c>
      <c r="J937" t="n">
        <v>279.61</v>
      </c>
      <c r="K937" t="n">
        <v>59.89</v>
      </c>
      <c r="L937" t="n">
        <v>9.5</v>
      </c>
      <c r="M937" t="n">
        <v>14</v>
      </c>
      <c r="N937" t="n">
        <v>75.22</v>
      </c>
      <c r="O937" t="n">
        <v>34718.84</v>
      </c>
      <c r="P937" t="n">
        <v>194.01</v>
      </c>
      <c r="Q937" t="n">
        <v>460.69</v>
      </c>
      <c r="R937" t="n">
        <v>54.4</v>
      </c>
      <c r="S937" t="n">
        <v>32.19</v>
      </c>
      <c r="T937" t="n">
        <v>7163.29</v>
      </c>
      <c r="U937" t="n">
        <v>0.59</v>
      </c>
      <c r="V937" t="n">
        <v>0.75</v>
      </c>
      <c r="W937" t="n">
        <v>1.47</v>
      </c>
      <c r="X937" t="n">
        <v>0.42</v>
      </c>
      <c r="Y937" t="n">
        <v>1</v>
      </c>
      <c r="Z937" t="n">
        <v>10</v>
      </c>
    </row>
    <row r="938">
      <c r="A938" t="n">
        <v>35</v>
      </c>
      <c r="B938" t="n">
        <v>135</v>
      </c>
      <c r="C938" t="inlineStr">
        <is>
          <t xml:space="preserve">CONCLUIDO	</t>
        </is>
      </c>
      <c r="D938" t="n">
        <v>6.4001</v>
      </c>
      <c r="E938" t="n">
        <v>15.62</v>
      </c>
      <c r="F938" t="n">
        <v>11.96</v>
      </c>
      <c r="G938" t="n">
        <v>44.86</v>
      </c>
      <c r="H938" t="n">
        <v>0.62</v>
      </c>
      <c r="I938" t="n">
        <v>16</v>
      </c>
      <c r="J938" t="n">
        <v>280.1</v>
      </c>
      <c r="K938" t="n">
        <v>59.89</v>
      </c>
      <c r="L938" t="n">
        <v>9.75</v>
      </c>
      <c r="M938" t="n">
        <v>14</v>
      </c>
      <c r="N938" t="n">
        <v>75.45999999999999</v>
      </c>
      <c r="O938" t="n">
        <v>34779.51</v>
      </c>
      <c r="P938" t="n">
        <v>194.17</v>
      </c>
      <c r="Q938" t="n">
        <v>460.76</v>
      </c>
      <c r="R938" t="n">
        <v>54.54</v>
      </c>
      <c r="S938" t="n">
        <v>32.19</v>
      </c>
      <c r="T938" t="n">
        <v>7232.42</v>
      </c>
      <c r="U938" t="n">
        <v>0.59</v>
      </c>
      <c r="V938" t="n">
        <v>0.75</v>
      </c>
      <c r="W938" t="n">
        <v>1.47</v>
      </c>
      <c r="X938" t="n">
        <v>0.43</v>
      </c>
      <c r="Y938" t="n">
        <v>1</v>
      </c>
      <c r="Z938" t="n">
        <v>10</v>
      </c>
    </row>
    <row r="939">
      <c r="A939" t="n">
        <v>36</v>
      </c>
      <c r="B939" t="n">
        <v>135</v>
      </c>
      <c r="C939" t="inlineStr">
        <is>
          <t xml:space="preserve">CONCLUIDO	</t>
        </is>
      </c>
      <c r="D939" t="n">
        <v>6.4306</v>
      </c>
      <c r="E939" t="n">
        <v>15.55</v>
      </c>
      <c r="F939" t="n">
        <v>11.94</v>
      </c>
      <c r="G939" t="n">
        <v>47.76</v>
      </c>
      <c r="H939" t="n">
        <v>0.63</v>
      </c>
      <c r="I939" t="n">
        <v>15</v>
      </c>
      <c r="J939" t="n">
        <v>280.59</v>
      </c>
      <c r="K939" t="n">
        <v>59.89</v>
      </c>
      <c r="L939" t="n">
        <v>10</v>
      </c>
      <c r="M939" t="n">
        <v>13</v>
      </c>
      <c r="N939" t="n">
        <v>75.7</v>
      </c>
      <c r="O939" t="n">
        <v>34840.27</v>
      </c>
      <c r="P939" t="n">
        <v>193.27</v>
      </c>
      <c r="Q939" t="n">
        <v>460.71</v>
      </c>
      <c r="R939" t="n">
        <v>53.66</v>
      </c>
      <c r="S939" t="n">
        <v>32.19</v>
      </c>
      <c r="T939" t="n">
        <v>6798.59</v>
      </c>
      <c r="U939" t="n">
        <v>0.6</v>
      </c>
      <c r="V939" t="n">
        <v>0.75</v>
      </c>
      <c r="W939" t="n">
        <v>1.47</v>
      </c>
      <c r="X939" t="n">
        <v>0.41</v>
      </c>
      <c r="Y939" t="n">
        <v>1</v>
      </c>
      <c r="Z939" t="n">
        <v>10</v>
      </c>
    </row>
    <row r="940">
      <c r="A940" t="n">
        <v>37</v>
      </c>
      <c r="B940" t="n">
        <v>135</v>
      </c>
      <c r="C940" t="inlineStr">
        <is>
          <t xml:space="preserve">CONCLUIDO	</t>
        </is>
      </c>
      <c r="D940" t="n">
        <v>6.4336</v>
      </c>
      <c r="E940" t="n">
        <v>15.54</v>
      </c>
      <c r="F940" t="n">
        <v>11.93</v>
      </c>
      <c r="G940" t="n">
        <v>47.73</v>
      </c>
      <c r="H940" t="n">
        <v>0.65</v>
      </c>
      <c r="I940" t="n">
        <v>15</v>
      </c>
      <c r="J940" t="n">
        <v>281.08</v>
      </c>
      <c r="K940" t="n">
        <v>59.89</v>
      </c>
      <c r="L940" t="n">
        <v>10.25</v>
      </c>
      <c r="M940" t="n">
        <v>13</v>
      </c>
      <c r="N940" t="n">
        <v>75.95</v>
      </c>
      <c r="O940" t="n">
        <v>34901.13</v>
      </c>
      <c r="P940" t="n">
        <v>193.3</v>
      </c>
      <c r="Q940" t="n">
        <v>460.69</v>
      </c>
      <c r="R940" t="n">
        <v>53.34</v>
      </c>
      <c r="S940" t="n">
        <v>32.19</v>
      </c>
      <c r="T940" t="n">
        <v>6637.39</v>
      </c>
      <c r="U940" t="n">
        <v>0.6</v>
      </c>
      <c r="V940" t="n">
        <v>0.75</v>
      </c>
      <c r="W940" t="n">
        <v>1.47</v>
      </c>
      <c r="X940" t="n">
        <v>0.4</v>
      </c>
      <c r="Y940" t="n">
        <v>1</v>
      </c>
      <c r="Z940" t="n">
        <v>10</v>
      </c>
    </row>
    <row r="941">
      <c r="A941" t="n">
        <v>38</v>
      </c>
      <c r="B941" t="n">
        <v>135</v>
      </c>
      <c r="C941" t="inlineStr">
        <is>
          <t xml:space="preserve">CONCLUIDO	</t>
        </is>
      </c>
      <c r="D941" t="n">
        <v>6.4332</v>
      </c>
      <c r="E941" t="n">
        <v>15.54</v>
      </c>
      <c r="F941" t="n">
        <v>11.93</v>
      </c>
      <c r="G941" t="n">
        <v>47.73</v>
      </c>
      <c r="H941" t="n">
        <v>0.66</v>
      </c>
      <c r="I941" t="n">
        <v>15</v>
      </c>
      <c r="J941" t="n">
        <v>281.58</v>
      </c>
      <c r="K941" t="n">
        <v>59.89</v>
      </c>
      <c r="L941" t="n">
        <v>10.5</v>
      </c>
      <c r="M941" t="n">
        <v>13</v>
      </c>
      <c r="N941" t="n">
        <v>76.19</v>
      </c>
      <c r="O941" t="n">
        <v>34962.08</v>
      </c>
      <c r="P941" t="n">
        <v>192.96</v>
      </c>
      <c r="Q941" t="n">
        <v>460.69</v>
      </c>
      <c r="R941" t="n">
        <v>53.43</v>
      </c>
      <c r="S941" t="n">
        <v>32.19</v>
      </c>
      <c r="T941" t="n">
        <v>6683.2</v>
      </c>
      <c r="U941" t="n">
        <v>0.6</v>
      </c>
      <c r="V941" t="n">
        <v>0.75</v>
      </c>
      <c r="W941" t="n">
        <v>1.47</v>
      </c>
      <c r="X941" t="n">
        <v>0.4</v>
      </c>
      <c r="Y941" t="n">
        <v>1</v>
      </c>
      <c r="Z941" t="n">
        <v>10</v>
      </c>
    </row>
    <row r="942">
      <c r="A942" t="n">
        <v>39</v>
      </c>
      <c r="B942" t="n">
        <v>135</v>
      </c>
      <c r="C942" t="inlineStr">
        <is>
          <t xml:space="preserve">CONCLUIDO	</t>
        </is>
      </c>
      <c r="D942" t="n">
        <v>6.4731</v>
      </c>
      <c r="E942" t="n">
        <v>15.45</v>
      </c>
      <c r="F942" t="n">
        <v>11.89</v>
      </c>
      <c r="G942" t="n">
        <v>50.95</v>
      </c>
      <c r="H942" t="n">
        <v>0.68</v>
      </c>
      <c r="I942" t="n">
        <v>14</v>
      </c>
      <c r="J942" t="n">
        <v>282.07</v>
      </c>
      <c r="K942" t="n">
        <v>59.89</v>
      </c>
      <c r="L942" t="n">
        <v>10.75</v>
      </c>
      <c r="M942" t="n">
        <v>12</v>
      </c>
      <c r="N942" t="n">
        <v>76.44</v>
      </c>
      <c r="O942" t="n">
        <v>35023.13</v>
      </c>
      <c r="P942" t="n">
        <v>192.21</v>
      </c>
      <c r="Q942" t="n">
        <v>460.69</v>
      </c>
      <c r="R942" t="n">
        <v>52.09</v>
      </c>
      <c r="S942" t="n">
        <v>32.19</v>
      </c>
      <c r="T942" t="n">
        <v>6015.23</v>
      </c>
      <c r="U942" t="n">
        <v>0.62</v>
      </c>
      <c r="V942" t="n">
        <v>0.75</v>
      </c>
      <c r="W942" t="n">
        <v>1.47</v>
      </c>
      <c r="X942" t="n">
        <v>0.35</v>
      </c>
      <c r="Y942" t="n">
        <v>1</v>
      </c>
      <c r="Z942" t="n">
        <v>10</v>
      </c>
    </row>
    <row r="943">
      <c r="A943" t="n">
        <v>40</v>
      </c>
      <c r="B943" t="n">
        <v>135</v>
      </c>
      <c r="C943" t="inlineStr">
        <is>
          <t xml:space="preserve">CONCLUIDO	</t>
        </is>
      </c>
      <c r="D943" t="n">
        <v>6.4711</v>
      </c>
      <c r="E943" t="n">
        <v>15.45</v>
      </c>
      <c r="F943" t="n">
        <v>11.89</v>
      </c>
      <c r="G943" t="n">
        <v>50.97</v>
      </c>
      <c r="H943" t="n">
        <v>0.6899999999999999</v>
      </c>
      <c r="I943" t="n">
        <v>14</v>
      </c>
      <c r="J943" t="n">
        <v>282.57</v>
      </c>
      <c r="K943" t="n">
        <v>59.89</v>
      </c>
      <c r="L943" t="n">
        <v>11</v>
      </c>
      <c r="M943" t="n">
        <v>12</v>
      </c>
      <c r="N943" t="n">
        <v>76.68000000000001</v>
      </c>
      <c r="O943" t="n">
        <v>35084.28</v>
      </c>
      <c r="P943" t="n">
        <v>192.24</v>
      </c>
      <c r="Q943" t="n">
        <v>460.69</v>
      </c>
      <c r="R943" t="n">
        <v>52.14</v>
      </c>
      <c r="S943" t="n">
        <v>32.19</v>
      </c>
      <c r="T943" t="n">
        <v>6044.48</v>
      </c>
      <c r="U943" t="n">
        <v>0.62</v>
      </c>
      <c r="V943" t="n">
        <v>0.75</v>
      </c>
      <c r="W943" t="n">
        <v>1.47</v>
      </c>
      <c r="X943" t="n">
        <v>0.36</v>
      </c>
      <c r="Y943" t="n">
        <v>1</v>
      </c>
      <c r="Z943" t="n">
        <v>10</v>
      </c>
    </row>
    <row r="944">
      <c r="A944" t="n">
        <v>41</v>
      </c>
      <c r="B944" t="n">
        <v>135</v>
      </c>
      <c r="C944" t="inlineStr">
        <is>
          <t xml:space="preserve">CONCLUIDO	</t>
        </is>
      </c>
      <c r="D944" t="n">
        <v>6.467</v>
      </c>
      <c r="E944" t="n">
        <v>15.46</v>
      </c>
      <c r="F944" t="n">
        <v>11.9</v>
      </c>
      <c r="G944" t="n">
        <v>51.01</v>
      </c>
      <c r="H944" t="n">
        <v>0.71</v>
      </c>
      <c r="I944" t="n">
        <v>14</v>
      </c>
      <c r="J944" t="n">
        <v>283.06</v>
      </c>
      <c r="K944" t="n">
        <v>59.89</v>
      </c>
      <c r="L944" t="n">
        <v>11.25</v>
      </c>
      <c r="M944" t="n">
        <v>12</v>
      </c>
      <c r="N944" t="n">
        <v>76.93000000000001</v>
      </c>
      <c r="O944" t="n">
        <v>35145.53</v>
      </c>
      <c r="P944" t="n">
        <v>191.72</v>
      </c>
      <c r="Q944" t="n">
        <v>460.69</v>
      </c>
      <c r="R944" t="n">
        <v>52.63</v>
      </c>
      <c r="S944" t="n">
        <v>32.19</v>
      </c>
      <c r="T944" t="n">
        <v>6289.87</v>
      </c>
      <c r="U944" t="n">
        <v>0.61</v>
      </c>
      <c r="V944" t="n">
        <v>0.75</v>
      </c>
      <c r="W944" t="n">
        <v>1.47</v>
      </c>
      <c r="X944" t="n">
        <v>0.37</v>
      </c>
      <c r="Y944" t="n">
        <v>1</v>
      </c>
      <c r="Z944" t="n">
        <v>10</v>
      </c>
    </row>
    <row r="945">
      <c r="A945" t="n">
        <v>42</v>
      </c>
      <c r="B945" t="n">
        <v>135</v>
      </c>
      <c r="C945" t="inlineStr">
        <is>
          <t xml:space="preserve">CONCLUIDO	</t>
        </is>
      </c>
      <c r="D945" t="n">
        <v>6.499</v>
      </c>
      <c r="E945" t="n">
        <v>15.39</v>
      </c>
      <c r="F945" t="n">
        <v>11.88</v>
      </c>
      <c r="G945" t="n">
        <v>54.82</v>
      </c>
      <c r="H945" t="n">
        <v>0.72</v>
      </c>
      <c r="I945" t="n">
        <v>13</v>
      </c>
      <c r="J945" t="n">
        <v>283.56</v>
      </c>
      <c r="K945" t="n">
        <v>59.89</v>
      </c>
      <c r="L945" t="n">
        <v>11.5</v>
      </c>
      <c r="M945" t="n">
        <v>11</v>
      </c>
      <c r="N945" t="n">
        <v>77.18000000000001</v>
      </c>
      <c r="O945" t="n">
        <v>35206.88</v>
      </c>
      <c r="P945" t="n">
        <v>191.34</v>
      </c>
      <c r="Q945" t="n">
        <v>460.69</v>
      </c>
      <c r="R945" t="n">
        <v>51.85</v>
      </c>
      <c r="S945" t="n">
        <v>32.19</v>
      </c>
      <c r="T945" t="n">
        <v>5901.56</v>
      </c>
      <c r="U945" t="n">
        <v>0.62</v>
      </c>
      <c r="V945" t="n">
        <v>0.75</v>
      </c>
      <c r="W945" t="n">
        <v>1.46</v>
      </c>
      <c r="X945" t="n">
        <v>0.34</v>
      </c>
      <c r="Y945" t="n">
        <v>1</v>
      </c>
      <c r="Z945" t="n">
        <v>10</v>
      </c>
    </row>
    <row r="946">
      <c r="A946" t="n">
        <v>43</v>
      </c>
      <c r="B946" t="n">
        <v>135</v>
      </c>
      <c r="C946" t="inlineStr">
        <is>
          <t xml:space="preserve">CONCLUIDO	</t>
        </is>
      </c>
      <c r="D946" t="n">
        <v>6.4977</v>
      </c>
      <c r="E946" t="n">
        <v>15.39</v>
      </c>
      <c r="F946" t="n">
        <v>11.88</v>
      </c>
      <c r="G946" t="n">
        <v>54.83</v>
      </c>
      <c r="H946" t="n">
        <v>0.74</v>
      </c>
      <c r="I946" t="n">
        <v>13</v>
      </c>
      <c r="J946" t="n">
        <v>284.06</v>
      </c>
      <c r="K946" t="n">
        <v>59.89</v>
      </c>
      <c r="L946" t="n">
        <v>11.75</v>
      </c>
      <c r="M946" t="n">
        <v>11</v>
      </c>
      <c r="N946" t="n">
        <v>77.42</v>
      </c>
      <c r="O946" t="n">
        <v>35268.32</v>
      </c>
      <c r="P946" t="n">
        <v>191.38</v>
      </c>
      <c r="Q946" t="n">
        <v>460.69</v>
      </c>
      <c r="R946" t="n">
        <v>51.68</v>
      </c>
      <c r="S946" t="n">
        <v>32.19</v>
      </c>
      <c r="T946" t="n">
        <v>5819.18</v>
      </c>
      <c r="U946" t="n">
        <v>0.62</v>
      </c>
      <c r="V946" t="n">
        <v>0.75</v>
      </c>
      <c r="W946" t="n">
        <v>1.47</v>
      </c>
      <c r="X946" t="n">
        <v>0.35</v>
      </c>
      <c r="Y946" t="n">
        <v>1</v>
      </c>
      <c r="Z946" t="n">
        <v>10</v>
      </c>
    </row>
    <row r="947">
      <c r="A947" t="n">
        <v>44</v>
      </c>
      <c r="B947" t="n">
        <v>135</v>
      </c>
      <c r="C947" t="inlineStr">
        <is>
          <t xml:space="preserve">CONCLUIDO	</t>
        </is>
      </c>
      <c r="D947" t="n">
        <v>6.5012</v>
      </c>
      <c r="E947" t="n">
        <v>15.38</v>
      </c>
      <c r="F947" t="n">
        <v>11.87</v>
      </c>
      <c r="G947" t="n">
        <v>54.79</v>
      </c>
      <c r="H947" t="n">
        <v>0.75</v>
      </c>
      <c r="I947" t="n">
        <v>13</v>
      </c>
      <c r="J947" t="n">
        <v>284.56</v>
      </c>
      <c r="K947" t="n">
        <v>59.89</v>
      </c>
      <c r="L947" t="n">
        <v>12</v>
      </c>
      <c r="M947" t="n">
        <v>11</v>
      </c>
      <c r="N947" t="n">
        <v>77.67</v>
      </c>
      <c r="O947" t="n">
        <v>35329.87</v>
      </c>
      <c r="P947" t="n">
        <v>191.21</v>
      </c>
      <c r="Q947" t="n">
        <v>460.69</v>
      </c>
      <c r="R947" t="n">
        <v>51.42</v>
      </c>
      <c r="S947" t="n">
        <v>32.19</v>
      </c>
      <c r="T947" t="n">
        <v>5686.25</v>
      </c>
      <c r="U947" t="n">
        <v>0.63</v>
      </c>
      <c r="V947" t="n">
        <v>0.75</v>
      </c>
      <c r="W947" t="n">
        <v>1.47</v>
      </c>
      <c r="X947" t="n">
        <v>0.34</v>
      </c>
      <c r="Y947" t="n">
        <v>1</v>
      </c>
      <c r="Z947" t="n">
        <v>10</v>
      </c>
    </row>
    <row r="948">
      <c r="A948" t="n">
        <v>45</v>
      </c>
      <c r="B948" t="n">
        <v>135</v>
      </c>
      <c r="C948" t="inlineStr">
        <is>
          <t xml:space="preserve">CONCLUIDO	</t>
        </is>
      </c>
      <c r="D948" t="n">
        <v>6.4955</v>
      </c>
      <c r="E948" t="n">
        <v>15.4</v>
      </c>
      <c r="F948" t="n">
        <v>11.88</v>
      </c>
      <c r="G948" t="n">
        <v>54.85</v>
      </c>
      <c r="H948" t="n">
        <v>0.77</v>
      </c>
      <c r="I948" t="n">
        <v>13</v>
      </c>
      <c r="J948" t="n">
        <v>285.06</v>
      </c>
      <c r="K948" t="n">
        <v>59.89</v>
      </c>
      <c r="L948" t="n">
        <v>12.25</v>
      </c>
      <c r="M948" t="n">
        <v>11</v>
      </c>
      <c r="N948" t="n">
        <v>77.92</v>
      </c>
      <c r="O948" t="n">
        <v>35391.51</v>
      </c>
      <c r="P948" t="n">
        <v>191</v>
      </c>
      <c r="Q948" t="n">
        <v>460.71</v>
      </c>
      <c r="R948" t="n">
        <v>51.86</v>
      </c>
      <c r="S948" t="n">
        <v>32.19</v>
      </c>
      <c r="T948" t="n">
        <v>5905.07</v>
      </c>
      <c r="U948" t="n">
        <v>0.62</v>
      </c>
      <c r="V948" t="n">
        <v>0.75</v>
      </c>
      <c r="W948" t="n">
        <v>1.47</v>
      </c>
      <c r="X948" t="n">
        <v>0.35</v>
      </c>
      <c r="Y948" t="n">
        <v>1</v>
      </c>
      <c r="Z948" t="n">
        <v>10</v>
      </c>
    </row>
    <row r="949">
      <c r="A949" t="n">
        <v>46</v>
      </c>
      <c r="B949" t="n">
        <v>135</v>
      </c>
      <c r="C949" t="inlineStr">
        <is>
          <t xml:space="preserve">CONCLUIDO	</t>
        </is>
      </c>
      <c r="D949" t="n">
        <v>6.5326</v>
      </c>
      <c r="E949" t="n">
        <v>15.31</v>
      </c>
      <c r="F949" t="n">
        <v>11.85</v>
      </c>
      <c r="G949" t="n">
        <v>59.24</v>
      </c>
      <c r="H949" t="n">
        <v>0.78</v>
      </c>
      <c r="I949" t="n">
        <v>12</v>
      </c>
      <c r="J949" t="n">
        <v>285.56</v>
      </c>
      <c r="K949" t="n">
        <v>59.89</v>
      </c>
      <c r="L949" t="n">
        <v>12.5</v>
      </c>
      <c r="M949" t="n">
        <v>10</v>
      </c>
      <c r="N949" t="n">
        <v>78.17</v>
      </c>
      <c r="O949" t="n">
        <v>35453.26</v>
      </c>
      <c r="P949" t="n">
        <v>189.71</v>
      </c>
      <c r="Q949" t="n">
        <v>460.69</v>
      </c>
      <c r="R949" t="n">
        <v>50.61</v>
      </c>
      <c r="S949" t="n">
        <v>32.19</v>
      </c>
      <c r="T949" t="n">
        <v>5289.32</v>
      </c>
      <c r="U949" t="n">
        <v>0.64</v>
      </c>
      <c r="V949" t="n">
        <v>0.75</v>
      </c>
      <c r="W949" t="n">
        <v>1.47</v>
      </c>
      <c r="X949" t="n">
        <v>0.31</v>
      </c>
      <c r="Y949" t="n">
        <v>1</v>
      </c>
      <c r="Z949" t="n">
        <v>10</v>
      </c>
    </row>
    <row r="950">
      <c r="A950" t="n">
        <v>47</v>
      </c>
      <c r="B950" t="n">
        <v>135</v>
      </c>
      <c r="C950" t="inlineStr">
        <is>
          <t xml:space="preserve">CONCLUIDO	</t>
        </is>
      </c>
      <c r="D950" t="n">
        <v>6.534</v>
      </c>
      <c r="E950" t="n">
        <v>15.3</v>
      </c>
      <c r="F950" t="n">
        <v>11.84</v>
      </c>
      <c r="G950" t="n">
        <v>59.22</v>
      </c>
      <c r="H950" t="n">
        <v>0.79</v>
      </c>
      <c r="I950" t="n">
        <v>12</v>
      </c>
      <c r="J950" t="n">
        <v>286.06</v>
      </c>
      <c r="K950" t="n">
        <v>59.89</v>
      </c>
      <c r="L950" t="n">
        <v>12.75</v>
      </c>
      <c r="M950" t="n">
        <v>10</v>
      </c>
      <c r="N950" t="n">
        <v>78.42</v>
      </c>
      <c r="O950" t="n">
        <v>35515.1</v>
      </c>
      <c r="P950" t="n">
        <v>189.95</v>
      </c>
      <c r="Q950" t="n">
        <v>460.71</v>
      </c>
      <c r="R950" t="n">
        <v>50.64</v>
      </c>
      <c r="S950" t="n">
        <v>32.19</v>
      </c>
      <c r="T950" t="n">
        <v>5301.84</v>
      </c>
      <c r="U950" t="n">
        <v>0.64</v>
      </c>
      <c r="V950" t="n">
        <v>0.75</v>
      </c>
      <c r="W950" t="n">
        <v>1.47</v>
      </c>
      <c r="X950" t="n">
        <v>0.31</v>
      </c>
      <c r="Y950" t="n">
        <v>1</v>
      </c>
      <c r="Z950" t="n">
        <v>10</v>
      </c>
    </row>
    <row r="951">
      <c r="A951" t="n">
        <v>48</v>
      </c>
      <c r="B951" t="n">
        <v>135</v>
      </c>
      <c r="C951" t="inlineStr">
        <is>
          <t xml:space="preserve">CONCLUIDO	</t>
        </is>
      </c>
      <c r="D951" t="n">
        <v>6.5344</v>
      </c>
      <c r="E951" t="n">
        <v>15.3</v>
      </c>
      <c r="F951" t="n">
        <v>11.84</v>
      </c>
      <c r="G951" t="n">
        <v>59.22</v>
      </c>
      <c r="H951" t="n">
        <v>0.8100000000000001</v>
      </c>
      <c r="I951" t="n">
        <v>12</v>
      </c>
      <c r="J951" t="n">
        <v>286.56</v>
      </c>
      <c r="K951" t="n">
        <v>59.89</v>
      </c>
      <c r="L951" t="n">
        <v>13</v>
      </c>
      <c r="M951" t="n">
        <v>10</v>
      </c>
      <c r="N951" t="n">
        <v>78.68000000000001</v>
      </c>
      <c r="O951" t="n">
        <v>35577.18</v>
      </c>
      <c r="P951" t="n">
        <v>189.77</v>
      </c>
      <c r="Q951" t="n">
        <v>460.69</v>
      </c>
      <c r="R951" t="n">
        <v>50.42</v>
      </c>
      <c r="S951" t="n">
        <v>32.19</v>
      </c>
      <c r="T951" t="n">
        <v>5191.25</v>
      </c>
      <c r="U951" t="n">
        <v>0.64</v>
      </c>
      <c r="V951" t="n">
        <v>0.75</v>
      </c>
      <c r="W951" t="n">
        <v>1.47</v>
      </c>
      <c r="X951" t="n">
        <v>0.31</v>
      </c>
      <c r="Y951" t="n">
        <v>1</v>
      </c>
      <c r="Z951" t="n">
        <v>10</v>
      </c>
    </row>
    <row r="952">
      <c r="A952" t="n">
        <v>49</v>
      </c>
      <c r="B952" t="n">
        <v>135</v>
      </c>
      <c r="C952" t="inlineStr">
        <is>
          <t xml:space="preserve">CONCLUIDO	</t>
        </is>
      </c>
      <c r="D952" t="n">
        <v>6.5288</v>
      </c>
      <c r="E952" t="n">
        <v>15.32</v>
      </c>
      <c r="F952" t="n">
        <v>11.86</v>
      </c>
      <c r="G952" t="n">
        <v>59.28</v>
      </c>
      <c r="H952" t="n">
        <v>0.82</v>
      </c>
      <c r="I952" t="n">
        <v>12</v>
      </c>
      <c r="J952" t="n">
        <v>287.07</v>
      </c>
      <c r="K952" t="n">
        <v>59.89</v>
      </c>
      <c r="L952" t="n">
        <v>13.25</v>
      </c>
      <c r="M952" t="n">
        <v>10</v>
      </c>
      <c r="N952" t="n">
        <v>78.93000000000001</v>
      </c>
      <c r="O952" t="n">
        <v>35639.23</v>
      </c>
      <c r="P952" t="n">
        <v>189.18</v>
      </c>
      <c r="Q952" t="n">
        <v>460.7</v>
      </c>
      <c r="R952" t="n">
        <v>50.86</v>
      </c>
      <c r="S952" t="n">
        <v>32.19</v>
      </c>
      <c r="T952" t="n">
        <v>5411.36</v>
      </c>
      <c r="U952" t="n">
        <v>0.63</v>
      </c>
      <c r="V952" t="n">
        <v>0.75</v>
      </c>
      <c r="W952" t="n">
        <v>1.47</v>
      </c>
      <c r="X952" t="n">
        <v>0.32</v>
      </c>
      <c r="Y952" t="n">
        <v>1</v>
      </c>
      <c r="Z952" t="n">
        <v>10</v>
      </c>
    </row>
    <row r="953">
      <c r="A953" t="n">
        <v>50</v>
      </c>
      <c r="B953" t="n">
        <v>135</v>
      </c>
      <c r="C953" t="inlineStr">
        <is>
          <t xml:space="preserve">CONCLUIDO	</t>
        </is>
      </c>
      <c r="D953" t="n">
        <v>6.5674</v>
      </c>
      <c r="E953" t="n">
        <v>15.23</v>
      </c>
      <c r="F953" t="n">
        <v>11.82</v>
      </c>
      <c r="G953" t="n">
        <v>64.45999999999999</v>
      </c>
      <c r="H953" t="n">
        <v>0.84</v>
      </c>
      <c r="I953" t="n">
        <v>11</v>
      </c>
      <c r="J953" t="n">
        <v>287.57</v>
      </c>
      <c r="K953" t="n">
        <v>59.89</v>
      </c>
      <c r="L953" t="n">
        <v>13.5</v>
      </c>
      <c r="M953" t="n">
        <v>9</v>
      </c>
      <c r="N953" t="n">
        <v>79.18000000000001</v>
      </c>
      <c r="O953" t="n">
        <v>35701.38</v>
      </c>
      <c r="P953" t="n">
        <v>188.33</v>
      </c>
      <c r="Q953" t="n">
        <v>460.75</v>
      </c>
      <c r="R953" t="n">
        <v>49.67</v>
      </c>
      <c r="S953" t="n">
        <v>32.19</v>
      </c>
      <c r="T953" t="n">
        <v>4822.1</v>
      </c>
      <c r="U953" t="n">
        <v>0.65</v>
      </c>
      <c r="V953" t="n">
        <v>0.76</v>
      </c>
      <c r="W953" t="n">
        <v>1.47</v>
      </c>
      <c r="X953" t="n">
        <v>0.28</v>
      </c>
      <c r="Y953" t="n">
        <v>1</v>
      </c>
      <c r="Z953" t="n">
        <v>10</v>
      </c>
    </row>
    <row r="954">
      <c r="A954" t="n">
        <v>51</v>
      </c>
      <c r="B954" t="n">
        <v>135</v>
      </c>
      <c r="C954" t="inlineStr">
        <is>
          <t xml:space="preserve">CONCLUIDO	</t>
        </is>
      </c>
      <c r="D954" t="n">
        <v>6.5686</v>
      </c>
      <c r="E954" t="n">
        <v>15.22</v>
      </c>
      <c r="F954" t="n">
        <v>11.81</v>
      </c>
      <c r="G954" t="n">
        <v>64.44</v>
      </c>
      <c r="H954" t="n">
        <v>0.85</v>
      </c>
      <c r="I954" t="n">
        <v>11</v>
      </c>
      <c r="J954" t="n">
        <v>288.08</v>
      </c>
      <c r="K954" t="n">
        <v>59.89</v>
      </c>
      <c r="L954" t="n">
        <v>13.75</v>
      </c>
      <c r="M954" t="n">
        <v>9</v>
      </c>
      <c r="N954" t="n">
        <v>79.44</v>
      </c>
      <c r="O954" t="n">
        <v>35763.64</v>
      </c>
      <c r="P954" t="n">
        <v>187.8</v>
      </c>
      <c r="Q954" t="n">
        <v>460.7</v>
      </c>
      <c r="R954" t="n">
        <v>49.61</v>
      </c>
      <c r="S954" t="n">
        <v>32.19</v>
      </c>
      <c r="T954" t="n">
        <v>4789.98</v>
      </c>
      <c r="U954" t="n">
        <v>0.65</v>
      </c>
      <c r="V954" t="n">
        <v>0.76</v>
      </c>
      <c r="W954" t="n">
        <v>1.47</v>
      </c>
      <c r="X954" t="n">
        <v>0.28</v>
      </c>
      <c r="Y954" t="n">
        <v>1</v>
      </c>
      <c r="Z954" t="n">
        <v>10</v>
      </c>
    </row>
    <row r="955">
      <c r="A955" t="n">
        <v>52</v>
      </c>
      <c r="B955" t="n">
        <v>135</v>
      </c>
      <c r="C955" t="inlineStr">
        <is>
          <t xml:space="preserve">CONCLUIDO	</t>
        </is>
      </c>
      <c r="D955" t="n">
        <v>6.5687</v>
      </c>
      <c r="E955" t="n">
        <v>15.22</v>
      </c>
      <c r="F955" t="n">
        <v>11.81</v>
      </c>
      <c r="G955" t="n">
        <v>64.44</v>
      </c>
      <c r="H955" t="n">
        <v>0.86</v>
      </c>
      <c r="I955" t="n">
        <v>11</v>
      </c>
      <c r="J955" t="n">
        <v>288.58</v>
      </c>
      <c r="K955" t="n">
        <v>59.89</v>
      </c>
      <c r="L955" t="n">
        <v>14</v>
      </c>
      <c r="M955" t="n">
        <v>9</v>
      </c>
      <c r="N955" t="n">
        <v>79.69</v>
      </c>
      <c r="O955" t="n">
        <v>35826</v>
      </c>
      <c r="P955" t="n">
        <v>188.18</v>
      </c>
      <c r="Q955" t="n">
        <v>460.7</v>
      </c>
      <c r="R955" t="n">
        <v>49.61</v>
      </c>
      <c r="S955" t="n">
        <v>32.19</v>
      </c>
      <c r="T955" t="n">
        <v>4790.4</v>
      </c>
      <c r="U955" t="n">
        <v>0.65</v>
      </c>
      <c r="V955" t="n">
        <v>0.76</v>
      </c>
      <c r="W955" t="n">
        <v>1.46</v>
      </c>
      <c r="X955" t="n">
        <v>0.28</v>
      </c>
      <c r="Y955" t="n">
        <v>1</v>
      </c>
      <c r="Z955" t="n">
        <v>10</v>
      </c>
    </row>
    <row r="956">
      <c r="A956" t="n">
        <v>53</v>
      </c>
      <c r="B956" t="n">
        <v>135</v>
      </c>
      <c r="C956" t="inlineStr">
        <is>
          <t xml:space="preserve">CONCLUIDO	</t>
        </is>
      </c>
      <c r="D956" t="n">
        <v>6.5685</v>
      </c>
      <c r="E956" t="n">
        <v>15.22</v>
      </c>
      <c r="F956" t="n">
        <v>11.81</v>
      </c>
      <c r="G956" t="n">
        <v>64.45</v>
      </c>
      <c r="H956" t="n">
        <v>0.88</v>
      </c>
      <c r="I956" t="n">
        <v>11</v>
      </c>
      <c r="J956" t="n">
        <v>289.09</v>
      </c>
      <c r="K956" t="n">
        <v>59.89</v>
      </c>
      <c r="L956" t="n">
        <v>14.25</v>
      </c>
      <c r="M956" t="n">
        <v>9</v>
      </c>
      <c r="N956" t="n">
        <v>79.95</v>
      </c>
      <c r="O956" t="n">
        <v>35888.47</v>
      </c>
      <c r="P956" t="n">
        <v>188.38</v>
      </c>
      <c r="Q956" t="n">
        <v>460.69</v>
      </c>
      <c r="R956" t="n">
        <v>49.44</v>
      </c>
      <c r="S956" t="n">
        <v>32.19</v>
      </c>
      <c r="T956" t="n">
        <v>4707.67</v>
      </c>
      <c r="U956" t="n">
        <v>0.65</v>
      </c>
      <c r="V956" t="n">
        <v>0.76</v>
      </c>
      <c r="W956" t="n">
        <v>1.47</v>
      </c>
      <c r="X956" t="n">
        <v>0.28</v>
      </c>
      <c r="Y956" t="n">
        <v>1</v>
      </c>
      <c r="Z956" t="n">
        <v>10</v>
      </c>
    </row>
    <row r="957">
      <c r="A957" t="n">
        <v>54</v>
      </c>
      <c r="B957" t="n">
        <v>135</v>
      </c>
      <c r="C957" t="inlineStr">
        <is>
          <t xml:space="preserve">CONCLUIDO	</t>
        </is>
      </c>
      <c r="D957" t="n">
        <v>6.5719</v>
      </c>
      <c r="E957" t="n">
        <v>15.22</v>
      </c>
      <c r="F957" t="n">
        <v>11.81</v>
      </c>
      <c r="G957" t="n">
        <v>64.40000000000001</v>
      </c>
      <c r="H957" t="n">
        <v>0.89</v>
      </c>
      <c r="I957" t="n">
        <v>11</v>
      </c>
      <c r="J957" t="n">
        <v>289.6</v>
      </c>
      <c r="K957" t="n">
        <v>59.89</v>
      </c>
      <c r="L957" t="n">
        <v>14.5</v>
      </c>
      <c r="M957" t="n">
        <v>9</v>
      </c>
      <c r="N957" t="n">
        <v>80.20999999999999</v>
      </c>
      <c r="O957" t="n">
        <v>35951.04</v>
      </c>
      <c r="P957" t="n">
        <v>187.97</v>
      </c>
      <c r="Q957" t="n">
        <v>460.7</v>
      </c>
      <c r="R957" t="n">
        <v>49.58</v>
      </c>
      <c r="S957" t="n">
        <v>32.19</v>
      </c>
      <c r="T957" t="n">
        <v>4776.02</v>
      </c>
      <c r="U957" t="n">
        <v>0.65</v>
      </c>
      <c r="V957" t="n">
        <v>0.76</v>
      </c>
      <c r="W957" t="n">
        <v>1.46</v>
      </c>
      <c r="X957" t="n">
        <v>0.27</v>
      </c>
      <c r="Y957" t="n">
        <v>1</v>
      </c>
      <c r="Z957" t="n">
        <v>10</v>
      </c>
    </row>
    <row r="958">
      <c r="A958" t="n">
        <v>55</v>
      </c>
      <c r="B958" t="n">
        <v>135</v>
      </c>
      <c r="C958" t="inlineStr">
        <is>
          <t xml:space="preserve">CONCLUIDO	</t>
        </is>
      </c>
      <c r="D958" t="n">
        <v>6.5684</v>
      </c>
      <c r="E958" t="n">
        <v>15.22</v>
      </c>
      <c r="F958" t="n">
        <v>11.82</v>
      </c>
      <c r="G958" t="n">
        <v>64.45</v>
      </c>
      <c r="H958" t="n">
        <v>0.91</v>
      </c>
      <c r="I958" t="n">
        <v>11</v>
      </c>
      <c r="J958" t="n">
        <v>290.1</v>
      </c>
      <c r="K958" t="n">
        <v>59.89</v>
      </c>
      <c r="L958" t="n">
        <v>14.75</v>
      </c>
      <c r="M958" t="n">
        <v>9</v>
      </c>
      <c r="N958" t="n">
        <v>80.47</v>
      </c>
      <c r="O958" t="n">
        <v>36013.72</v>
      </c>
      <c r="P958" t="n">
        <v>187.38</v>
      </c>
      <c r="Q958" t="n">
        <v>460.7</v>
      </c>
      <c r="R958" t="n">
        <v>49.71</v>
      </c>
      <c r="S958" t="n">
        <v>32.19</v>
      </c>
      <c r="T958" t="n">
        <v>4840.89</v>
      </c>
      <c r="U958" t="n">
        <v>0.65</v>
      </c>
      <c r="V958" t="n">
        <v>0.76</v>
      </c>
      <c r="W958" t="n">
        <v>1.46</v>
      </c>
      <c r="X958" t="n">
        <v>0.28</v>
      </c>
      <c r="Y958" t="n">
        <v>1</v>
      </c>
      <c r="Z958" t="n">
        <v>10</v>
      </c>
    </row>
    <row r="959">
      <c r="A959" t="n">
        <v>56</v>
      </c>
      <c r="B959" t="n">
        <v>135</v>
      </c>
      <c r="C959" t="inlineStr">
        <is>
          <t xml:space="preserve">CONCLUIDO	</t>
        </is>
      </c>
      <c r="D959" t="n">
        <v>6.6032</v>
      </c>
      <c r="E959" t="n">
        <v>15.14</v>
      </c>
      <c r="F959" t="n">
        <v>11.79</v>
      </c>
      <c r="G959" t="n">
        <v>70.70999999999999</v>
      </c>
      <c r="H959" t="n">
        <v>0.92</v>
      </c>
      <c r="I959" t="n">
        <v>10</v>
      </c>
      <c r="J959" t="n">
        <v>290.61</v>
      </c>
      <c r="K959" t="n">
        <v>59.89</v>
      </c>
      <c r="L959" t="n">
        <v>15</v>
      </c>
      <c r="M959" t="n">
        <v>8</v>
      </c>
      <c r="N959" t="n">
        <v>80.73</v>
      </c>
      <c r="O959" t="n">
        <v>36076.5</v>
      </c>
      <c r="P959" t="n">
        <v>186.98</v>
      </c>
      <c r="Q959" t="n">
        <v>460.69</v>
      </c>
      <c r="R959" t="n">
        <v>48.72</v>
      </c>
      <c r="S959" t="n">
        <v>32.19</v>
      </c>
      <c r="T959" t="n">
        <v>4351.73</v>
      </c>
      <c r="U959" t="n">
        <v>0.66</v>
      </c>
      <c r="V959" t="n">
        <v>0.76</v>
      </c>
      <c r="W959" t="n">
        <v>1.46</v>
      </c>
      <c r="X959" t="n">
        <v>0.25</v>
      </c>
      <c r="Y959" t="n">
        <v>1</v>
      </c>
      <c r="Z959" t="n">
        <v>10</v>
      </c>
    </row>
    <row r="960">
      <c r="A960" t="n">
        <v>57</v>
      </c>
      <c r="B960" t="n">
        <v>135</v>
      </c>
      <c r="C960" t="inlineStr">
        <is>
          <t xml:space="preserve">CONCLUIDO	</t>
        </is>
      </c>
      <c r="D960" t="n">
        <v>6.6025</v>
      </c>
      <c r="E960" t="n">
        <v>15.15</v>
      </c>
      <c r="F960" t="n">
        <v>11.79</v>
      </c>
      <c r="G960" t="n">
        <v>70.72</v>
      </c>
      <c r="H960" t="n">
        <v>0.93</v>
      </c>
      <c r="I960" t="n">
        <v>10</v>
      </c>
      <c r="J960" t="n">
        <v>291.12</v>
      </c>
      <c r="K960" t="n">
        <v>59.89</v>
      </c>
      <c r="L960" t="n">
        <v>15.25</v>
      </c>
      <c r="M960" t="n">
        <v>8</v>
      </c>
      <c r="N960" t="n">
        <v>80.98999999999999</v>
      </c>
      <c r="O960" t="n">
        <v>36139.39</v>
      </c>
      <c r="P960" t="n">
        <v>186.48</v>
      </c>
      <c r="Q960" t="n">
        <v>460.71</v>
      </c>
      <c r="R960" t="n">
        <v>48.62</v>
      </c>
      <c r="S960" t="n">
        <v>32.19</v>
      </c>
      <c r="T960" t="n">
        <v>4303.29</v>
      </c>
      <c r="U960" t="n">
        <v>0.66</v>
      </c>
      <c r="V960" t="n">
        <v>0.76</v>
      </c>
      <c r="W960" t="n">
        <v>1.47</v>
      </c>
      <c r="X960" t="n">
        <v>0.25</v>
      </c>
      <c r="Y960" t="n">
        <v>1</v>
      </c>
      <c r="Z960" t="n">
        <v>10</v>
      </c>
    </row>
    <row r="961">
      <c r="A961" t="n">
        <v>58</v>
      </c>
      <c r="B961" t="n">
        <v>135</v>
      </c>
      <c r="C961" t="inlineStr">
        <is>
          <t xml:space="preserve">CONCLUIDO	</t>
        </is>
      </c>
      <c r="D961" t="n">
        <v>6.6009</v>
      </c>
      <c r="E961" t="n">
        <v>15.15</v>
      </c>
      <c r="F961" t="n">
        <v>11.79</v>
      </c>
      <c r="G961" t="n">
        <v>70.73999999999999</v>
      </c>
      <c r="H961" t="n">
        <v>0.95</v>
      </c>
      <c r="I961" t="n">
        <v>10</v>
      </c>
      <c r="J961" t="n">
        <v>291.63</v>
      </c>
      <c r="K961" t="n">
        <v>59.89</v>
      </c>
      <c r="L961" t="n">
        <v>15.5</v>
      </c>
      <c r="M961" t="n">
        <v>8</v>
      </c>
      <c r="N961" t="n">
        <v>81.25</v>
      </c>
      <c r="O961" t="n">
        <v>36202.38</v>
      </c>
      <c r="P961" t="n">
        <v>186.42</v>
      </c>
      <c r="Q961" t="n">
        <v>460.69</v>
      </c>
      <c r="R961" t="n">
        <v>49.06</v>
      </c>
      <c r="S961" t="n">
        <v>32.19</v>
      </c>
      <c r="T961" t="n">
        <v>4522.73</v>
      </c>
      <c r="U961" t="n">
        <v>0.66</v>
      </c>
      <c r="V961" t="n">
        <v>0.76</v>
      </c>
      <c r="W961" t="n">
        <v>1.46</v>
      </c>
      <c r="X961" t="n">
        <v>0.26</v>
      </c>
      <c r="Y961" t="n">
        <v>1</v>
      </c>
      <c r="Z961" t="n">
        <v>10</v>
      </c>
    </row>
    <row r="962">
      <c r="A962" t="n">
        <v>59</v>
      </c>
      <c r="B962" t="n">
        <v>135</v>
      </c>
      <c r="C962" t="inlineStr">
        <is>
          <t xml:space="preserve">CONCLUIDO	</t>
        </is>
      </c>
      <c r="D962" t="n">
        <v>6.5973</v>
      </c>
      <c r="E962" t="n">
        <v>15.16</v>
      </c>
      <c r="F962" t="n">
        <v>11.8</v>
      </c>
      <c r="G962" t="n">
        <v>70.8</v>
      </c>
      <c r="H962" t="n">
        <v>0.96</v>
      </c>
      <c r="I962" t="n">
        <v>10</v>
      </c>
      <c r="J962" t="n">
        <v>292.15</v>
      </c>
      <c r="K962" t="n">
        <v>59.89</v>
      </c>
      <c r="L962" t="n">
        <v>15.75</v>
      </c>
      <c r="M962" t="n">
        <v>8</v>
      </c>
      <c r="N962" t="n">
        <v>81.51000000000001</v>
      </c>
      <c r="O962" t="n">
        <v>36265.48</v>
      </c>
      <c r="P962" t="n">
        <v>186.67</v>
      </c>
      <c r="Q962" t="n">
        <v>460.69</v>
      </c>
      <c r="R962" t="n">
        <v>49.01</v>
      </c>
      <c r="S962" t="n">
        <v>32.19</v>
      </c>
      <c r="T962" t="n">
        <v>4497.45</v>
      </c>
      <c r="U962" t="n">
        <v>0.66</v>
      </c>
      <c r="V962" t="n">
        <v>0.76</v>
      </c>
      <c r="W962" t="n">
        <v>1.47</v>
      </c>
      <c r="X962" t="n">
        <v>0.27</v>
      </c>
      <c r="Y962" t="n">
        <v>1</v>
      </c>
      <c r="Z962" t="n">
        <v>10</v>
      </c>
    </row>
    <row r="963">
      <c r="A963" t="n">
        <v>60</v>
      </c>
      <c r="B963" t="n">
        <v>135</v>
      </c>
      <c r="C963" t="inlineStr">
        <is>
          <t xml:space="preserve">CONCLUIDO	</t>
        </is>
      </c>
      <c r="D963" t="n">
        <v>6.6003</v>
      </c>
      <c r="E963" t="n">
        <v>15.15</v>
      </c>
      <c r="F963" t="n">
        <v>11.79</v>
      </c>
      <c r="G963" t="n">
        <v>70.75</v>
      </c>
      <c r="H963" t="n">
        <v>0.97</v>
      </c>
      <c r="I963" t="n">
        <v>10</v>
      </c>
      <c r="J963" t="n">
        <v>292.66</v>
      </c>
      <c r="K963" t="n">
        <v>59.89</v>
      </c>
      <c r="L963" t="n">
        <v>16</v>
      </c>
      <c r="M963" t="n">
        <v>8</v>
      </c>
      <c r="N963" t="n">
        <v>81.77</v>
      </c>
      <c r="O963" t="n">
        <v>36328.69</v>
      </c>
      <c r="P963" t="n">
        <v>186.05</v>
      </c>
      <c r="Q963" t="n">
        <v>460.73</v>
      </c>
      <c r="R963" t="n">
        <v>48.92</v>
      </c>
      <c r="S963" t="n">
        <v>32.19</v>
      </c>
      <c r="T963" t="n">
        <v>4454.76</v>
      </c>
      <c r="U963" t="n">
        <v>0.66</v>
      </c>
      <c r="V963" t="n">
        <v>0.76</v>
      </c>
      <c r="W963" t="n">
        <v>1.46</v>
      </c>
      <c r="X963" t="n">
        <v>0.26</v>
      </c>
      <c r="Y963" t="n">
        <v>1</v>
      </c>
      <c r="Z963" t="n">
        <v>10</v>
      </c>
    </row>
    <row r="964">
      <c r="A964" t="n">
        <v>61</v>
      </c>
      <c r="B964" t="n">
        <v>135</v>
      </c>
      <c r="C964" t="inlineStr">
        <is>
          <t xml:space="preserve">CONCLUIDO	</t>
        </is>
      </c>
      <c r="D964" t="n">
        <v>6.5959</v>
      </c>
      <c r="E964" t="n">
        <v>15.16</v>
      </c>
      <c r="F964" t="n">
        <v>11.8</v>
      </c>
      <c r="G964" t="n">
        <v>70.81</v>
      </c>
      <c r="H964" t="n">
        <v>0.99</v>
      </c>
      <c r="I964" t="n">
        <v>10</v>
      </c>
      <c r="J964" t="n">
        <v>293.17</v>
      </c>
      <c r="K964" t="n">
        <v>59.89</v>
      </c>
      <c r="L964" t="n">
        <v>16.25</v>
      </c>
      <c r="M964" t="n">
        <v>8</v>
      </c>
      <c r="N964" t="n">
        <v>82.03</v>
      </c>
      <c r="O964" t="n">
        <v>36392.01</v>
      </c>
      <c r="P964" t="n">
        <v>185.52</v>
      </c>
      <c r="Q964" t="n">
        <v>460.69</v>
      </c>
      <c r="R964" t="n">
        <v>49.18</v>
      </c>
      <c r="S964" t="n">
        <v>32.19</v>
      </c>
      <c r="T964" t="n">
        <v>4583.97</v>
      </c>
      <c r="U964" t="n">
        <v>0.65</v>
      </c>
      <c r="V964" t="n">
        <v>0.76</v>
      </c>
      <c r="W964" t="n">
        <v>1.47</v>
      </c>
      <c r="X964" t="n">
        <v>0.27</v>
      </c>
      <c r="Y964" t="n">
        <v>1</v>
      </c>
      <c r="Z964" t="n">
        <v>10</v>
      </c>
    </row>
    <row r="965">
      <c r="A965" t="n">
        <v>62</v>
      </c>
      <c r="B965" t="n">
        <v>135</v>
      </c>
      <c r="C965" t="inlineStr">
        <is>
          <t xml:space="preserve">CONCLUIDO	</t>
        </is>
      </c>
      <c r="D965" t="n">
        <v>6.6406</v>
      </c>
      <c r="E965" t="n">
        <v>15.06</v>
      </c>
      <c r="F965" t="n">
        <v>11.75</v>
      </c>
      <c r="G965" t="n">
        <v>78.34</v>
      </c>
      <c r="H965" t="n">
        <v>1</v>
      </c>
      <c r="I965" t="n">
        <v>9</v>
      </c>
      <c r="J965" t="n">
        <v>293.69</v>
      </c>
      <c r="K965" t="n">
        <v>59.89</v>
      </c>
      <c r="L965" t="n">
        <v>16.5</v>
      </c>
      <c r="M965" t="n">
        <v>7</v>
      </c>
      <c r="N965" t="n">
        <v>82.3</v>
      </c>
      <c r="O965" t="n">
        <v>36455.44</v>
      </c>
      <c r="P965" t="n">
        <v>184.16</v>
      </c>
      <c r="Q965" t="n">
        <v>460.69</v>
      </c>
      <c r="R965" t="n">
        <v>47.67</v>
      </c>
      <c r="S965" t="n">
        <v>32.19</v>
      </c>
      <c r="T965" t="n">
        <v>3832.04</v>
      </c>
      <c r="U965" t="n">
        <v>0.68</v>
      </c>
      <c r="V965" t="n">
        <v>0.76</v>
      </c>
      <c r="W965" t="n">
        <v>1.46</v>
      </c>
      <c r="X965" t="n">
        <v>0.22</v>
      </c>
      <c r="Y965" t="n">
        <v>1</v>
      </c>
      <c r="Z965" t="n">
        <v>10</v>
      </c>
    </row>
    <row r="966">
      <c r="A966" t="n">
        <v>63</v>
      </c>
      <c r="B966" t="n">
        <v>135</v>
      </c>
      <c r="C966" t="inlineStr">
        <is>
          <t xml:space="preserve">CONCLUIDO	</t>
        </is>
      </c>
      <c r="D966" t="n">
        <v>6.6362</v>
      </c>
      <c r="E966" t="n">
        <v>15.07</v>
      </c>
      <c r="F966" t="n">
        <v>11.76</v>
      </c>
      <c r="G966" t="n">
        <v>78.41</v>
      </c>
      <c r="H966" t="n">
        <v>1.01</v>
      </c>
      <c r="I966" t="n">
        <v>9</v>
      </c>
      <c r="J966" t="n">
        <v>294.2</v>
      </c>
      <c r="K966" t="n">
        <v>59.89</v>
      </c>
      <c r="L966" t="n">
        <v>16.75</v>
      </c>
      <c r="M966" t="n">
        <v>7</v>
      </c>
      <c r="N966" t="n">
        <v>82.56</v>
      </c>
      <c r="O966" t="n">
        <v>36518.97</v>
      </c>
      <c r="P966" t="n">
        <v>184.4</v>
      </c>
      <c r="Q966" t="n">
        <v>460.69</v>
      </c>
      <c r="R966" t="n">
        <v>47.81</v>
      </c>
      <c r="S966" t="n">
        <v>32.19</v>
      </c>
      <c r="T966" t="n">
        <v>3901.43</v>
      </c>
      <c r="U966" t="n">
        <v>0.67</v>
      </c>
      <c r="V966" t="n">
        <v>0.76</v>
      </c>
      <c r="W966" t="n">
        <v>1.46</v>
      </c>
      <c r="X966" t="n">
        <v>0.23</v>
      </c>
      <c r="Y966" t="n">
        <v>1</v>
      </c>
      <c r="Z966" t="n">
        <v>10</v>
      </c>
    </row>
    <row r="967">
      <c r="A967" t="n">
        <v>64</v>
      </c>
      <c r="B967" t="n">
        <v>135</v>
      </c>
      <c r="C967" t="inlineStr">
        <is>
          <t xml:space="preserve">CONCLUIDO	</t>
        </is>
      </c>
      <c r="D967" t="n">
        <v>6.6394</v>
      </c>
      <c r="E967" t="n">
        <v>15.06</v>
      </c>
      <c r="F967" t="n">
        <v>11.75</v>
      </c>
      <c r="G967" t="n">
        <v>78.36</v>
      </c>
      <c r="H967" t="n">
        <v>1.03</v>
      </c>
      <c r="I967" t="n">
        <v>9</v>
      </c>
      <c r="J967" t="n">
        <v>294.72</v>
      </c>
      <c r="K967" t="n">
        <v>59.89</v>
      </c>
      <c r="L967" t="n">
        <v>17</v>
      </c>
      <c r="M967" t="n">
        <v>7</v>
      </c>
      <c r="N967" t="n">
        <v>82.83</v>
      </c>
      <c r="O967" t="n">
        <v>36582.62</v>
      </c>
      <c r="P967" t="n">
        <v>184.64</v>
      </c>
      <c r="Q967" t="n">
        <v>460.69</v>
      </c>
      <c r="R967" t="n">
        <v>47.58</v>
      </c>
      <c r="S967" t="n">
        <v>32.19</v>
      </c>
      <c r="T967" t="n">
        <v>3788.88</v>
      </c>
      <c r="U967" t="n">
        <v>0.68</v>
      </c>
      <c r="V967" t="n">
        <v>0.76</v>
      </c>
      <c r="W967" t="n">
        <v>1.46</v>
      </c>
      <c r="X967" t="n">
        <v>0.22</v>
      </c>
      <c r="Y967" t="n">
        <v>1</v>
      </c>
      <c r="Z967" t="n">
        <v>10</v>
      </c>
    </row>
    <row r="968">
      <c r="A968" t="n">
        <v>65</v>
      </c>
      <c r="B968" t="n">
        <v>135</v>
      </c>
      <c r="C968" t="inlineStr">
        <is>
          <t xml:space="preserve">CONCLUIDO	</t>
        </is>
      </c>
      <c r="D968" t="n">
        <v>6.6381</v>
      </c>
      <c r="E968" t="n">
        <v>15.06</v>
      </c>
      <c r="F968" t="n">
        <v>11.76</v>
      </c>
      <c r="G968" t="n">
        <v>78.38</v>
      </c>
      <c r="H968" t="n">
        <v>1.04</v>
      </c>
      <c r="I968" t="n">
        <v>9</v>
      </c>
      <c r="J968" t="n">
        <v>295.23</v>
      </c>
      <c r="K968" t="n">
        <v>59.89</v>
      </c>
      <c r="L968" t="n">
        <v>17.25</v>
      </c>
      <c r="M968" t="n">
        <v>7</v>
      </c>
      <c r="N968" t="n">
        <v>83.09999999999999</v>
      </c>
      <c r="O968" t="n">
        <v>36646.38</v>
      </c>
      <c r="P968" t="n">
        <v>184.63</v>
      </c>
      <c r="Q968" t="n">
        <v>460.69</v>
      </c>
      <c r="R968" t="n">
        <v>47.83</v>
      </c>
      <c r="S968" t="n">
        <v>32.19</v>
      </c>
      <c r="T968" t="n">
        <v>3914.2</v>
      </c>
      <c r="U968" t="n">
        <v>0.67</v>
      </c>
      <c r="V968" t="n">
        <v>0.76</v>
      </c>
      <c r="W968" t="n">
        <v>1.46</v>
      </c>
      <c r="X968" t="n">
        <v>0.22</v>
      </c>
      <c r="Y968" t="n">
        <v>1</v>
      </c>
      <c r="Z968" t="n">
        <v>10</v>
      </c>
    </row>
    <row r="969">
      <c r="A969" t="n">
        <v>66</v>
      </c>
      <c r="B969" t="n">
        <v>135</v>
      </c>
      <c r="C969" t="inlineStr">
        <is>
          <t xml:space="preserve">CONCLUIDO	</t>
        </is>
      </c>
      <c r="D969" t="n">
        <v>6.6313</v>
      </c>
      <c r="E969" t="n">
        <v>15.08</v>
      </c>
      <c r="F969" t="n">
        <v>11.77</v>
      </c>
      <c r="G969" t="n">
        <v>78.48</v>
      </c>
      <c r="H969" t="n">
        <v>1.05</v>
      </c>
      <c r="I969" t="n">
        <v>9</v>
      </c>
      <c r="J969" t="n">
        <v>295.75</v>
      </c>
      <c r="K969" t="n">
        <v>59.89</v>
      </c>
      <c r="L969" t="n">
        <v>17.5</v>
      </c>
      <c r="M969" t="n">
        <v>7</v>
      </c>
      <c r="N969" t="n">
        <v>83.36</v>
      </c>
      <c r="O969" t="n">
        <v>36710.24</v>
      </c>
      <c r="P969" t="n">
        <v>185.03</v>
      </c>
      <c r="Q969" t="n">
        <v>460.69</v>
      </c>
      <c r="R969" t="n">
        <v>48.27</v>
      </c>
      <c r="S969" t="n">
        <v>32.19</v>
      </c>
      <c r="T969" t="n">
        <v>4130.42</v>
      </c>
      <c r="U969" t="n">
        <v>0.67</v>
      </c>
      <c r="V969" t="n">
        <v>0.76</v>
      </c>
      <c r="W969" t="n">
        <v>1.46</v>
      </c>
      <c r="X969" t="n">
        <v>0.24</v>
      </c>
      <c r="Y969" t="n">
        <v>1</v>
      </c>
      <c r="Z969" t="n">
        <v>10</v>
      </c>
    </row>
    <row r="970">
      <c r="A970" t="n">
        <v>67</v>
      </c>
      <c r="B970" t="n">
        <v>135</v>
      </c>
      <c r="C970" t="inlineStr">
        <is>
          <t xml:space="preserve">CONCLUIDO	</t>
        </is>
      </c>
      <c r="D970" t="n">
        <v>6.6357</v>
      </c>
      <c r="E970" t="n">
        <v>15.07</v>
      </c>
      <c r="F970" t="n">
        <v>11.76</v>
      </c>
      <c r="G970" t="n">
        <v>78.41</v>
      </c>
      <c r="H970" t="n">
        <v>1.07</v>
      </c>
      <c r="I970" t="n">
        <v>9</v>
      </c>
      <c r="J970" t="n">
        <v>296.27</v>
      </c>
      <c r="K970" t="n">
        <v>59.89</v>
      </c>
      <c r="L970" t="n">
        <v>17.75</v>
      </c>
      <c r="M970" t="n">
        <v>7</v>
      </c>
      <c r="N970" t="n">
        <v>83.63</v>
      </c>
      <c r="O970" t="n">
        <v>36774.22</v>
      </c>
      <c r="P970" t="n">
        <v>184.82</v>
      </c>
      <c r="Q970" t="n">
        <v>460.69</v>
      </c>
      <c r="R970" t="n">
        <v>47.97</v>
      </c>
      <c r="S970" t="n">
        <v>32.19</v>
      </c>
      <c r="T970" t="n">
        <v>3980.07</v>
      </c>
      <c r="U970" t="n">
        <v>0.67</v>
      </c>
      <c r="V970" t="n">
        <v>0.76</v>
      </c>
      <c r="W970" t="n">
        <v>1.46</v>
      </c>
      <c r="X970" t="n">
        <v>0.23</v>
      </c>
      <c r="Y970" t="n">
        <v>1</v>
      </c>
      <c r="Z970" t="n">
        <v>10</v>
      </c>
    </row>
    <row r="971">
      <c r="A971" t="n">
        <v>68</v>
      </c>
      <c r="B971" t="n">
        <v>135</v>
      </c>
      <c r="C971" t="inlineStr">
        <is>
          <t xml:space="preserve">CONCLUIDO	</t>
        </is>
      </c>
      <c r="D971" t="n">
        <v>6.6329</v>
      </c>
      <c r="E971" t="n">
        <v>15.08</v>
      </c>
      <c r="F971" t="n">
        <v>11.77</v>
      </c>
      <c r="G971" t="n">
        <v>78.45999999999999</v>
      </c>
      <c r="H971" t="n">
        <v>1.08</v>
      </c>
      <c r="I971" t="n">
        <v>9</v>
      </c>
      <c r="J971" t="n">
        <v>296.79</v>
      </c>
      <c r="K971" t="n">
        <v>59.89</v>
      </c>
      <c r="L971" t="n">
        <v>18</v>
      </c>
      <c r="M971" t="n">
        <v>7</v>
      </c>
      <c r="N971" t="n">
        <v>83.90000000000001</v>
      </c>
      <c r="O971" t="n">
        <v>36838.32</v>
      </c>
      <c r="P971" t="n">
        <v>184.16</v>
      </c>
      <c r="Q971" t="n">
        <v>460.69</v>
      </c>
      <c r="R971" t="n">
        <v>47.96</v>
      </c>
      <c r="S971" t="n">
        <v>32.19</v>
      </c>
      <c r="T971" t="n">
        <v>3976.28</v>
      </c>
      <c r="U971" t="n">
        <v>0.67</v>
      </c>
      <c r="V971" t="n">
        <v>0.76</v>
      </c>
      <c r="W971" t="n">
        <v>1.47</v>
      </c>
      <c r="X971" t="n">
        <v>0.23</v>
      </c>
      <c r="Y971" t="n">
        <v>1</v>
      </c>
      <c r="Z971" t="n">
        <v>10</v>
      </c>
    </row>
    <row r="972">
      <c r="A972" t="n">
        <v>69</v>
      </c>
      <c r="B972" t="n">
        <v>135</v>
      </c>
      <c r="C972" t="inlineStr">
        <is>
          <t xml:space="preserve">CONCLUIDO	</t>
        </is>
      </c>
      <c r="D972" t="n">
        <v>6.6346</v>
      </c>
      <c r="E972" t="n">
        <v>15.07</v>
      </c>
      <c r="F972" t="n">
        <v>11.76</v>
      </c>
      <c r="G972" t="n">
        <v>78.43000000000001</v>
      </c>
      <c r="H972" t="n">
        <v>1.09</v>
      </c>
      <c r="I972" t="n">
        <v>9</v>
      </c>
      <c r="J972" t="n">
        <v>297.31</v>
      </c>
      <c r="K972" t="n">
        <v>59.89</v>
      </c>
      <c r="L972" t="n">
        <v>18.25</v>
      </c>
      <c r="M972" t="n">
        <v>7</v>
      </c>
      <c r="N972" t="n">
        <v>84.17</v>
      </c>
      <c r="O972" t="n">
        <v>36902.52</v>
      </c>
      <c r="P972" t="n">
        <v>183.67</v>
      </c>
      <c r="Q972" t="n">
        <v>460.69</v>
      </c>
      <c r="R972" t="n">
        <v>48.1</v>
      </c>
      <c r="S972" t="n">
        <v>32.19</v>
      </c>
      <c r="T972" t="n">
        <v>4047.91</v>
      </c>
      <c r="U972" t="n">
        <v>0.67</v>
      </c>
      <c r="V972" t="n">
        <v>0.76</v>
      </c>
      <c r="W972" t="n">
        <v>1.46</v>
      </c>
      <c r="X972" t="n">
        <v>0.23</v>
      </c>
      <c r="Y972" t="n">
        <v>1</v>
      </c>
      <c r="Z972" t="n">
        <v>10</v>
      </c>
    </row>
    <row r="973">
      <c r="A973" t="n">
        <v>70</v>
      </c>
      <c r="B973" t="n">
        <v>135</v>
      </c>
      <c r="C973" t="inlineStr">
        <is>
          <t xml:space="preserve">CONCLUIDO	</t>
        </is>
      </c>
      <c r="D973" t="n">
        <v>6.6352</v>
      </c>
      <c r="E973" t="n">
        <v>15.07</v>
      </c>
      <c r="F973" t="n">
        <v>11.76</v>
      </c>
      <c r="G973" t="n">
        <v>78.42</v>
      </c>
      <c r="H973" t="n">
        <v>1.11</v>
      </c>
      <c r="I973" t="n">
        <v>9</v>
      </c>
      <c r="J973" t="n">
        <v>297.83</v>
      </c>
      <c r="K973" t="n">
        <v>59.89</v>
      </c>
      <c r="L973" t="n">
        <v>18.5</v>
      </c>
      <c r="M973" t="n">
        <v>7</v>
      </c>
      <c r="N973" t="n">
        <v>84.45</v>
      </c>
      <c r="O973" t="n">
        <v>36966.84</v>
      </c>
      <c r="P973" t="n">
        <v>183.39</v>
      </c>
      <c r="Q973" t="n">
        <v>460.7</v>
      </c>
      <c r="R973" t="n">
        <v>48.1</v>
      </c>
      <c r="S973" t="n">
        <v>32.19</v>
      </c>
      <c r="T973" t="n">
        <v>4047.1</v>
      </c>
      <c r="U973" t="n">
        <v>0.67</v>
      </c>
      <c r="V973" t="n">
        <v>0.76</v>
      </c>
      <c r="W973" t="n">
        <v>1.46</v>
      </c>
      <c r="X973" t="n">
        <v>0.23</v>
      </c>
      <c r="Y973" t="n">
        <v>1</v>
      </c>
      <c r="Z973" t="n">
        <v>10</v>
      </c>
    </row>
    <row r="974">
      <c r="A974" t="n">
        <v>71</v>
      </c>
      <c r="B974" t="n">
        <v>135</v>
      </c>
      <c r="C974" t="inlineStr">
        <is>
          <t xml:space="preserve">CONCLUIDO	</t>
        </is>
      </c>
      <c r="D974" t="n">
        <v>6.674</v>
      </c>
      <c r="E974" t="n">
        <v>14.98</v>
      </c>
      <c r="F974" t="n">
        <v>11.73</v>
      </c>
      <c r="G974" t="n">
        <v>87.95</v>
      </c>
      <c r="H974" t="n">
        <v>1.12</v>
      </c>
      <c r="I974" t="n">
        <v>8</v>
      </c>
      <c r="J974" t="n">
        <v>298.35</v>
      </c>
      <c r="K974" t="n">
        <v>59.89</v>
      </c>
      <c r="L974" t="n">
        <v>18.75</v>
      </c>
      <c r="M974" t="n">
        <v>6</v>
      </c>
      <c r="N974" t="n">
        <v>84.72</v>
      </c>
      <c r="O974" t="n">
        <v>37031.27</v>
      </c>
      <c r="P974" t="n">
        <v>182.17</v>
      </c>
      <c r="Q974" t="n">
        <v>460.69</v>
      </c>
      <c r="R974" t="n">
        <v>46.66</v>
      </c>
      <c r="S974" t="n">
        <v>32.19</v>
      </c>
      <c r="T974" t="n">
        <v>3332.94</v>
      </c>
      <c r="U974" t="n">
        <v>0.6899999999999999</v>
      </c>
      <c r="V974" t="n">
        <v>0.76</v>
      </c>
      <c r="W974" t="n">
        <v>1.46</v>
      </c>
      <c r="X974" t="n">
        <v>0.19</v>
      </c>
      <c r="Y974" t="n">
        <v>1</v>
      </c>
      <c r="Z974" t="n">
        <v>10</v>
      </c>
    </row>
    <row r="975">
      <c r="A975" t="n">
        <v>72</v>
      </c>
      <c r="B975" t="n">
        <v>135</v>
      </c>
      <c r="C975" t="inlineStr">
        <is>
          <t xml:space="preserve">CONCLUIDO	</t>
        </is>
      </c>
      <c r="D975" t="n">
        <v>6.6684</v>
      </c>
      <c r="E975" t="n">
        <v>15</v>
      </c>
      <c r="F975" t="n">
        <v>11.74</v>
      </c>
      <c r="G975" t="n">
        <v>88.04000000000001</v>
      </c>
      <c r="H975" t="n">
        <v>1.13</v>
      </c>
      <c r="I975" t="n">
        <v>8</v>
      </c>
      <c r="J975" t="n">
        <v>298.88</v>
      </c>
      <c r="K975" t="n">
        <v>59.89</v>
      </c>
      <c r="L975" t="n">
        <v>19</v>
      </c>
      <c r="M975" t="n">
        <v>6</v>
      </c>
      <c r="N975" t="n">
        <v>84.98999999999999</v>
      </c>
      <c r="O975" t="n">
        <v>37095.82</v>
      </c>
      <c r="P975" t="n">
        <v>182.46</v>
      </c>
      <c r="Q975" t="n">
        <v>460.7</v>
      </c>
      <c r="R975" t="n">
        <v>47.2</v>
      </c>
      <c r="S975" t="n">
        <v>32.19</v>
      </c>
      <c r="T975" t="n">
        <v>3601.6</v>
      </c>
      <c r="U975" t="n">
        <v>0.68</v>
      </c>
      <c r="V975" t="n">
        <v>0.76</v>
      </c>
      <c r="W975" t="n">
        <v>1.46</v>
      </c>
      <c r="X975" t="n">
        <v>0.2</v>
      </c>
      <c r="Y975" t="n">
        <v>1</v>
      </c>
      <c r="Z975" t="n">
        <v>10</v>
      </c>
    </row>
    <row r="976">
      <c r="A976" t="n">
        <v>73</v>
      </c>
      <c r="B976" t="n">
        <v>135</v>
      </c>
      <c r="C976" t="inlineStr">
        <is>
          <t xml:space="preserve">CONCLUIDO	</t>
        </is>
      </c>
      <c r="D976" t="n">
        <v>6.6732</v>
      </c>
      <c r="E976" t="n">
        <v>14.99</v>
      </c>
      <c r="F976" t="n">
        <v>11.73</v>
      </c>
      <c r="G976" t="n">
        <v>87.95999999999999</v>
      </c>
      <c r="H976" t="n">
        <v>1.15</v>
      </c>
      <c r="I976" t="n">
        <v>8</v>
      </c>
      <c r="J976" t="n">
        <v>299.4</v>
      </c>
      <c r="K976" t="n">
        <v>59.89</v>
      </c>
      <c r="L976" t="n">
        <v>19.25</v>
      </c>
      <c r="M976" t="n">
        <v>6</v>
      </c>
      <c r="N976" t="n">
        <v>85.27</v>
      </c>
      <c r="O976" t="n">
        <v>37160.49</v>
      </c>
      <c r="P976" t="n">
        <v>182.29</v>
      </c>
      <c r="Q976" t="n">
        <v>460.69</v>
      </c>
      <c r="R976" t="n">
        <v>46.83</v>
      </c>
      <c r="S976" t="n">
        <v>32.19</v>
      </c>
      <c r="T976" t="n">
        <v>3418.81</v>
      </c>
      <c r="U976" t="n">
        <v>0.6899999999999999</v>
      </c>
      <c r="V976" t="n">
        <v>0.76</v>
      </c>
      <c r="W976" t="n">
        <v>1.46</v>
      </c>
      <c r="X976" t="n">
        <v>0.19</v>
      </c>
      <c r="Y976" t="n">
        <v>1</v>
      </c>
      <c r="Z976" t="n">
        <v>10</v>
      </c>
    </row>
    <row r="977">
      <c r="A977" t="n">
        <v>74</v>
      </c>
      <c r="B977" t="n">
        <v>135</v>
      </c>
      <c r="C977" t="inlineStr">
        <is>
          <t xml:space="preserve">CONCLUIDO	</t>
        </is>
      </c>
      <c r="D977" t="n">
        <v>6.6743</v>
      </c>
      <c r="E977" t="n">
        <v>14.98</v>
      </c>
      <c r="F977" t="n">
        <v>11.73</v>
      </c>
      <c r="G977" t="n">
        <v>87.94</v>
      </c>
      <c r="H977" t="n">
        <v>1.16</v>
      </c>
      <c r="I977" t="n">
        <v>8</v>
      </c>
      <c r="J977" t="n">
        <v>299.93</v>
      </c>
      <c r="K977" t="n">
        <v>59.89</v>
      </c>
      <c r="L977" t="n">
        <v>19.5</v>
      </c>
      <c r="M977" t="n">
        <v>6</v>
      </c>
      <c r="N977" t="n">
        <v>85.54000000000001</v>
      </c>
      <c r="O977" t="n">
        <v>37225.39</v>
      </c>
      <c r="P977" t="n">
        <v>182.23</v>
      </c>
      <c r="Q977" t="n">
        <v>460.69</v>
      </c>
      <c r="R977" t="n">
        <v>46.83</v>
      </c>
      <c r="S977" t="n">
        <v>32.19</v>
      </c>
      <c r="T977" t="n">
        <v>3416.54</v>
      </c>
      <c r="U977" t="n">
        <v>0.6899999999999999</v>
      </c>
      <c r="V977" t="n">
        <v>0.76</v>
      </c>
      <c r="W977" t="n">
        <v>1.46</v>
      </c>
      <c r="X977" t="n">
        <v>0.19</v>
      </c>
      <c r="Y977" t="n">
        <v>1</v>
      </c>
      <c r="Z977" t="n">
        <v>10</v>
      </c>
    </row>
    <row r="978">
      <c r="A978" t="n">
        <v>75</v>
      </c>
      <c r="B978" t="n">
        <v>135</v>
      </c>
      <c r="C978" t="inlineStr">
        <is>
          <t xml:space="preserve">CONCLUIDO	</t>
        </is>
      </c>
      <c r="D978" t="n">
        <v>6.6733</v>
      </c>
      <c r="E978" t="n">
        <v>14.98</v>
      </c>
      <c r="F978" t="n">
        <v>11.73</v>
      </c>
      <c r="G978" t="n">
        <v>87.95999999999999</v>
      </c>
      <c r="H978" t="n">
        <v>1.17</v>
      </c>
      <c r="I978" t="n">
        <v>8</v>
      </c>
      <c r="J978" t="n">
        <v>300.45</v>
      </c>
      <c r="K978" t="n">
        <v>59.89</v>
      </c>
      <c r="L978" t="n">
        <v>19.75</v>
      </c>
      <c r="M978" t="n">
        <v>6</v>
      </c>
      <c r="N978" t="n">
        <v>85.81999999999999</v>
      </c>
      <c r="O978" t="n">
        <v>37290.29</v>
      </c>
      <c r="P978" t="n">
        <v>181.97</v>
      </c>
      <c r="Q978" t="n">
        <v>460.69</v>
      </c>
      <c r="R978" t="n">
        <v>46.7</v>
      </c>
      <c r="S978" t="n">
        <v>32.19</v>
      </c>
      <c r="T978" t="n">
        <v>3353.31</v>
      </c>
      <c r="U978" t="n">
        <v>0.6899999999999999</v>
      </c>
      <c r="V978" t="n">
        <v>0.76</v>
      </c>
      <c r="W978" t="n">
        <v>1.46</v>
      </c>
      <c r="X978" t="n">
        <v>0.19</v>
      </c>
      <c r="Y978" t="n">
        <v>1</v>
      </c>
      <c r="Z978" t="n">
        <v>10</v>
      </c>
    </row>
    <row r="979">
      <c r="A979" t="n">
        <v>76</v>
      </c>
      <c r="B979" t="n">
        <v>135</v>
      </c>
      <c r="C979" t="inlineStr">
        <is>
          <t xml:space="preserve">CONCLUIDO	</t>
        </is>
      </c>
      <c r="D979" t="n">
        <v>6.6706</v>
      </c>
      <c r="E979" t="n">
        <v>14.99</v>
      </c>
      <c r="F979" t="n">
        <v>11.73</v>
      </c>
      <c r="G979" t="n">
        <v>88</v>
      </c>
      <c r="H979" t="n">
        <v>1.18</v>
      </c>
      <c r="I979" t="n">
        <v>8</v>
      </c>
      <c r="J979" t="n">
        <v>300.98</v>
      </c>
      <c r="K979" t="n">
        <v>59.89</v>
      </c>
      <c r="L979" t="n">
        <v>20</v>
      </c>
      <c r="M979" t="n">
        <v>6</v>
      </c>
      <c r="N979" t="n">
        <v>86.09</v>
      </c>
      <c r="O979" t="n">
        <v>37355.31</v>
      </c>
      <c r="P979" t="n">
        <v>182.07</v>
      </c>
      <c r="Q979" t="n">
        <v>460.69</v>
      </c>
      <c r="R979" t="n">
        <v>46.98</v>
      </c>
      <c r="S979" t="n">
        <v>32.19</v>
      </c>
      <c r="T979" t="n">
        <v>3492.16</v>
      </c>
      <c r="U979" t="n">
        <v>0.6899999999999999</v>
      </c>
      <c r="V979" t="n">
        <v>0.76</v>
      </c>
      <c r="W979" t="n">
        <v>1.46</v>
      </c>
      <c r="X979" t="n">
        <v>0.2</v>
      </c>
      <c r="Y979" t="n">
        <v>1</v>
      </c>
      <c r="Z979" t="n">
        <v>10</v>
      </c>
    </row>
    <row r="980">
      <c r="A980" t="n">
        <v>77</v>
      </c>
      <c r="B980" t="n">
        <v>135</v>
      </c>
      <c r="C980" t="inlineStr">
        <is>
          <t xml:space="preserve">CONCLUIDO	</t>
        </is>
      </c>
      <c r="D980" t="n">
        <v>6.6757</v>
      </c>
      <c r="E980" t="n">
        <v>14.98</v>
      </c>
      <c r="F980" t="n">
        <v>11.72</v>
      </c>
      <c r="G980" t="n">
        <v>87.92</v>
      </c>
      <c r="H980" t="n">
        <v>1.2</v>
      </c>
      <c r="I980" t="n">
        <v>8</v>
      </c>
      <c r="J980" t="n">
        <v>301.51</v>
      </c>
      <c r="K980" t="n">
        <v>59.89</v>
      </c>
      <c r="L980" t="n">
        <v>20.25</v>
      </c>
      <c r="M980" t="n">
        <v>6</v>
      </c>
      <c r="N980" t="n">
        <v>86.37</v>
      </c>
      <c r="O980" t="n">
        <v>37420.44</v>
      </c>
      <c r="P980" t="n">
        <v>181.71</v>
      </c>
      <c r="Q980" t="n">
        <v>460.69</v>
      </c>
      <c r="R980" t="n">
        <v>46.66</v>
      </c>
      <c r="S980" t="n">
        <v>32.19</v>
      </c>
      <c r="T980" t="n">
        <v>3330.95</v>
      </c>
      <c r="U980" t="n">
        <v>0.6899999999999999</v>
      </c>
      <c r="V980" t="n">
        <v>0.76</v>
      </c>
      <c r="W980" t="n">
        <v>1.46</v>
      </c>
      <c r="X980" t="n">
        <v>0.19</v>
      </c>
      <c r="Y980" t="n">
        <v>1</v>
      </c>
      <c r="Z980" t="n">
        <v>10</v>
      </c>
    </row>
    <row r="981">
      <c r="A981" t="n">
        <v>78</v>
      </c>
      <c r="B981" t="n">
        <v>135</v>
      </c>
      <c r="C981" t="inlineStr">
        <is>
          <t xml:space="preserve">CONCLUIDO	</t>
        </is>
      </c>
      <c r="D981" t="n">
        <v>6.6724</v>
      </c>
      <c r="E981" t="n">
        <v>14.99</v>
      </c>
      <c r="F981" t="n">
        <v>11.73</v>
      </c>
      <c r="G981" t="n">
        <v>87.97</v>
      </c>
      <c r="H981" t="n">
        <v>1.21</v>
      </c>
      <c r="I981" t="n">
        <v>8</v>
      </c>
      <c r="J981" t="n">
        <v>302.04</v>
      </c>
      <c r="K981" t="n">
        <v>59.89</v>
      </c>
      <c r="L981" t="n">
        <v>20.5</v>
      </c>
      <c r="M981" t="n">
        <v>6</v>
      </c>
      <c r="N981" t="n">
        <v>86.65000000000001</v>
      </c>
      <c r="O981" t="n">
        <v>37485.7</v>
      </c>
      <c r="P981" t="n">
        <v>181.33</v>
      </c>
      <c r="Q981" t="n">
        <v>460.7</v>
      </c>
      <c r="R981" t="n">
        <v>46.94</v>
      </c>
      <c r="S981" t="n">
        <v>32.19</v>
      </c>
      <c r="T981" t="n">
        <v>3471.1</v>
      </c>
      <c r="U981" t="n">
        <v>0.6899999999999999</v>
      </c>
      <c r="V981" t="n">
        <v>0.76</v>
      </c>
      <c r="W981" t="n">
        <v>1.46</v>
      </c>
      <c r="X981" t="n">
        <v>0.2</v>
      </c>
      <c r="Y981" t="n">
        <v>1</v>
      </c>
      <c r="Z981" t="n">
        <v>10</v>
      </c>
    </row>
    <row r="982">
      <c r="A982" t="n">
        <v>79</v>
      </c>
      <c r="B982" t="n">
        <v>135</v>
      </c>
      <c r="C982" t="inlineStr">
        <is>
          <t xml:space="preserve">CONCLUIDO	</t>
        </is>
      </c>
      <c r="D982" t="n">
        <v>6.6728</v>
      </c>
      <c r="E982" t="n">
        <v>14.99</v>
      </c>
      <c r="F982" t="n">
        <v>11.73</v>
      </c>
      <c r="G982" t="n">
        <v>87.95999999999999</v>
      </c>
      <c r="H982" t="n">
        <v>1.22</v>
      </c>
      <c r="I982" t="n">
        <v>8</v>
      </c>
      <c r="J982" t="n">
        <v>302.57</v>
      </c>
      <c r="K982" t="n">
        <v>59.89</v>
      </c>
      <c r="L982" t="n">
        <v>20.75</v>
      </c>
      <c r="M982" t="n">
        <v>6</v>
      </c>
      <c r="N982" t="n">
        <v>86.93000000000001</v>
      </c>
      <c r="O982" t="n">
        <v>37551.07</v>
      </c>
      <c r="P982" t="n">
        <v>180.97</v>
      </c>
      <c r="Q982" t="n">
        <v>460.69</v>
      </c>
      <c r="R982" t="n">
        <v>46.81</v>
      </c>
      <c r="S982" t="n">
        <v>32.19</v>
      </c>
      <c r="T982" t="n">
        <v>3409.86</v>
      </c>
      <c r="U982" t="n">
        <v>0.6899999999999999</v>
      </c>
      <c r="V982" t="n">
        <v>0.76</v>
      </c>
      <c r="W982" t="n">
        <v>1.46</v>
      </c>
      <c r="X982" t="n">
        <v>0.2</v>
      </c>
      <c r="Y982" t="n">
        <v>1</v>
      </c>
      <c r="Z982" t="n">
        <v>10</v>
      </c>
    </row>
    <row r="983">
      <c r="A983" t="n">
        <v>80</v>
      </c>
      <c r="B983" t="n">
        <v>135</v>
      </c>
      <c r="C983" t="inlineStr">
        <is>
          <t xml:space="preserve">CONCLUIDO	</t>
        </is>
      </c>
      <c r="D983" t="n">
        <v>6.6714</v>
      </c>
      <c r="E983" t="n">
        <v>14.99</v>
      </c>
      <c r="F983" t="n">
        <v>11.73</v>
      </c>
      <c r="G983" t="n">
        <v>87.98999999999999</v>
      </c>
      <c r="H983" t="n">
        <v>1.23</v>
      </c>
      <c r="I983" t="n">
        <v>8</v>
      </c>
      <c r="J983" t="n">
        <v>303.1</v>
      </c>
      <c r="K983" t="n">
        <v>59.89</v>
      </c>
      <c r="L983" t="n">
        <v>21</v>
      </c>
      <c r="M983" t="n">
        <v>6</v>
      </c>
      <c r="N983" t="n">
        <v>87.20999999999999</v>
      </c>
      <c r="O983" t="n">
        <v>37616.56</v>
      </c>
      <c r="P983" t="n">
        <v>180.42</v>
      </c>
      <c r="Q983" t="n">
        <v>460.71</v>
      </c>
      <c r="R983" t="n">
        <v>46.97</v>
      </c>
      <c r="S983" t="n">
        <v>32.19</v>
      </c>
      <c r="T983" t="n">
        <v>3487.55</v>
      </c>
      <c r="U983" t="n">
        <v>0.6899999999999999</v>
      </c>
      <c r="V983" t="n">
        <v>0.76</v>
      </c>
      <c r="W983" t="n">
        <v>1.46</v>
      </c>
      <c r="X983" t="n">
        <v>0.2</v>
      </c>
      <c r="Y983" t="n">
        <v>1</v>
      </c>
      <c r="Z983" t="n">
        <v>10</v>
      </c>
    </row>
    <row r="984">
      <c r="A984" t="n">
        <v>81</v>
      </c>
      <c r="B984" t="n">
        <v>135</v>
      </c>
      <c r="C984" t="inlineStr">
        <is>
          <t xml:space="preserve">CONCLUIDO	</t>
        </is>
      </c>
      <c r="D984" t="n">
        <v>6.6646</v>
      </c>
      <c r="E984" t="n">
        <v>15</v>
      </c>
      <c r="F984" t="n">
        <v>11.75</v>
      </c>
      <c r="G984" t="n">
        <v>88.09999999999999</v>
      </c>
      <c r="H984" t="n">
        <v>1.25</v>
      </c>
      <c r="I984" t="n">
        <v>8</v>
      </c>
      <c r="J984" t="n">
        <v>303.63</v>
      </c>
      <c r="K984" t="n">
        <v>59.89</v>
      </c>
      <c r="L984" t="n">
        <v>21.25</v>
      </c>
      <c r="M984" t="n">
        <v>6</v>
      </c>
      <c r="N984" t="n">
        <v>87.48999999999999</v>
      </c>
      <c r="O984" t="n">
        <v>37682.17</v>
      </c>
      <c r="P984" t="n">
        <v>179.79</v>
      </c>
      <c r="Q984" t="n">
        <v>460.69</v>
      </c>
      <c r="R984" t="n">
        <v>47.35</v>
      </c>
      <c r="S984" t="n">
        <v>32.19</v>
      </c>
      <c r="T984" t="n">
        <v>3675.52</v>
      </c>
      <c r="U984" t="n">
        <v>0.68</v>
      </c>
      <c r="V984" t="n">
        <v>0.76</v>
      </c>
      <c r="W984" t="n">
        <v>1.46</v>
      </c>
      <c r="X984" t="n">
        <v>0.21</v>
      </c>
      <c r="Y984" t="n">
        <v>1</v>
      </c>
      <c r="Z984" t="n">
        <v>10</v>
      </c>
    </row>
    <row r="985">
      <c r="A985" t="n">
        <v>82</v>
      </c>
      <c r="B985" t="n">
        <v>135</v>
      </c>
      <c r="C985" t="inlineStr">
        <is>
          <t xml:space="preserve">CONCLUIDO	</t>
        </is>
      </c>
      <c r="D985" t="n">
        <v>6.701</v>
      </c>
      <c r="E985" t="n">
        <v>14.92</v>
      </c>
      <c r="F985" t="n">
        <v>11.72</v>
      </c>
      <c r="G985" t="n">
        <v>100.42</v>
      </c>
      <c r="H985" t="n">
        <v>1.26</v>
      </c>
      <c r="I985" t="n">
        <v>7</v>
      </c>
      <c r="J985" t="n">
        <v>304.16</v>
      </c>
      <c r="K985" t="n">
        <v>59.89</v>
      </c>
      <c r="L985" t="n">
        <v>21.5</v>
      </c>
      <c r="M985" t="n">
        <v>5</v>
      </c>
      <c r="N985" t="n">
        <v>87.78</v>
      </c>
      <c r="O985" t="n">
        <v>37747.91</v>
      </c>
      <c r="P985" t="n">
        <v>179.52</v>
      </c>
      <c r="Q985" t="n">
        <v>460.69</v>
      </c>
      <c r="R985" t="n">
        <v>46.54</v>
      </c>
      <c r="S985" t="n">
        <v>32.19</v>
      </c>
      <c r="T985" t="n">
        <v>3277.19</v>
      </c>
      <c r="U985" t="n">
        <v>0.6899999999999999</v>
      </c>
      <c r="V985" t="n">
        <v>0.76</v>
      </c>
      <c r="W985" t="n">
        <v>1.46</v>
      </c>
      <c r="X985" t="n">
        <v>0.18</v>
      </c>
      <c r="Y985" t="n">
        <v>1</v>
      </c>
      <c r="Z985" t="n">
        <v>10</v>
      </c>
    </row>
    <row r="986">
      <c r="A986" t="n">
        <v>83</v>
      </c>
      <c r="B986" t="n">
        <v>135</v>
      </c>
      <c r="C986" t="inlineStr">
        <is>
          <t xml:space="preserve">CONCLUIDO	</t>
        </is>
      </c>
      <c r="D986" t="n">
        <v>6.699</v>
      </c>
      <c r="E986" t="n">
        <v>14.93</v>
      </c>
      <c r="F986" t="n">
        <v>11.72</v>
      </c>
      <c r="G986" t="n">
        <v>100.46</v>
      </c>
      <c r="H986" t="n">
        <v>1.27</v>
      </c>
      <c r="I986" t="n">
        <v>7</v>
      </c>
      <c r="J986" t="n">
        <v>304.7</v>
      </c>
      <c r="K986" t="n">
        <v>59.89</v>
      </c>
      <c r="L986" t="n">
        <v>21.75</v>
      </c>
      <c r="M986" t="n">
        <v>5</v>
      </c>
      <c r="N986" t="n">
        <v>88.06</v>
      </c>
      <c r="O986" t="n">
        <v>37813.76</v>
      </c>
      <c r="P986" t="n">
        <v>179.8</v>
      </c>
      <c r="Q986" t="n">
        <v>460.69</v>
      </c>
      <c r="R986" t="n">
        <v>46.61</v>
      </c>
      <c r="S986" t="n">
        <v>32.19</v>
      </c>
      <c r="T986" t="n">
        <v>3310.94</v>
      </c>
      <c r="U986" t="n">
        <v>0.6899999999999999</v>
      </c>
      <c r="V986" t="n">
        <v>0.76</v>
      </c>
      <c r="W986" t="n">
        <v>1.46</v>
      </c>
      <c r="X986" t="n">
        <v>0.19</v>
      </c>
      <c r="Y986" t="n">
        <v>1</v>
      </c>
      <c r="Z986" t="n">
        <v>10</v>
      </c>
    </row>
    <row r="987">
      <c r="A987" t="n">
        <v>84</v>
      </c>
      <c r="B987" t="n">
        <v>135</v>
      </c>
      <c r="C987" t="inlineStr">
        <is>
          <t xml:space="preserve">CONCLUIDO	</t>
        </is>
      </c>
      <c r="D987" t="n">
        <v>6.704</v>
      </c>
      <c r="E987" t="n">
        <v>14.92</v>
      </c>
      <c r="F987" t="n">
        <v>11.71</v>
      </c>
      <c r="G987" t="n">
        <v>100.37</v>
      </c>
      <c r="H987" t="n">
        <v>1.28</v>
      </c>
      <c r="I987" t="n">
        <v>7</v>
      </c>
      <c r="J987" t="n">
        <v>305.23</v>
      </c>
      <c r="K987" t="n">
        <v>59.89</v>
      </c>
      <c r="L987" t="n">
        <v>22</v>
      </c>
      <c r="M987" t="n">
        <v>5</v>
      </c>
      <c r="N987" t="n">
        <v>88.34999999999999</v>
      </c>
      <c r="O987" t="n">
        <v>37879.74</v>
      </c>
      <c r="P987" t="n">
        <v>179.53</v>
      </c>
      <c r="Q987" t="n">
        <v>460.75</v>
      </c>
      <c r="R987" t="n">
        <v>46.09</v>
      </c>
      <c r="S987" t="n">
        <v>32.19</v>
      </c>
      <c r="T987" t="n">
        <v>3051.32</v>
      </c>
      <c r="U987" t="n">
        <v>0.7</v>
      </c>
      <c r="V987" t="n">
        <v>0.76</v>
      </c>
      <c r="W987" t="n">
        <v>1.46</v>
      </c>
      <c r="X987" t="n">
        <v>0.18</v>
      </c>
      <c r="Y987" t="n">
        <v>1</v>
      </c>
      <c r="Z987" t="n">
        <v>10</v>
      </c>
    </row>
    <row r="988">
      <c r="A988" t="n">
        <v>85</v>
      </c>
      <c r="B988" t="n">
        <v>135</v>
      </c>
      <c r="C988" t="inlineStr">
        <is>
          <t xml:space="preserve">CONCLUIDO	</t>
        </is>
      </c>
      <c r="D988" t="n">
        <v>6.7033</v>
      </c>
      <c r="E988" t="n">
        <v>14.92</v>
      </c>
      <c r="F988" t="n">
        <v>11.71</v>
      </c>
      <c r="G988" t="n">
        <v>100.38</v>
      </c>
      <c r="H988" t="n">
        <v>1.3</v>
      </c>
      <c r="I988" t="n">
        <v>7</v>
      </c>
      <c r="J988" t="n">
        <v>305.77</v>
      </c>
      <c r="K988" t="n">
        <v>59.89</v>
      </c>
      <c r="L988" t="n">
        <v>22.25</v>
      </c>
      <c r="M988" t="n">
        <v>5</v>
      </c>
      <c r="N988" t="n">
        <v>88.63</v>
      </c>
      <c r="O988" t="n">
        <v>37945.85</v>
      </c>
      <c r="P988" t="n">
        <v>179.96</v>
      </c>
      <c r="Q988" t="n">
        <v>460.69</v>
      </c>
      <c r="R988" t="n">
        <v>46.24</v>
      </c>
      <c r="S988" t="n">
        <v>32.19</v>
      </c>
      <c r="T988" t="n">
        <v>3126.9</v>
      </c>
      <c r="U988" t="n">
        <v>0.7</v>
      </c>
      <c r="V988" t="n">
        <v>0.76</v>
      </c>
      <c r="W988" t="n">
        <v>1.46</v>
      </c>
      <c r="X988" t="n">
        <v>0.18</v>
      </c>
      <c r="Y988" t="n">
        <v>1</v>
      </c>
      <c r="Z988" t="n">
        <v>10</v>
      </c>
    </row>
    <row r="989">
      <c r="A989" t="n">
        <v>86</v>
      </c>
      <c r="B989" t="n">
        <v>135</v>
      </c>
      <c r="C989" t="inlineStr">
        <is>
          <t xml:space="preserve">CONCLUIDO	</t>
        </is>
      </c>
      <c r="D989" t="n">
        <v>6.7078</v>
      </c>
      <c r="E989" t="n">
        <v>14.91</v>
      </c>
      <c r="F989" t="n">
        <v>11.7</v>
      </c>
      <c r="G989" t="n">
        <v>100.3</v>
      </c>
      <c r="H989" t="n">
        <v>1.31</v>
      </c>
      <c r="I989" t="n">
        <v>7</v>
      </c>
      <c r="J989" t="n">
        <v>306.31</v>
      </c>
      <c r="K989" t="n">
        <v>59.89</v>
      </c>
      <c r="L989" t="n">
        <v>22.5</v>
      </c>
      <c r="M989" t="n">
        <v>5</v>
      </c>
      <c r="N989" t="n">
        <v>88.92</v>
      </c>
      <c r="O989" t="n">
        <v>38012.07</v>
      </c>
      <c r="P989" t="n">
        <v>179.87</v>
      </c>
      <c r="Q989" t="n">
        <v>460.69</v>
      </c>
      <c r="R989" t="n">
        <v>45.87</v>
      </c>
      <c r="S989" t="n">
        <v>32.19</v>
      </c>
      <c r="T989" t="n">
        <v>2941.72</v>
      </c>
      <c r="U989" t="n">
        <v>0.7</v>
      </c>
      <c r="V989" t="n">
        <v>0.76</v>
      </c>
      <c r="W989" t="n">
        <v>1.46</v>
      </c>
      <c r="X989" t="n">
        <v>0.17</v>
      </c>
      <c r="Y989" t="n">
        <v>1</v>
      </c>
      <c r="Z989" t="n">
        <v>10</v>
      </c>
    </row>
    <row r="990">
      <c r="A990" t="n">
        <v>87</v>
      </c>
      <c r="B990" t="n">
        <v>135</v>
      </c>
      <c r="C990" t="inlineStr">
        <is>
          <t xml:space="preserve">CONCLUIDO	</t>
        </is>
      </c>
      <c r="D990" t="n">
        <v>6.7082</v>
      </c>
      <c r="E990" t="n">
        <v>14.91</v>
      </c>
      <c r="F990" t="n">
        <v>11.7</v>
      </c>
      <c r="G990" t="n">
        <v>100.29</v>
      </c>
      <c r="H990" t="n">
        <v>1.32</v>
      </c>
      <c r="I990" t="n">
        <v>7</v>
      </c>
      <c r="J990" t="n">
        <v>306.84</v>
      </c>
      <c r="K990" t="n">
        <v>59.89</v>
      </c>
      <c r="L990" t="n">
        <v>22.75</v>
      </c>
      <c r="M990" t="n">
        <v>5</v>
      </c>
      <c r="N990" t="n">
        <v>89.20999999999999</v>
      </c>
      <c r="O990" t="n">
        <v>38078.42</v>
      </c>
      <c r="P990" t="n">
        <v>179.92</v>
      </c>
      <c r="Q990" t="n">
        <v>460.69</v>
      </c>
      <c r="R990" t="n">
        <v>45.98</v>
      </c>
      <c r="S990" t="n">
        <v>32.19</v>
      </c>
      <c r="T990" t="n">
        <v>2996.38</v>
      </c>
      <c r="U990" t="n">
        <v>0.7</v>
      </c>
      <c r="V990" t="n">
        <v>0.76</v>
      </c>
      <c r="W990" t="n">
        <v>1.46</v>
      </c>
      <c r="X990" t="n">
        <v>0.17</v>
      </c>
      <c r="Y990" t="n">
        <v>1</v>
      </c>
      <c r="Z990" t="n">
        <v>10</v>
      </c>
    </row>
    <row r="991">
      <c r="A991" t="n">
        <v>88</v>
      </c>
      <c r="B991" t="n">
        <v>135</v>
      </c>
      <c r="C991" t="inlineStr">
        <is>
          <t xml:space="preserve">CONCLUIDO	</t>
        </is>
      </c>
      <c r="D991" t="n">
        <v>6.707</v>
      </c>
      <c r="E991" t="n">
        <v>14.91</v>
      </c>
      <c r="F991" t="n">
        <v>11.7</v>
      </c>
      <c r="G991" t="n">
        <v>100.31</v>
      </c>
      <c r="H991" t="n">
        <v>1.33</v>
      </c>
      <c r="I991" t="n">
        <v>7</v>
      </c>
      <c r="J991" t="n">
        <v>307.38</v>
      </c>
      <c r="K991" t="n">
        <v>59.89</v>
      </c>
      <c r="L991" t="n">
        <v>23</v>
      </c>
      <c r="M991" t="n">
        <v>5</v>
      </c>
      <c r="N991" t="n">
        <v>89.5</v>
      </c>
      <c r="O991" t="n">
        <v>38144.9</v>
      </c>
      <c r="P991" t="n">
        <v>179.54</v>
      </c>
      <c r="Q991" t="n">
        <v>460.71</v>
      </c>
      <c r="R991" t="n">
        <v>45.97</v>
      </c>
      <c r="S991" t="n">
        <v>32.19</v>
      </c>
      <c r="T991" t="n">
        <v>2991.26</v>
      </c>
      <c r="U991" t="n">
        <v>0.7</v>
      </c>
      <c r="V991" t="n">
        <v>0.76</v>
      </c>
      <c r="W991" t="n">
        <v>1.46</v>
      </c>
      <c r="X991" t="n">
        <v>0.17</v>
      </c>
      <c r="Y991" t="n">
        <v>1</v>
      </c>
      <c r="Z991" t="n">
        <v>10</v>
      </c>
    </row>
    <row r="992">
      <c r="A992" t="n">
        <v>89</v>
      </c>
      <c r="B992" t="n">
        <v>135</v>
      </c>
      <c r="C992" t="inlineStr">
        <is>
          <t xml:space="preserve">CONCLUIDO	</t>
        </is>
      </c>
      <c r="D992" t="n">
        <v>6.7072</v>
      </c>
      <c r="E992" t="n">
        <v>14.91</v>
      </c>
      <c r="F992" t="n">
        <v>11.7</v>
      </c>
      <c r="G992" t="n">
        <v>100.31</v>
      </c>
      <c r="H992" t="n">
        <v>1.35</v>
      </c>
      <c r="I992" t="n">
        <v>7</v>
      </c>
      <c r="J992" t="n">
        <v>307.92</v>
      </c>
      <c r="K992" t="n">
        <v>59.89</v>
      </c>
      <c r="L992" t="n">
        <v>23.25</v>
      </c>
      <c r="M992" t="n">
        <v>5</v>
      </c>
      <c r="N992" t="n">
        <v>89.79000000000001</v>
      </c>
      <c r="O992" t="n">
        <v>38211.5</v>
      </c>
      <c r="P992" t="n">
        <v>179.44</v>
      </c>
      <c r="Q992" t="n">
        <v>460.69</v>
      </c>
      <c r="R992" t="n">
        <v>46.04</v>
      </c>
      <c r="S992" t="n">
        <v>32.19</v>
      </c>
      <c r="T992" t="n">
        <v>3028.44</v>
      </c>
      <c r="U992" t="n">
        <v>0.7</v>
      </c>
      <c r="V992" t="n">
        <v>0.76</v>
      </c>
      <c r="W992" t="n">
        <v>1.46</v>
      </c>
      <c r="X992" t="n">
        <v>0.17</v>
      </c>
      <c r="Y992" t="n">
        <v>1</v>
      </c>
      <c r="Z992" t="n">
        <v>10</v>
      </c>
    </row>
    <row r="993">
      <c r="A993" t="n">
        <v>90</v>
      </c>
      <c r="B993" t="n">
        <v>135</v>
      </c>
      <c r="C993" t="inlineStr">
        <is>
          <t xml:space="preserve">CONCLUIDO	</t>
        </is>
      </c>
      <c r="D993" t="n">
        <v>6.7063</v>
      </c>
      <c r="E993" t="n">
        <v>14.91</v>
      </c>
      <c r="F993" t="n">
        <v>11.7</v>
      </c>
      <c r="G993" t="n">
        <v>100.32</v>
      </c>
      <c r="H993" t="n">
        <v>1.36</v>
      </c>
      <c r="I993" t="n">
        <v>7</v>
      </c>
      <c r="J993" t="n">
        <v>308.46</v>
      </c>
      <c r="K993" t="n">
        <v>59.89</v>
      </c>
      <c r="L993" t="n">
        <v>23.5</v>
      </c>
      <c r="M993" t="n">
        <v>5</v>
      </c>
      <c r="N993" t="n">
        <v>90.08</v>
      </c>
      <c r="O993" t="n">
        <v>38278.23</v>
      </c>
      <c r="P993" t="n">
        <v>178.9</v>
      </c>
      <c r="Q993" t="n">
        <v>460.69</v>
      </c>
      <c r="R993" t="n">
        <v>46</v>
      </c>
      <c r="S993" t="n">
        <v>32.19</v>
      </c>
      <c r="T993" t="n">
        <v>3009.54</v>
      </c>
      <c r="U993" t="n">
        <v>0.7</v>
      </c>
      <c r="V993" t="n">
        <v>0.76</v>
      </c>
      <c r="W993" t="n">
        <v>1.46</v>
      </c>
      <c r="X993" t="n">
        <v>0.17</v>
      </c>
      <c r="Y993" t="n">
        <v>1</v>
      </c>
      <c r="Z993" t="n">
        <v>10</v>
      </c>
    </row>
    <row r="994">
      <c r="A994" t="n">
        <v>91</v>
      </c>
      <c r="B994" t="n">
        <v>135</v>
      </c>
      <c r="C994" t="inlineStr">
        <is>
          <t xml:space="preserve">CONCLUIDO	</t>
        </is>
      </c>
      <c r="D994" t="n">
        <v>6.7092</v>
      </c>
      <c r="E994" t="n">
        <v>14.9</v>
      </c>
      <c r="F994" t="n">
        <v>11.7</v>
      </c>
      <c r="G994" t="n">
        <v>100.27</v>
      </c>
      <c r="H994" t="n">
        <v>1.37</v>
      </c>
      <c r="I994" t="n">
        <v>7</v>
      </c>
      <c r="J994" t="n">
        <v>309.01</v>
      </c>
      <c r="K994" t="n">
        <v>59.89</v>
      </c>
      <c r="L994" t="n">
        <v>23.75</v>
      </c>
      <c r="M994" t="n">
        <v>5</v>
      </c>
      <c r="N994" t="n">
        <v>90.37</v>
      </c>
      <c r="O994" t="n">
        <v>38345.09</v>
      </c>
      <c r="P994" t="n">
        <v>178.68</v>
      </c>
      <c r="Q994" t="n">
        <v>460.69</v>
      </c>
      <c r="R994" t="n">
        <v>45.86</v>
      </c>
      <c r="S994" t="n">
        <v>32.19</v>
      </c>
      <c r="T994" t="n">
        <v>2935.28</v>
      </c>
      <c r="U994" t="n">
        <v>0.7</v>
      </c>
      <c r="V994" t="n">
        <v>0.76</v>
      </c>
      <c r="W994" t="n">
        <v>1.46</v>
      </c>
      <c r="X994" t="n">
        <v>0.16</v>
      </c>
      <c r="Y994" t="n">
        <v>1</v>
      </c>
      <c r="Z994" t="n">
        <v>10</v>
      </c>
    </row>
    <row r="995">
      <c r="A995" t="n">
        <v>92</v>
      </c>
      <c r="B995" t="n">
        <v>135</v>
      </c>
      <c r="C995" t="inlineStr">
        <is>
          <t xml:space="preserve">CONCLUIDO	</t>
        </is>
      </c>
      <c r="D995" t="n">
        <v>6.7072</v>
      </c>
      <c r="E995" t="n">
        <v>14.91</v>
      </c>
      <c r="F995" t="n">
        <v>11.7</v>
      </c>
      <c r="G995" t="n">
        <v>100.31</v>
      </c>
      <c r="H995" t="n">
        <v>1.38</v>
      </c>
      <c r="I995" t="n">
        <v>7</v>
      </c>
      <c r="J995" t="n">
        <v>309.55</v>
      </c>
      <c r="K995" t="n">
        <v>59.89</v>
      </c>
      <c r="L995" t="n">
        <v>24</v>
      </c>
      <c r="M995" t="n">
        <v>5</v>
      </c>
      <c r="N995" t="n">
        <v>90.66</v>
      </c>
      <c r="O995" t="n">
        <v>38412.07</v>
      </c>
      <c r="P995" t="n">
        <v>178.42</v>
      </c>
      <c r="Q995" t="n">
        <v>460.69</v>
      </c>
      <c r="R995" t="n">
        <v>45.99</v>
      </c>
      <c r="S995" t="n">
        <v>32.19</v>
      </c>
      <c r="T995" t="n">
        <v>3000.31</v>
      </c>
      <c r="U995" t="n">
        <v>0.7</v>
      </c>
      <c r="V995" t="n">
        <v>0.76</v>
      </c>
      <c r="W995" t="n">
        <v>1.46</v>
      </c>
      <c r="X995" t="n">
        <v>0.17</v>
      </c>
      <c r="Y995" t="n">
        <v>1</v>
      </c>
      <c r="Z995" t="n">
        <v>10</v>
      </c>
    </row>
    <row r="996">
      <c r="A996" t="n">
        <v>93</v>
      </c>
      <c r="B996" t="n">
        <v>135</v>
      </c>
      <c r="C996" t="inlineStr">
        <is>
          <t xml:space="preserve">CONCLUIDO	</t>
        </is>
      </c>
      <c r="D996" t="n">
        <v>6.7085</v>
      </c>
      <c r="E996" t="n">
        <v>14.91</v>
      </c>
      <c r="F996" t="n">
        <v>11.7</v>
      </c>
      <c r="G996" t="n">
        <v>100.28</v>
      </c>
      <c r="H996" t="n">
        <v>1.39</v>
      </c>
      <c r="I996" t="n">
        <v>7</v>
      </c>
      <c r="J996" t="n">
        <v>310.09</v>
      </c>
      <c r="K996" t="n">
        <v>59.89</v>
      </c>
      <c r="L996" t="n">
        <v>24.25</v>
      </c>
      <c r="M996" t="n">
        <v>5</v>
      </c>
      <c r="N996" t="n">
        <v>90.95999999999999</v>
      </c>
      <c r="O996" t="n">
        <v>38479.19</v>
      </c>
      <c r="P996" t="n">
        <v>177.78</v>
      </c>
      <c r="Q996" t="n">
        <v>460.71</v>
      </c>
      <c r="R996" t="n">
        <v>45.79</v>
      </c>
      <c r="S996" t="n">
        <v>32.19</v>
      </c>
      <c r="T996" t="n">
        <v>2904.73</v>
      </c>
      <c r="U996" t="n">
        <v>0.7</v>
      </c>
      <c r="V996" t="n">
        <v>0.76</v>
      </c>
      <c r="W996" t="n">
        <v>1.46</v>
      </c>
      <c r="X996" t="n">
        <v>0.17</v>
      </c>
      <c r="Y996" t="n">
        <v>1</v>
      </c>
      <c r="Z996" t="n">
        <v>10</v>
      </c>
    </row>
    <row r="997">
      <c r="A997" t="n">
        <v>94</v>
      </c>
      <c r="B997" t="n">
        <v>135</v>
      </c>
      <c r="C997" t="inlineStr">
        <is>
          <t xml:space="preserve">CONCLUIDO	</t>
        </is>
      </c>
      <c r="D997" t="n">
        <v>6.7082</v>
      </c>
      <c r="E997" t="n">
        <v>14.91</v>
      </c>
      <c r="F997" t="n">
        <v>11.7</v>
      </c>
      <c r="G997" t="n">
        <v>100.29</v>
      </c>
      <c r="H997" t="n">
        <v>1.41</v>
      </c>
      <c r="I997" t="n">
        <v>7</v>
      </c>
      <c r="J997" t="n">
        <v>310.64</v>
      </c>
      <c r="K997" t="n">
        <v>59.89</v>
      </c>
      <c r="L997" t="n">
        <v>24.5</v>
      </c>
      <c r="M997" t="n">
        <v>5</v>
      </c>
      <c r="N997" t="n">
        <v>91.25</v>
      </c>
      <c r="O997" t="n">
        <v>38546.43</v>
      </c>
      <c r="P997" t="n">
        <v>177.48</v>
      </c>
      <c r="Q997" t="n">
        <v>460.69</v>
      </c>
      <c r="R997" t="n">
        <v>45.87</v>
      </c>
      <c r="S997" t="n">
        <v>32.19</v>
      </c>
      <c r="T997" t="n">
        <v>2944.31</v>
      </c>
      <c r="U997" t="n">
        <v>0.7</v>
      </c>
      <c r="V997" t="n">
        <v>0.76</v>
      </c>
      <c r="W997" t="n">
        <v>1.46</v>
      </c>
      <c r="X997" t="n">
        <v>0.17</v>
      </c>
      <c r="Y997" t="n">
        <v>1</v>
      </c>
      <c r="Z997" t="n">
        <v>10</v>
      </c>
    </row>
    <row r="998">
      <c r="A998" t="n">
        <v>95</v>
      </c>
      <c r="B998" t="n">
        <v>135</v>
      </c>
      <c r="C998" t="inlineStr">
        <is>
          <t xml:space="preserve">CONCLUIDO	</t>
        </is>
      </c>
      <c r="D998" t="n">
        <v>6.7053</v>
      </c>
      <c r="E998" t="n">
        <v>14.91</v>
      </c>
      <c r="F998" t="n">
        <v>11.71</v>
      </c>
      <c r="G998" t="n">
        <v>100.34</v>
      </c>
      <c r="H998" t="n">
        <v>1.42</v>
      </c>
      <c r="I998" t="n">
        <v>7</v>
      </c>
      <c r="J998" t="n">
        <v>311.19</v>
      </c>
      <c r="K998" t="n">
        <v>59.89</v>
      </c>
      <c r="L998" t="n">
        <v>24.75</v>
      </c>
      <c r="M998" t="n">
        <v>5</v>
      </c>
      <c r="N998" t="n">
        <v>91.55</v>
      </c>
      <c r="O998" t="n">
        <v>38613.8</v>
      </c>
      <c r="P998" t="n">
        <v>177.1</v>
      </c>
      <c r="Q998" t="n">
        <v>460.71</v>
      </c>
      <c r="R998" t="n">
        <v>46.09</v>
      </c>
      <c r="S998" t="n">
        <v>32.19</v>
      </c>
      <c r="T998" t="n">
        <v>3054.39</v>
      </c>
      <c r="U998" t="n">
        <v>0.7</v>
      </c>
      <c r="V998" t="n">
        <v>0.76</v>
      </c>
      <c r="W998" t="n">
        <v>1.46</v>
      </c>
      <c r="X998" t="n">
        <v>0.17</v>
      </c>
      <c r="Y998" t="n">
        <v>1</v>
      </c>
      <c r="Z998" t="n">
        <v>10</v>
      </c>
    </row>
    <row r="999">
      <c r="A999" t="n">
        <v>96</v>
      </c>
      <c r="B999" t="n">
        <v>135</v>
      </c>
      <c r="C999" t="inlineStr">
        <is>
          <t xml:space="preserve">CONCLUIDO	</t>
        </is>
      </c>
      <c r="D999" t="n">
        <v>6.7049</v>
      </c>
      <c r="E999" t="n">
        <v>14.91</v>
      </c>
      <c r="F999" t="n">
        <v>11.71</v>
      </c>
      <c r="G999" t="n">
        <v>100.35</v>
      </c>
      <c r="H999" t="n">
        <v>1.43</v>
      </c>
      <c r="I999" t="n">
        <v>7</v>
      </c>
      <c r="J999" t="n">
        <v>311.73</v>
      </c>
      <c r="K999" t="n">
        <v>59.89</v>
      </c>
      <c r="L999" t="n">
        <v>25</v>
      </c>
      <c r="M999" t="n">
        <v>5</v>
      </c>
      <c r="N999" t="n">
        <v>91.84999999999999</v>
      </c>
      <c r="O999" t="n">
        <v>38681.31</v>
      </c>
      <c r="P999" t="n">
        <v>176.48</v>
      </c>
      <c r="Q999" t="n">
        <v>460.69</v>
      </c>
      <c r="R999" t="n">
        <v>46.14</v>
      </c>
      <c r="S999" t="n">
        <v>32.19</v>
      </c>
      <c r="T999" t="n">
        <v>3078.29</v>
      </c>
      <c r="U999" t="n">
        <v>0.7</v>
      </c>
      <c r="V999" t="n">
        <v>0.76</v>
      </c>
      <c r="W999" t="n">
        <v>1.46</v>
      </c>
      <c r="X999" t="n">
        <v>0.17</v>
      </c>
      <c r="Y999" t="n">
        <v>1</v>
      </c>
      <c r="Z999" t="n">
        <v>10</v>
      </c>
    </row>
    <row r="1000">
      <c r="A1000" t="n">
        <v>97</v>
      </c>
      <c r="B1000" t="n">
        <v>135</v>
      </c>
      <c r="C1000" t="inlineStr">
        <is>
          <t xml:space="preserve">CONCLUIDO	</t>
        </is>
      </c>
      <c r="D1000" t="n">
        <v>6.7471</v>
      </c>
      <c r="E1000" t="n">
        <v>14.82</v>
      </c>
      <c r="F1000" t="n">
        <v>11.66</v>
      </c>
      <c r="G1000" t="n">
        <v>116.65</v>
      </c>
      <c r="H1000" t="n">
        <v>1.44</v>
      </c>
      <c r="I1000" t="n">
        <v>6</v>
      </c>
      <c r="J1000" t="n">
        <v>312.28</v>
      </c>
      <c r="K1000" t="n">
        <v>59.89</v>
      </c>
      <c r="L1000" t="n">
        <v>25.25</v>
      </c>
      <c r="M1000" t="n">
        <v>4</v>
      </c>
      <c r="N1000" t="n">
        <v>92.15000000000001</v>
      </c>
      <c r="O1000" t="n">
        <v>38749.07</v>
      </c>
      <c r="P1000" t="n">
        <v>175.31</v>
      </c>
      <c r="Q1000" t="n">
        <v>460.73</v>
      </c>
      <c r="R1000" t="n">
        <v>44.74</v>
      </c>
      <c r="S1000" t="n">
        <v>32.19</v>
      </c>
      <c r="T1000" t="n">
        <v>2384.84</v>
      </c>
      <c r="U1000" t="n">
        <v>0.72</v>
      </c>
      <c r="V1000" t="n">
        <v>0.77</v>
      </c>
      <c r="W1000" t="n">
        <v>1.46</v>
      </c>
      <c r="X1000" t="n">
        <v>0.13</v>
      </c>
      <c r="Y1000" t="n">
        <v>1</v>
      </c>
      <c r="Z1000" t="n">
        <v>10</v>
      </c>
    </row>
    <row r="1001">
      <c r="A1001" t="n">
        <v>98</v>
      </c>
      <c r="B1001" t="n">
        <v>135</v>
      </c>
      <c r="C1001" t="inlineStr">
        <is>
          <t xml:space="preserve">CONCLUIDO	</t>
        </is>
      </c>
      <c r="D1001" t="n">
        <v>6.7417</v>
      </c>
      <c r="E1001" t="n">
        <v>14.83</v>
      </c>
      <c r="F1001" t="n">
        <v>11.68</v>
      </c>
      <c r="G1001" t="n">
        <v>116.77</v>
      </c>
      <c r="H1001" t="n">
        <v>1.45</v>
      </c>
      <c r="I1001" t="n">
        <v>6</v>
      </c>
      <c r="J1001" t="n">
        <v>312.83</v>
      </c>
      <c r="K1001" t="n">
        <v>59.89</v>
      </c>
      <c r="L1001" t="n">
        <v>25.5</v>
      </c>
      <c r="M1001" t="n">
        <v>4</v>
      </c>
      <c r="N1001" t="n">
        <v>92.44</v>
      </c>
      <c r="O1001" t="n">
        <v>38816.85</v>
      </c>
      <c r="P1001" t="n">
        <v>175.41</v>
      </c>
      <c r="Q1001" t="n">
        <v>460.69</v>
      </c>
      <c r="R1001" t="n">
        <v>45.1</v>
      </c>
      <c r="S1001" t="n">
        <v>32.19</v>
      </c>
      <c r="T1001" t="n">
        <v>2561.02</v>
      </c>
      <c r="U1001" t="n">
        <v>0.71</v>
      </c>
      <c r="V1001" t="n">
        <v>0.77</v>
      </c>
      <c r="W1001" t="n">
        <v>1.46</v>
      </c>
      <c r="X1001" t="n">
        <v>0.14</v>
      </c>
      <c r="Y1001" t="n">
        <v>1</v>
      </c>
      <c r="Z1001" t="n">
        <v>10</v>
      </c>
    </row>
    <row r="1002">
      <c r="A1002" t="n">
        <v>99</v>
      </c>
      <c r="B1002" t="n">
        <v>135</v>
      </c>
      <c r="C1002" t="inlineStr">
        <is>
          <t xml:space="preserve">CONCLUIDO	</t>
        </is>
      </c>
      <c r="D1002" t="n">
        <v>6.7451</v>
      </c>
      <c r="E1002" t="n">
        <v>14.83</v>
      </c>
      <c r="F1002" t="n">
        <v>11.67</v>
      </c>
      <c r="G1002" t="n">
        <v>116.69</v>
      </c>
      <c r="H1002" t="n">
        <v>1.46</v>
      </c>
      <c r="I1002" t="n">
        <v>6</v>
      </c>
      <c r="J1002" t="n">
        <v>313.38</v>
      </c>
      <c r="K1002" t="n">
        <v>59.89</v>
      </c>
      <c r="L1002" t="n">
        <v>25.75</v>
      </c>
      <c r="M1002" t="n">
        <v>4</v>
      </c>
      <c r="N1002" t="n">
        <v>92.75</v>
      </c>
      <c r="O1002" t="n">
        <v>38884.75</v>
      </c>
      <c r="P1002" t="n">
        <v>175.52</v>
      </c>
      <c r="Q1002" t="n">
        <v>460.69</v>
      </c>
      <c r="R1002" t="n">
        <v>44.85</v>
      </c>
      <c r="S1002" t="n">
        <v>32.19</v>
      </c>
      <c r="T1002" t="n">
        <v>2438.31</v>
      </c>
      <c r="U1002" t="n">
        <v>0.72</v>
      </c>
      <c r="V1002" t="n">
        <v>0.77</v>
      </c>
      <c r="W1002" t="n">
        <v>1.46</v>
      </c>
      <c r="X1002" t="n">
        <v>0.14</v>
      </c>
      <c r="Y1002" t="n">
        <v>1</v>
      </c>
      <c r="Z1002" t="n">
        <v>10</v>
      </c>
    </row>
    <row r="1003">
      <c r="A1003" t="n">
        <v>100</v>
      </c>
      <c r="B1003" t="n">
        <v>135</v>
      </c>
      <c r="C1003" t="inlineStr">
        <is>
          <t xml:space="preserve">CONCLUIDO	</t>
        </is>
      </c>
      <c r="D1003" t="n">
        <v>6.7445</v>
      </c>
      <c r="E1003" t="n">
        <v>14.83</v>
      </c>
      <c r="F1003" t="n">
        <v>11.67</v>
      </c>
      <c r="G1003" t="n">
        <v>116.71</v>
      </c>
      <c r="H1003" t="n">
        <v>1.48</v>
      </c>
      <c r="I1003" t="n">
        <v>6</v>
      </c>
      <c r="J1003" t="n">
        <v>313.93</v>
      </c>
      <c r="K1003" t="n">
        <v>59.89</v>
      </c>
      <c r="L1003" t="n">
        <v>26</v>
      </c>
      <c r="M1003" t="n">
        <v>4</v>
      </c>
      <c r="N1003" t="n">
        <v>93.05</v>
      </c>
      <c r="O1003" t="n">
        <v>38952.8</v>
      </c>
      <c r="P1003" t="n">
        <v>175.66</v>
      </c>
      <c r="Q1003" t="n">
        <v>460.69</v>
      </c>
      <c r="R1003" t="n">
        <v>45.01</v>
      </c>
      <c r="S1003" t="n">
        <v>32.19</v>
      </c>
      <c r="T1003" t="n">
        <v>2515.83</v>
      </c>
      <c r="U1003" t="n">
        <v>0.72</v>
      </c>
      <c r="V1003" t="n">
        <v>0.77</v>
      </c>
      <c r="W1003" t="n">
        <v>1.45</v>
      </c>
      <c r="X1003" t="n">
        <v>0.14</v>
      </c>
      <c r="Y1003" t="n">
        <v>1</v>
      </c>
      <c r="Z1003" t="n">
        <v>10</v>
      </c>
    </row>
    <row r="1004">
      <c r="A1004" t="n">
        <v>101</v>
      </c>
      <c r="B1004" t="n">
        <v>135</v>
      </c>
      <c r="C1004" t="inlineStr">
        <is>
          <t xml:space="preserve">CONCLUIDO	</t>
        </is>
      </c>
      <c r="D1004" t="n">
        <v>6.7444</v>
      </c>
      <c r="E1004" t="n">
        <v>14.83</v>
      </c>
      <c r="F1004" t="n">
        <v>11.67</v>
      </c>
      <c r="G1004" t="n">
        <v>116.71</v>
      </c>
      <c r="H1004" t="n">
        <v>1.49</v>
      </c>
      <c r="I1004" t="n">
        <v>6</v>
      </c>
      <c r="J1004" t="n">
        <v>314.49</v>
      </c>
      <c r="K1004" t="n">
        <v>59.89</v>
      </c>
      <c r="L1004" t="n">
        <v>26.25</v>
      </c>
      <c r="M1004" t="n">
        <v>4</v>
      </c>
      <c r="N1004" t="n">
        <v>93.34999999999999</v>
      </c>
      <c r="O1004" t="n">
        <v>39020.97</v>
      </c>
      <c r="P1004" t="n">
        <v>175.88</v>
      </c>
      <c r="Q1004" t="n">
        <v>460.69</v>
      </c>
      <c r="R1004" t="n">
        <v>44.97</v>
      </c>
      <c r="S1004" t="n">
        <v>32.19</v>
      </c>
      <c r="T1004" t="n">
        <v>2495.22</v>
      </c>
      <c r="U1004" t="n">
        <v>0.72</v>
      </c>
      <c r="V1004" t="n">
        <v>0.77</v>
      </c>
      <c r="W1004" t="n">
        <v>1.46</v>
      </c>
      <c r="X1004" t="n">
        <v>0.14</v>
      </c>
      <c r="Y1004" t="n">
        <v>1</v>
      </c>
      <c r="Z1004" t="n">
        <v>10</v>
      </c>
    </row>
    <row r="1005">
      <c r="A1005" t="n">
        <v>102</v>
      </c>
      <c r="B1005" t="n">
        <v>135</v>
      </c>
      <c r="C1005" t="inlineStr">
        <is>
          <t xml:space="preserve">CONCLUIDO	</t>
        </is>
      </c>
      <c r="D1005" t="n">
        <v>6.7462</v>
      </c>
      <c r="E1005" t="n">
        <v>14.82</v>
      </c>
      <c r="F1005" t="n">
        <v>11.67</v>
      </c>
      <c r="G1005" t="n">
        <v>116.67</v>
      </c>
      <c r="H1005" t="n">
        <v>1.5</v>
      </c>
      <c r="I1005" t="n">
        <v>6</v>
      </c>
      <c r="J1005" t="n">
        <v>315.04</v>
      </c>
      <c r="K1005" t="n">
        <v>59.89</v>
      </c>
      <c r="L1005" t="n">
        <v>26.5</v>
      </c>
      <c r="M1005" t="n">
        <v>4</v>
      </c>
      <c r="N1005" t="n">
        <v>93.65000000000001</v>
      </c>
      <c r="O1005" t="n">
        <v>39089.29</v>
      </c>
      <c r="P1005" t="n">
        <v>175.99</v>
      </c>
      <c r="Q1005" t="n">
        <v>460.69</v>
      </c>
      <c r="R1005" t="n">
        <v>44.73</v>
      </c>
      <c r="S1005" t="n">
        <v>32.19</v>
      </c>
      <c r="T1005" t="n">
        <v>2378.87</v>
      </c>
      <c r="U1005" t="n">
        <v>0.72</v>
      </c>
      <c r="V1005" t="n">
        <v>0.77</v>
      </c>
      <c r="W1005" t="n">
        <v>1.46</v>
      </c>
      <c r="X1005" t="n">
        <v>0.13</v>
      </c>
      <c r="Y1005" t="n">
        <v>1</v>
      </c>
      <c r="Z1005" t="n">
        <v>10</v>
      </c>
    </row>
    <row r="1006">
      <c r="A1006" t="n">
        <v>103</v>
      </c>
      <c r="B1006" t="n">
        <v>135</v>
      </c>
      <c r="C1006" t="inlineStr">
        <is>
          <t xml:space="preserve">CONCLUIDO	</t>
        </is>
      </c>
      <c r="D1006" t="n">
        <v>6.7445</v>
      </c>
      <c r="E1006" t="n">
        <v>14.83</v>
      </c>
      <c r="F1006" t="n">
        <v>11.67</v>
      </c>
      <c r="G1006" t="n">
        <v>116.71</v>
      </c>
      <c r="H1006" t="n">
        <v>1.51</v>
      </c>
      <c r="I1006" t="n">
        <v>6</v>
      </c>
      <c r="J1006" t="n">
        <v>315.6</v>
      </c>
      <c r="K1006" t="n">
        <v>59.89</v>
      </c>
      <c r="L1006" t="n">
        <v>26.75</v>
      </c>
      <c r="M1006" t="n">
        <v>4</v>
      </c>
      <c r="N1006" t="n">
        <v>93.95999999999999</v>
      </c>
      <c r="O1006" t="n">
        <v>39157.74</v>
      </c>
      <c r="P1006" t="n">
        <v>175.69</v>
      </c>
      <c r="Q1006" t="n">
        <v>460.7</v>
      </c>
      <c r="R1006" t="n">
        <v>44.93</v>
      </c>
      <c r="S1006" t="n">
        <v>32.19</v>
      </c>
      <c r="T1006" t="n">
        <v>2476.64</v>
      </c>
      <c r="U1006" t="n">
        <v>0.72</v>
      </c>
      <c r="V1006" t="n">
        <v>0.77</v>
      </c>
      <c r="W1006" t="n">
        <v>1.46</v>
      </c>
      <c r="X1006" t="n">
        <v>0.14</v>
      </c>
      <c r="Y1006" t="n">
        <v>1</v>
      </c>
      <c r="Z1006" t="n">
        <v>10</v>
      </c>
    </row>
    <row r="1007">
      <c r="A1007" t="n">
        <v>104</v>
      </c>
      <c r="B1007" t="n">
        <v>135</v>
      </c>
      <c r="C1007" t="inlineStr">
        <is>
          <t xml:space="preserve">CONCLUIDO	</t>
        </is>
      </c>
      <c r="D1007" t="n">
        <v>6.7427</v>
      </c>
      <c r="E1007" t="n">
        <v>14.83</v>
      </c>
      <c r="F1007" t="n">
        <v>11.67</v>
      </c>
      <c r="G1007" t="n">
        <v>116.74</v>
      </c>
      <c r="H1007" t="n">
        <v>1.52</v>
      </c>
      <c r="I1007" t="n">
        <v>6</v>
      </c>
      <c r="J1007" t="n">
        <v>316.15</v>
      </c>
      <c r="K1007" t="n">
        <v>59.89</v>
      </c>
      <c r="L1007" t="n">
        <v>27</v>
      </c>
      <c r="M1007" t="n">
        <v>4</v>
      </c>
      <c r="N1007" t="n">
        <v>94.26000000000001</v>
      </c>
      <c r="O1007" t="n">
        <v>39226.32</v>
      </c>
      <c r="P1007" t="n">
        <v>175.76</v>
      </c>
      <c r="Q1007" t="n">
        <v>460.71</v>
      </c>
      <c r="R1007" t="n">
        <v>45.02</v>
      </c>
      <c r="S1007" t="n">
        <v>32.19</v>
      </c>
      <c r="T1007" t="n">
        <v>2520.01</v>
      </c>
      <c r="U1007" t="n">
        <v>0.72</v>
      </c>
      <c r="V1007" t="n">
        <v>0.77</v>
      </c>
      <c r="W1007" t="n">
        <v>1.46</v>
      </c>
      <c r="X1007" t="n">
        <v>0.14</v>
      </c>
      <c r="Y1007" t="n">
        <v>1</v>
      </c>
      <c r="Z1007" t="n">
        <v>10</v>
      </c>
    </row>
    <row r="1008">
      <c r="A1008" t="n">
        <v>105</v>
      </c>
      <c r="B1008" t="n">
        <v>135</v>
      </c>
      <c r="C1008" t="inlineStr">
        <is>
          <t xml:space="preserve">CONCLUIDO	</t>
        </is>
      </c>
      <c r="D1008" t="n">
        <v>6.7444</v>
      </c>
      <c r="E1008" t="n">
        <v>14.83</v>
      </c>
      <c r="F1008" t="n">
        <v>11.67</v>
      </c>
      <c r="G1008" t="n">
        <v>116.71</v>
      </c>
      <c r="H1008" t="n">
        <v>1.53</v>
      </c>
      <c r="I1008" t="n">
        <v>6</v>
      </c>
      <c r="J1008" t="n">
        <v>316.71</v>
      </c>
      <c r="K1008" t="n">
        <v>59.89</v>
      </c>
      <c r="L1008" t="n">
        <v>27.25</v>
      </c>
      <c r="M1008" t="n">
        <v>4</v>
      </c>
      <c r="N1008" t="n">
        <v>94.56999999999999</v>
      </c>
      <c r="O1008" t="n">
        <v>39295.05</v>
      </c>
      <c r="P1008" t="n">
        <v>175.48</v>
      </c>
      <c r="Q1008" t="n">
        <v>460.69</v>
      </c>
      <c r="R1008" t="n">
        <v>44.91</v>
      </c>
      <c r="S1008" t="n">
        <v>32.19</v>
      </c>
      <c r="T1008" t="n">
        <v>2468.69</v>
      </c>
      <c r="U1008" t="n">
        <v>0.72</v>
      </c>
      <c r="V1008" t="n">
        <v>0.77</v>
      </c>
      <c r="W1008" t="n">
        <v>1.46</v>
      </c>
      <c r="X1008" t="n">
        <v>0.14</v>
      </c>
      <c r="Y1008" t="n">
        <v>1</v>
      </c>
      <c r="Z1008" t="n">
        <v>10</v>
      </c>
    </row>
    <row r="1009">
      <c r="A1009" t="n">
        <v>106</v>
      </c>
      <c r="B1009" t="n">
        <v>135</v>
      </c>
      <c r="C1009" t="inlineStr">
        <is>
          <t xml:space="preserve">CONCLUIDO	</t>
        </is>
      </c>
      <c r="D1009" t="n">
        <v>6.7445</v>
      </c>
      <c r="E1009" t="n">
        <v>14.83</v>
      </c>
      <c r="F1009" t="n">
        <v>11.67</v>
      </c>
      <c r="G1009" t="n">
        <v>116.71</v>
      </c>
      <c r="H1009" t="n">
        <v>1.54</v>
      </c>
      <c r="I1009" t="n">
        <v>6</v>
      </c>
      <c r="J1009" t="n">
        <v>317.27</v>
      </c>
      <c r="K1009" t="n">
        <v>59.89</v>
      </c>
      <c r="L1009" t="n">
        <v>27.5</v>
      </c>
      <c r="M1009" t="n">
        <v>4</v>
      </c>
      <c r="N1009" t="n">
        <v>94.88</v>
      </c>
      <c r="O1009" t="n">
        <v>39363.91</v>
      </c>
      <c r="P1009" t="n">
        <v>175.45</v>
      </c>
      <c r="Q1009" t="n">
        <v>460.73</v>
      </c>
      <c r="R1009" t="n">
        <v>44.93</v>
      </c>
      <c r="S1009" t="n">
        <v>32.19</v>
      </c>
      <c r="T1009" t="n">
        <v>2476.73</v>
      </c>
      <c r="U1009" t="n">
        <v>0.72</v>
      </c>
      <c r="V1009" t="n">
        <v>0.77</v>
      </c>
      <c r="W1009" t="n">
        <v>1.46</v>
      </c>
      <c r="X1009" t="n">
        <v>0.14</v>
      </c>
      <c r="Y1009" t="n">
        <v>1</v>
      </c>
      <c r="Z1009" t="n">
        <v>10</v>
      </c>
    </row>
    <row r="1010">
      <c r="A1010" t="n">
        <v>107</v>
      </c>
      <c r="B1010" t="n">
        <v>135</v>
      </c>
      <c r="C1010" t="inlineStr">
        <is>
          <t xml:space="preserve">CONCLUIDO	</t>
        </is>
      </c>
      <c r="D1010" t="n">
        <v>6.7442</v>
      </c>
      <c r="E1010" t="n">
        <v>14.83</v>
      </c>
      <c r="F1010" t="n">
        <v>11.67</v>
      </c>
      <c r="G1010" t="n">
        <v>116.71</v>
      </c>
      <c r="H1010" t="n">
        <v>1.56</v>
      </c>
      <c r="I1010" t="n">
        <v>6</v>
      </c>
      <c r="J1010" t="n">
        <v>317.83</v>
      </c>
      <c r="K1010" t="n">
        <v>59.89</v>
      </c>
      <c r="L1010" t="n">
        <v>27.75</v>
      </c>
      <c r="M1010" t="n">
        <v>4</v>
      </c>
      <c r="N1010" t="n">
        <v>95.19</v>
      </c>
      <c r="O1010" t="n">
        <v>39432.92</v>
      </c>
      <c r="P1010" t="n">
        <v>175.48</v>
      </c>
      <c r="Q1010" t="n">
        <v>460.69</v>
      </c>
      <c r="R1010" t="n">
        <v>44.99</v>
      </c>
      <c r="S1010" t="n">
        <v>32.19</v>
      </c>
      <c r="T1010" t="n">
        <v>2506.24</v>
      </c>
      <c r="U1010" t="n">
        <v>0.72</v>
      </c>
      <c r="V1010" t="n">
        <v>0.77</v>
      </c>
      <c r="W1010" t="n">
        <v>1.46</v>
      </c>
      <c r="X1010" t="n">
        <v>0.14</v>
      </c>
      <c r="Y1010" t="n">
        <v>1</v>
      </c>
      <c r="Z1010" t="n">
        <v>10</v>
      </c>
    </row>
    <row r="1011">
      <c r="A1011" t="n">
        <v>108</v>
      </c>
      <c r="B1011" t="n">
        <v>135</v>
      </c>
      <c r="C1011" t="inlineStr">
        <is>
          <t xml:space="preserve">CONCLUIDO	</t>
        </is>
      </c>
      <c r="D1011" t="n">
        <v>6.7474</v>
      </c>
      <c r="E1011" t="n">
        <v>14.82</v>
      </c>
      <c r="F1011" t="n">
        <v>11.66</v>
      </c>
      <c r="G1011" t="n">
        <v>116.64</v>
      </c>
      <c r="H1011" t="n">
        <v>1.57</v>
      </c>
      <c r="I1011" t="n">
        <v>6</v>
      </c>
      <c r="J1011" t="n">
        <v>318.39</v>
      </c>
      <c r="K1011" t="n">
        <v>59.89</v>
      </c>
      <c r="L1011" t="n">
        <v>28</v>
      </c>
      <c r="M1011" t="n">
        <v>4</v>
      </c>
      <c r="N1011" t="n">
        <v>95.5</v>
      </c>
      <c r="O1011" t="n">
        <v>39502.07</v>
      </c>
      <c r="P1011" t="n">
        <v>174.5</v>
      </c>
      <c r="Q1011" t="n">
        <v>460.69</v>
      </c>
      <c r="R1011" t="n">
        <v>44.73</v>
      </c>
      <c r="S1011" t="n">
        <v>32.19</v>
      </c>
      <c r="T1011" t="n">
        <v>2375.46</v>
      </c>
      <c r="U1011" t="n">
        <v>0.72</v>
      </c>
      <c r="V1011" t="n">
        <v>0.77</v>
      </c>
      <c r="W1011" t="n">
        <v>1.46</v>
      </c>
      <c r="X1011" t="n">
        <v>0.13</v>
      </c>
      <c r="Y1011" t="n">
        <v>1</v>
      </c>
      <c r="Z1011" t="n">
        <v>10</v>
      </c>
    </row>
    <row r="1012">
      <c r="A1012" t="n">
        <v>109</v>
      </c>
      <c r="B1012" t="n">
        <v>135</v>
      </c>
      <c r="C1012" t="inlineStr">
        <is>
          <t xml:space="preserve">CONCLUIDO	</t>
        </is>
      </c>
      <c r="D1012" t="n">
        <v>6.7437</v>
      </c>
      <c r="E1012" t="n">
        <v>14.83</v>
      </c>
      <c r="F1012" t="n">
        <v>11.67</v>
      </c>
      <c r="G1012" t="n">
        <v>116.72</v>
      </c>
      <c r="H1012" t="n">
        <v>1.58</v>
      </c>
      <c r="I1012" t="n">
        <v>6</v>
      </c>
      <c r="J1012" t="n">
        <v>318.95</v>
      </c>
      <c r="K1012" t="n">
        <v>59.89</v>
      </c>
      <c r="L1012" t="n">
        <v>28.25</v>
      </c>
      <c r="M1012" t="n">
        <v>4</v>
      </c>
      <c r="N1012" t="n">
        <v>95.81</v>
      </c>
      <c r="O1012" t="n">
        <v>39571.36</v>
      </c>
      <c r="P1012" t="n">
        <v>173.66</v>
      </c>
      <c r="Q1012" t="n">
        <v>460.7</v>
      </c>
      <c r="R1012" t="n">
        <v>44.99</v>
      </c>
      <c r="S1012" t="n">
        <v>32.19</v>
      </c>
      <c r="T1012" t="n">
        <v>2505.27</v>
      </c>
      <c r="U1012" t="n">
        <v>0.72</v>
      </c>
      <c r="V1012" t="n">
        <v>0.77</v>
      </c>
      <c r="W1012" t="n">
        <v>1.46</v>
      </c>
      <c r="X1012" t="n">
        <v>0.14</v>
      </c>
      <c r="Y1012" t="n">
        <v>1</v>
      </c>
      <c r="Z1012" t="n">
        <v>10</v>
      </c>
    </row>
    <row r="1013">
      <c r="A1013" t="n">
        <v>110</v>
      </c>
      <c r="B1013" t="n">
        <v>135</v>
      </c>
      <c r="C1013" t="inlineStr">
        <is>
          <t xml:space="preserve">CONCLUIDO	</t>
        </is>
      </c>
      <c r="D1013" t="n">
        <v>6.7422</v>
      </c>
      <c r="E1013" t="n">
        <v>14.83</v>
      </c>
      <c r="F1013" t="n">
        <v>11.68</v>
      </c>
      <c r="G1013" t="n">
        <v>116.76</v>
      </c>
      <c r="H1013" t="n">
        <v>1.59</v>
      </c>
      <c r="I1013" t="n">
        <v>6</v>
      </c>
      <c r="J1013" t="n">
        <v>319.51</v>
      </c>
      <c r="K1013" t="n">
        <v>59.89</v>
      </c>
      <c r="L1013" t="n">
        <v>28.5</v>
      </c>
      <c r="M1013" t="n">
        <v>4</v>
      </c>
      <c r="N1013" t="n">
        <v>96.13</v>
      </c>
      <c r="O1013" t="n">
        <v>39640.79</v>
      </c>
      <c r="P1013" t="n">
        <v>173.76</v>
      </c>
      <c r="Q1013" t="n">
        <v>460.7</v>
      </c>
      <c r="R1013" t="n">
        <v>45.23</v>
      </c>
      <c r="S1013" t="n">
        <v>32.19</v>
      </c>
      <c r="T1013" t="n">
        <v>2626.9</v>
      </c>
      <c r="U1013" t="n">
        <v>0.71</v>
      </c>
      <c r="V1013" t="n">
        <v>0.77</v>
      </c>
      <c r="W1013" t="n">
        <v>1.45</v>
      </c>
      <c r="X1013" t="n">
        <v>0.14</v>
      </c>
      <c r="Y1013" t="n">
        <v>1</v>
      </c>
      <c r="Z1013" t="n">
        <v>10</v>
      </c>
    </row>
    <row r="1014">
      <c r="A1014" t="n">
        <v>111</v>
      </c>
      <c r="B1014" t="n">
        <v>135</v>
      </c>
      <c r="C1014" t="inlineStr">
        <is>
          <t xml:space="preserve">CONCLUIDO	</t>
        </is>
      </c>
      <c r="D1014" t="n">
        <v>6.7399</v>
      </c>
      <c r="E1014" t="n">
        <v>14.84</v>
      </c>
      <c r="F1014" t="n">
        <v>11.68</v>
      </c>
      <c r="G1014" t="n">
        <v>116.81</v>
      </c>
      <c r="H1014" t="n">
        <v>1.6</v>
      </c>
      <c r="I1014" t="n">
        <v>6</v>
      </c>
      <c r="J1014" t="n">
        <v>320.08</v>
      </c>
      <c r="K1014" t="n">
        <v>59.89</v>
      </c>
      <c r="L1014" t="n">
        <v>28.75</v>
      </c>
      <c r="M1014" t="n">
        <v>4</v>
      </c>
      <c r="N1014" t="n">
        <v>96.44</v>
      </c>
      <c r="O1014" t="n">
        <v>39710.36</v>
      </c>
      <c r="P1014" t="n">
        <v>173.95</v>
      </c>
      <c r="Q1014" t="n">
        <v>460.71</v>
      </c>
      <c r="R1014" t="n">
        <v>45.24</v>
      </c>
      <c r="S1014" t="n">
        <v>32.19</v>
      </c>
      <c r="T1014" t="n">
        <v>2630.37</v>
      </c>
      <c r="U1014" t="n">
        <v>0.71</v>
      </c>
      <c r="V1014" t="n">
        <v>0.77</v>
      </c>
      <c r="W1014" t="n">
        <v>1.46</v>
      </c>
      <c r="X1014" t="n">
        <v>0.15</v>
      </c>
      <c r="Y1014" t="n">
        <v>1</v>
      </c>
      <c r="Z1014" t="n">
        <v>10</v>
      </c>
    </row>
    <row r="1015">
      <c r="A1015" t="n">
        <v>112</v>
      </c>
      <c r="B1015" t="n">
        <v>135</v>
      </c>
      <c r="C1015" t="inlineStr">
        <is>
          <t xml:space="preserve">CONCLUIDO	</t>
        </is>
      </c>
      <c r="D1015" t="n">
        <v>6.7413</v>
      </c>
      <c r="E1015" t="n">
        <v>14.83</v>
      </c>
      <c r="F1015" t="n">
        <v>11.68</v>
      </c>
      <c r="G1015" t="n">
        <v>116.78</v>
      </c>
      <c r="H1015" t="n">
        <v>1.61</v>
      </c>
      <c r="I1015" t="n">
        <v>6</v>
      </c>
      <c r="J1015" t="n">
        <v>320.64</v>
      </c>
      <c r="K1015" t="n">
        <v>59.89</v>
      </c>
      <c r="L1015" t="n">
        <v>29</v>
      </c>
      <c r="M1015" t="n">
        <v>4</v>
      </c>
      <c r="N1015" t="n">
        <v>96.75</v>
      </c>
      <c r="O1015" t="n">
        <v>39780.08</v>
      </c>
      <c r="P1015" t="n">
        <v>173.15</v>
      </c>
      <c r="Q1015" t="n">
        <v>460.69</v>
      </c>
      <c r="R1015" t="n">
        <v>45.13</v>
      </c>
      <c r="S1015" t="n">
        <v>32.19</v>
      </c>
      <c r="T1015" t="n">
        <v>2576.41</v>
      </c>
      <c r="U1015" t="n">
        <v>0.71</v>
      </c>
      <c r="V1015" t="n">
        <v>0.77</v>
      </c>
      <c r="W1015" t="n">
        <v>1.46</v>
      </c>
      <c r="X1015" t="n">
        <v>0.14</v>
      </c>
      <c r="Y1015" t="n">
        <v>1</v>
      </c>
      <c r="Z1015" t="n">
        <v>10</v>
      </c>
    </row>
    <row r="1016">
      <c r="A1016" t="n">
        <v>113</v>
      </c>
      <c r="B1016" t="n">
        <v>135</v>
      </c>
      <c r="C1016" t="inlineStr">
        <is>
          <t xml:space="preserve">CONCLUIDO	</t>
        </is>
      </c>
      <c r="D1016" t="n">
        <v>6.7426</v>
      </c>
      <c r="E1016" t="n">
        <v>14.83</v>
      </c>
      <c r="F1016" t="n">
        <v>11.67</v>
      </c>
      <c r="G1016" t="n">
        <v>116.75</v>
      </c>
      <c r="H1016" t="n">
        <v>1.62</v>
      </c>
      <c r="I1016" t="n">
        <v>6</v>
      </c>
      <c r="J1016" t="n">
        <v>321.21</v>
      </c>
      <c r="K1016" t="n">
        <v>59.89</v>
      </c>
      <c r="L1016" t="n">
        <v>29.25</v>
      </c>
      <c r="M1016" t="n">
        <v>4</v>
      </c>
      <c r="N1016" t="n">
        <v>97.06999999999999</v>
      </c>
      <c r="O1016" t="n">
        <v>39849.95</v>
      </c>
      <c r="P1016" t="n">
        <v>172.03</v>
      </c>
      <c r="Q1016" t="n">
        <v>460.69</v>
      </c>
      <c r="R1016" t="n">
        <v>45.07</v>
      </c>
      <c r="S1016" t="n">
        <v>32.19</v>
      </c>
      <c r="T1016" t="n">
        <v>2549.75</v>
      </c>
      <c r="U1016" t="n">
        <v>0.71</v>
      </c>
      <c r="V1016" t="n">
        <v>0.77</v>
      </c>
      <c r="W1016" t="n">
        <v>1.46</v>
      </c>
      <c r="X1016" t="n">
        <v>0.14</v>
      </c>
      <c r="Y1016" t="n">
        <v>1</v>
      </c>
      <c r="Z1016" t="n">
        <v>10</v>
      </c>
    </row>
    <row r="1017">
      <c r="A1017" t="n">
        <v>114</v>
      </c>
      <c r="B1017" t="n">
        <v>135</v>
      </c>
      <c r="C1017" t="inlineStr">
        <is>
          <t xml:space="preserve">CONCLUIDO	</t>
        </is>
      </c>
      <c r="D1017" t="n">
        <v>6.7436</v>
      </c>
      <c r="E1017" t="n">
        <v>14.83</v>
      </c>
      <c r="F1017" t="n">
        <v>11.67</v>
      </c>
      <c r="G1017" t="n">
        <v>116.72</v>
      </c>
      <c r="H1017" t="n">
        <v>1.63</v>
      </c>
      <c r="I1017" t="n">
        <v>6</v>
      </c>
      <c r="J1017" t="n">
        <v>321.78</v>
      </c>
      <c r="K1017" t="n">
        <v>59.89</v>
      </c>
      <c r="L1017" t="n">
        <v>29.5</v>
      </c>
      <c r="M1017" t="n">
        <v>4</v>
      </c>
      <c r="N1017" t="n">
        <v>97.39</v>
      </c>
      <c r="O1017" t="n">
        <v>39919.96</v>
      </c>
      <c r="P1017" t="n">
        <v>171.64</v>
      </c>
      <c r="Q1017" t="n">
        <v>460.69</v>
      </c>
      <c r="R1017" t="n">
        <v>45.06</v>
      </c>
      <c r="S1017" t="n">
        <v>32.19</v>
      </c>
      <c r="T1017" t="n">
        <v>2542.45</v>
      </c>
      <c r="U1017" t="n">
        <v>0.71</v>
      </c>
      <c r="V1017" t="n">
        <v>0.77</v>
      </c>
      <c r="W1017" t="n">
        <v>1.45</v>
      </c>
      <c r="X1017" t="n">
        <v>0.14</v>
      </c>
      <c r="Y1017" t="n">
        <v>1</v>
      </c>
      <c r="Z1017" t="n">
        <v>10</v>
      </c>
    </row>
    <row r="1018">
      <c r="A1018" t="n">
        <v>115</v>
      </c>
      <c r="B1018" t="n">
        <v>135</v>
      </c>
      <c r="C1018" t="inlineStr">
        <is>
          <t xml:space="preserve">CONCLUIDO	</t>
        </is>
      </c>
      <c r="D1018" t="n">
        <v>6.742</v>
      </c>
      <c r="E1018" t="n">
        <v>14.83</v>
      </c>
      <c r="F1018" t="n">
        <v>11.68</v>
      </c>
      <c r="G1018" t="n">
        <v>116.76</v>
      </c>
      <c r="H1018" t="n">
        <v>1.64</v>
      </c>
      <c r="I1018" t="n">
        <v>6</v>
      </c>
      <c r="J1018" t="n">
        <v>322.34</v>
      </c>
      <c r="K1018" t="n">
        <v>59.89</v>
      </c>
      <c r="L1018" t="n">
        <v>29.75</v>
      </c>
      <c r="M1018" t="n">
        <v>4</v>
      </c>
      <c r="N1018" t="n">
        <v>97.70999999999999</v>
      </c>
      <c r="O1018" t="n">
        <v>39990.12</v>
      </c>
      <c r="P1018" t="n">
        <v>171.05</v>
      </c>
      <c r="Q1018" t="n">
        <v>460.69</v>
      </c>
      <c r="R1018" t="n">
        <v>45.19</v>
      </c>
      <c r="S1018" t="n">
        <v>32.19</v>
      </c>
      <c r="T1018" t="n">
        <v>2608.77</v>
      </c>
      <c r="U1018" t="n">
        <v>0.71</v>
      </c>
      <c r="V1018" t="n">
        <v>0.77</v>
      </c>
      <c r="W1018" t="n">
        <v>1.46</v>
      </c>
      <c r="X1018" t="n">
        <v>0.14</v>
      </c>
      <c r="Y1018" t="n">
        <v>1</v>
      </c>
      <c r="Z1018" t="n">
        <v>10</v>
      </c>
    </row>
    <row r="1019">
      <c r="A1019" t="n">
        <v>116</v>
      </c>
      <c r="B1019" t="n">
        <v>135</v>
      </c>
      <c r="C1019" t="inlineStr">
        <is>
          <t xml:space="preserve">CONCLUIDO	</t>
        </is>
      </c>
      <c r="D1019" t="n">
        <v>6.7428</v>
      </c>
      <c r="E1019" t="n">
        <v>14.83</v>
      </c>
      <c r="F1019" t="n">
        <v>11.67</v>
      </c>
      <c r="G1019" t="n">
        <v>116.74</v>
      </c>
      <c r="H1019" t="n">
        <v>1.66</v>
      </c>
      <c r="I1019" t="n">
        <v>6</v>
      </c>
      <c r="J1019" t="n">
        <v>322.91</v>
      </c>
      <c r="K1019" t="n">
        <v>59.89</v>
      </c>
      <c r="L1019" t="n">
        <v>30</v>
      </c>
      <c r="M1019" t="n">
        <v>4</v>
      </c>
      <c r="N1019" t="n">
        <v>98.03</v>
      </c>
      <c r="O1019" t="n">
        <v>40060.43</v>
      </c>
      <c r="P1019" t="n">
        <v>169.7</v>
      </c>
      <c r="Q1019" t="n">
        <v>460.69</v>
      </c>
      <c r="R1019" t="n">
        <v>45.04</v>
      </c>
      <c r="S1019" t="n">
        <v>32.19</v>
      </c>
      <c r="T1019" t="n">
        <v>2531.04</v>
      </c>
      <c r="U1019" t="n">
        <v>0.71</v>
      </c>
      <c r="V1019" t="n">
        <v>0.77</v>
      </c>
      <c r="W1019" t="n">
        <v>1.46</v>
      </c>
      <c r="X1019" t="n">
        <v>0.14</v>
      </c>
      <c r="Y1019" t="n">
        <v>1</v>
      </c>
      <c r="Z1019" t="n">
        <v>10</v>
      </c>
    </row>
    <row r="1020">
      <c r="A1020" t="n">
        <v>117</v>
      </c>
      <c r="B1020" t="n">
        <v>135</v>
      </c>
      <c r="C1020" t="inlineStr">
        <is>
          <t xml:space="preserve">CONCLUIDO	</t>
        </is>
      </c>
      <c r="D1020" t="n">
        <v>6.7421</v>
      </c>
      <c r="E1020" t="n">
        <v>14.83</v>
      </c>
      <c r="F1020" t="n">
        <v>11.68</v>
      </c>
      <c r="G1020" t="n">
        <v>116.76</v>
      </c>
      <c r="H1020" t="n">
        <v>1.67</v>
      </c>
      <c r="I1020" t="n">
        <v>6</v>
      </c>
      <c r="J1020" t="n">
        <v>323.49</v>
      </c>
      <c r="K1020" t="n">
        <v>59.89</v>
      </c>
      <c r="L1020" t="n">
        <v>30.25</v>
      </c>
      <c r="M1020" t="n">
        <v>4</v>
      </c>
      <c r="N1020" t="n">
        <v>98.34999999999999</v>
      </c>
      <c r="O1020" t="n">
        <v>40131.01</v>
      </c>
      <c r="P1020" t="n">
        <v>170.08</v>
      </c>
      <c r="Q1020" t="n">
        <v>460.69</v>
      </c>
      <c r="R1020" t="n">
        <v>45.02</v>
      </c>
      <c r="S1020" t="n">
        <v>32.19</v>
      </c>
      <c r="T1020" t="n">
        <v>2520.65</v>
      </c>
      <c r="U1020" t="n">
        <v>0.72</v>
      </c>
      <c r="V1020" t="n">
        <v>0.77</v>
      </c>
      <c r="W1020" t="n">
        <v>1.46</v>
      </c>
      <c r="X1020" t="n">
        <v>0.14</v>
      </c>
      <c r="Y1020" t="n">
        <v>1</v>
      </c>
      <c r="Z1020" t="n">
        <v>10</v>
      </c>
    </row>
    <row r="1021">
      <c r="A1021" t="n">
        <v>118</v>
      </c>
      <c r="B1021" t="n">
        <v>135</v>
      </c>
      <c r="C1021" t="inlineStr">
        <is>
          <t xml:space="preserve">CONCLUIDO	</t>
        </is>
      </c>
      <c r="D1021" t="n">
        <v>6.7785</v>
      </c>
      <c r="E1021" t="n">
        <v>14.75</v>
      </c>
      <c r="F1021" t="n">
        <v>11.65</v>
      </c>
      <c r="G1021" t="n">
        <v>139.76</v>
      </c>
      <c r="H1021" t="n">
        <v>1.68</v>
      </c>
      <c r="I1021" t="n">
        <v>5</v>
      </c>
      <c r="J1021" t="n">
        <v>324.06</v>
      </c>
      <c r="K1021" t="n">
        <v>59.89</v>
      </c>
      <c r="L1021" t="n">
        <v>30.5</v>
      </c>
      <c r="M1021" t="n">
        <v>3</v>
      </c>
      <c r="N1021" t="n">
        <v>98.67</v>
      </c>
      <c r="O1021" t="n">
        <v>40201.62</v>
      </c>
      <c r="P1021" t="n">
        <v>169.61</v>
      </c>
      <c r="Q1021" t="n">
        <v>460.69</v>
      </c>
      <c r="R1021" t="n">
        <v>44.11</v>
      </c>
      <c r="S1021" t="n">
        <v>32.19</v>
      </c>
      <c r="T1021" t="n">
        <v>2072.82</v>
      </c>
      <c r="U1021" t="n">
        <v>0.73</v>
      </c>
      <c r="V1021" t="n">
        <v>0.77</v>
      </c>
      <c r="W1021" t="n">
        <v>1.46</v>
      </c>
      <c r="X1021" t="n">
        <v>0.11</v>
      </c>
      <c r="Y1021" t="n">
        <v>1</v>
      </c>
      <c r="Z1021" t="n">
        <v>10</v>
      </c>
    </row>
    <row r="1022">
      <c r="A1022" t="n">
        <v>119</v>
      </c>
      <c r="B1022" t="n">
        <v>135</v>
      </c>
      <c r="C1022" t="inlineStr">
        <is>
          <t xml:space="preserve">CONCLUIDO	</t>
        </is>
      </c>
      <c r="D1022" t="n">
        <v>6.7793</v>
      </c>
      <c r="E1022" t="n">
        <v>14.75</v>
      </c>
      <c r="F1022" t="n">
        <v>11.64</v>
      </c>
      <c r="G1022" t="n">
        <v>139.74</v>
      </c>
      <c r="H1022" t="n">
        <v>1.69</v>
      </c>
      <c r="I1022" t="n">
        <v>5</v>
      </c>
      <c r="J1022" t="n">
        <v>324.63</v>
      </c>
      <c r="K1022" t="n">
        <v>59.89</v>
      </c>
      <c r="L1022" t="n">
        <v>30.75</v>
      </c>
      <c r="M1022" t="n">
        <v>3</v>
      </c>
      <c r="N1022" t="n">
        <v>99</v>
      </c>
      <c r="O1022" t="n">
        <v>40272.38</v>
      </c>
      <c r="P1022" t="n">
        <v>170</v>
      </c>
      <c r="Q1022" t="n">
        <v>460.72</v>
      </c>
      <c r="R1022" t="n">
        <v>44.16</v>
      </c>
      <c r="S1022" t="n">
        <v>32.19</v>
      </c>
      <c r="T1022" t="n">
        <v>2095.95</v>
      </c>
      <c r="U1022" t="n">
        <v>0.73</v>
      </c>
      <c r="V1022" t="n">
        <v>0.77</v>
      </c>
      <c r="W1022" t="n">
        <v>1.45</v>
      </c>
      <c r="X1022" t="n">
        <v>0.11</v>
      </c>
      <c r="Y1022" t="n">
        <v>1</v>
      </c>
      <c r="Z1022" t="n">
        <v>10</v>
      </c>
    </row>
    <row r="1023">
      <c r="A1023" t="n">
        <v>120</v>
      </c>
      <c r="B1023" t="n">
        <v>135</v>
      </c>
      <c r="C1023" t="inlineStr">
        <is>
          <t xml:space="preserve">CONCLUIDO	</t>
        </is>
      </c>
      <c r="D1023" t="n">
        <v>6.7835</v>
      </c>
      <c r="E1023" t="n">
        <v>14.74</v>
      </c>
      <c r="F1023" t="n">
        <v>11.64</v>
      </c>
      <c r="G1023" t="n">
        <v>139.63</v>
      </c>
      <c r="H1023" t="n">
        <v>1.7</v>
      </c>
      <c r="I1023" t="n">
        <v>5</v>
      </c>
      <c r="J1023" t="n">
        <v>325.21</v>
      </c>
      <c r="K1023" t="n">
        <v>59.89</v>
      </c>
      <c r="L1023" t="n">
        <v>31</v>
      </c>
      <c r="M1023" t="n">
        <v>3</v>
      </c>
      <c r="N1023" t="n">
        <v>99.31999999999999</v>
      </c>
      <c r="O1023" t="n">
        <v>40343.29</v>
      </c>
      <c r="P1023" t="n">
        <v>170.58</v>
      </c>
      <c r="Q1023" t="n">
        <v>460.69</v>
      </c>
      <c r="R1023" t="n">
        <v>43.79</v>
      </c>
      <c r="S1023" t="n">
        <v>32.19</v>
      </c>
      <c r="T1023" t="n">
        <v>1913.02</v>
      </c>
      <c r="U1023" t="n">
        <v>0.74</v>
      </c>
      <c r="V1023" t="n">
        <v>0.77</v>
      </c>
      <c r="W1023" t="n">
        <v>1.45</v>
      </c>
      <c r="X1023" t="n">
        <v>0.1</v>
      </c>
      <c r="Y1023" t="n">
        <v>1</v>
      </c>
      <c r="Z1023" t="n">
        <v>10</v>
      </c>
    </row>
    <row r="1024">
      <c r="A1024" t="n">
        <v>121</v>
      </c>
      <c r="B1024" t="n">
        <v>135</v>
      </c>
      <c r="C1024" t="inlineStr">
        <is>
          <t xml:space="preserve">CONCLUIDO	</t>
        </is>
      </c>
      <c r="D1024" t="n">
        <v>6.7817</v>
      </c>
      <c r="E1024" t="n">
        <v>14.75</v>
      </c>
      <c r="F1024" t="n">
        <v>11.64</v>
      </c>
      <c r="G1024" t="n">
        <v>139.68</v>
      </c>
      <c r="H1024" t="n">
        <v>1.71</v>
      </c>
      <c r="I1024" t="n">
        <v>5</v>
      </c>
      <c r="J1024" t="n">
        <v>325.78</v>
      </c>
      <c r="K1024" t="n">
        <v>59.89</v>
      </c>
      <c r="L1024" t="n">
        <v>31.25</v>
      </c>
      <c r="M1024" t="n">
        <v>3</v>
      </c>
      <c r="N1024" t="n">
        <v>99.65000000000001</v>
      </c>
      <c r="O1024" t="n">
        <v>40414.36</v>
      </c>
      <c r="P1024" t="n">
        <v>170.73</v>
      </c>
      <c r="Q1024" t="n">
        <v>460.69</v>
      </c>
      <c r="R1024" t="n">
        <v>43.88</v>
      </c>
      <c r="S1024" t="n">
        <v>32.19</v>
      </c>
      <c r="T1024" t="n">
        <v>1955.31</v>
      </c>
      <c r="U1024" t="n">
        <v>0.73</v>
      </c>
      <c r="V1024" t="n">
        <v>0.77</v>
      </c>
      <c r="W1024" t="n">
        <v>1.46</v>
      </c>
      <c r="X1024" t="n">
        <v>0.11</v>
      </c>
      <c r="Y1024" t="n">
        <v>1</v>
      </c>
      <c r="Z1024" t="n">
        <v>10</v>
      </c>
    </row>
    <row r="1025">
      <c r="A1025" t="n">
        <v>122</v>
      </c>
      <c r="B1025" t="n">
        <v>135</v>
      </c>
      <c r="C1025" t="inlineStr">
        <is>
          <t xml:space="preserve">CONCLUIDO	</t>
        </is>
      </c>
      <c r="D1025" t="n">
        <v>6.7803</v>
      </c>
      <c r="E1025" t="n">
        <v>14.75</v>
      </c>
      <c r="F1025" t="n">
        <v>11.64</v>
      </c>
      <c r="G1025" t="n">
        <v>139.71</v>
      </c>
      <c r="H1025" t="n">
        <v>1.72</v>
      </c>
      <c r="I1025" t="n">
        <v>5</v>
      </c>
      <c r="J1025" t="n">
        <v>326.36</v>
      </c>
      <c r="K1025" t="n">
        <v>59.89</v>
      </c>
      <c r="L1025" t="n">
        <v>31.5</v>
      </c>
      <c r="M1025" t="n">
        <v>3</v>
      </c>
      <c r="N1025" t="n">
        <v>99.97</v>
      </c>
      <c r="O1025" t="n">
        <v>40485.58</v>
      </c>
      <c r="P1025" t="n">
        <v>171.21</v>
      </c>
      <c r="Q1025" t="n">
        <v>460.69</v>
      </c>
      <c r="R1025" t="n">
        <v>44</v>
      </c>
      <c r="S1025" t="n">
        <v>32.19</v>
      </c>
      <c r="T1025" t="n">
        <v>2015.52</v>
      </c>
      <c r="U1025" t="n">
        <v>0.73</v>
      </c>
      <c r="V1025" t="n">
        <v>0.77</v>
      </c>
      <c r="W1025" t="n">
        <v>1.46</v>
      </c>
      <c r="X1025" t="n">
        <v>0.11</v>
      </c>
      <c r="Y1025" t="n">
        <v>1</v>
      </c>
      <c r="Z1025" t="n">
        <v>10</v>
      </c>
    </row>
    <row r="1026">
      <c r="A1026" t="n">
        <v>123</v>
      </c>
      <c r="B1026" t="n">
        <v>135</v>
      </c>
      <c r="C1026" t="inlineStr">
        <is>
          <t xml:space="preserve">CONCLUIDO	</t>
        </is>
      </c>
      <c r="D1026" t="n">
        <v>6.7812</v>
      </c>
      <c r="E1026" t="n">
        <v>14.75</v>
      </c>
      <c r="F1026" t="n">
        <v>11.64</v>
      </c>
      <c r="G1026" t="n">
        <v>139.69</v>
      </c>
      <c r="H1026" t="n">
        <v>1.73</v>
      </c>
      <c r="I1026" t="n">
        <v>5</v>
      </c>
      <c r="J1026" t="n">
        <v>326.94</v>
      </c>
      <c r="K1026" t="n">
        <v>59.89</v>
      </c>
      <c r="L1026" t="n">
        <v>31.75</v>
      </c>
      <c r="M1026" t="n">
        <v>3</v>
      </c>
      <c r="N1026" t="n">
        <v>100.3</v>
      </c>
      <c r="O1026" t="n">
        <v>40556.96</v>
      </c>
      <c r="P1026" t="n">
        <v>171.64</v>
      </c>
      <c r="Q1026" t="n">
        <v>460.69</v>
      </c>
      <c r="R1026" t="n">
        <v>43.98</v>
      </c>
      <c r="S1026" t="n">
        <v>32.19</v>
      </c>
      <c r="T1026" t="n">
        <v>2005.94</v>
      </c>
      <c r="U1026" t="n">
        <v>0.73</v>
      </c>
      <c r="V1026" t="n">
        <v>0.77</v>
      </c>
      <c r="W1026" t="n">
        <v>1.45</v>
      </c>
      <c r="X1026" t="n">
        <v>0.11</v>
      </c>
      <c r="Y1026" t="n">
        <v>1</v>
      </c>
      <c r="Z1026" t="n">
        <v>10</v>
      </c>
    </row>
    <row r="1027">
      <c r="A1027" t="n">
        <v>124</v>
      </c>
      <c r="B1027" t="n">
        <v>135</v>
      </c>
      <c r="C1027" t="inlineStr">
        <is>
          <t xml:space="preserve">CONCLUIDO	</t>
        </is>
      </c>
      <c r="D1027" t="n">
        <v>6.7797</v>
      </c>
      <c r="E1027" t="n">
        <v>14.75</v>
      </c>
      <c r="F1027" t="n">
        <v>11.64</v>
      </c>
      <c r="G1027" t="n">
        <v>139.73</v>
      </c>
      <c r="H1027" t="n">
        <v>1.74</v>
      </c>
      <c r="I1027" t="n">
        <v>5</v>
      </c>
      <c r="J1027" t="n">
        <v>327.52</v>
      </c>
      <c r="K1027" t="n">
        <v>59.89</v>
      </c>
      <c r="L1027" t="n">
        <v>32</v>
      </c>
      <c r="M1027" t="n">
        <v>3</v>
      </c>
      <c r="N1027" t="n">
        <v>100.63</v>
      </c>
      <c r="O1027" t="n">
        <v>40628.49</v>
      </c>
      <c r="P1027" t="n">
        <v>171.37</v>
      </c>
      <c r="Q1027" t="n">
        <v>460.69</v>
      </c>
      <c r="R1027" t="n">
        <v>44.03</v>
      </c>
      <c r="S1027" t="n">
        <v>32.19</v>
      </c>
      <c r="T1027" t="n">
        <v>2034.23</v>
      </c>
      <c r="U1027" t="n">
        <v>0.73</v>
      </c>
      <c r="V1027" t="n">
        <v>0.77</v>
      </c>
      <c r="W1027" t="n">
        <v>1.46</v>
      </c>
      <c r="X1027" t="n">
        <v>0.11</v>
      </c>
      <c r="Y1027" t="n">
        <v>1</v>
      </c>
      <c r="Z1027" t="n">
        <v>10</v>
      </c>
    </row>
    <row r="1028">
      <c r="A1028" t="n">
        <v>125</v>
      </c>
      <c r="B1028" t="n">
        <v>135</v>
      </c>
      <c r="C1028" t="inlineStr">
        <is>
          <t xml:space="preserve">CONCLUIDO	</t>
        </is>
      </c>
      <c r="D1028" t="n">
        <v>6.7793</v>
      </c>
      <c r="E1028" t="n">
        <v>14.75</v>
      </c>
      <c r="F1028" t="n">
        <v>11.64</v>
      </c>
      <c r="G1028" t="n">
        <v>139.74</v>
      </c>
      <c r="H1028" t="n">
        <v>1.75</v>
      </c>
      <c r="I1028" t="n">
        <v>5</v>
      </c>
      <c r="J1028" t="n">
        <v>328.1</v>
      </c>
      <c r="K1028" t="n">
        <v>59.89</v>
      </c>
      <c r="L1028" t="n">
        <v>32.25</v>
      </c>
      <c r="M1028" t="n">
        <v>3</v>
      </c>
      <c r="N1028" t="n">
        <v>100.96</v>
      </c>
      <c r="O1028" t="n">
        <v>40700.18</v>
      </c>
      <c r="P1028" t="n">
        <v>171.8</v>
      </c>
      <c r="Q1028" t="n">
        <v>460.7</v>
      </c>
      <c r="R1028" t="n">
        <v>44.18</v>
      </c>
      <c r="S1028" t="n">
        <v>32.19</v>
      </c>
      <c r="T1028" t="n">
        <v>2108.94</v>
      </c>
      <c r="U1028" t="n">
        <v>0.73</v>
      </c>
      <c r="V1028" t="n">
        <v>0.77</v>
      </c>
      <c r="W1028" t="n">
        <v>1.45</v>
      </c>
      <c r="X1028" t="n">
        <v>0.11</v>
      </c>
      <c r="Y1028" t="n">
        <v>1</v>
      </c>
      <c r="Z1028" t="n">
        <v>10</v>
      </c>
    </row>
    <row r="1029">
      <c r="A1029" t="n">
        <v>126</v>
      </c>
      <c r="B1029" t="n">
        <v>135</v>
      </c>
      <c r="C1029" t="inlineStr">
        <is>
          <t xml:space="preserve">CONCLUIDO	</t>
        </is>
      </c>
      <c r="D1029" t="n">
        <v>6.7817</v>
      </c>
      <c r="E1029" t="n">
        <v>14.75</v>
      </c>
      <c r="F1029" t="n">
        <v>11.64</v>
      </c>
      <c r="G1029" t="n">
        <v>139.68</v>
      </c>
      <c r="H1029" t="n">
        <v>1.76</v>
      </c>
      <c r="I1029" t="n">
        <v>5</v>
      </c>
      <c r="J1029" t="n">
        <v>328.68</v>
      </c>
      <c r="K1029" t="n">
        <v>59.89</v>
      </c>
      <c r="L1029" t="n">
        <v>32.5</v>
      </c>
      <c r="M1029" t="n">
        <v>3</v>
      </c>
      <c r="N1029" t="n">
        <v>101.3</v>
      </c>
      <c r="O1029" t="n">
        <v>40772.03</v>
      </c>
      <c r="P1029" t="n">
        <v>171.25</v>
      </c>
      <c r="Q1029" t="n">
        <v>460.69</v>
      </c>
      <c r="R1029" t="n">
        <v>43.91</v>
      </c>
      <c r="S1029" t="n">
        <v>32.19</v>
      </c>
      <c r="T1029" t="n">
        <v>1973.83</v>
      </c>
      <c r="U1029" t="n">
        <v>0.73</v>
      </c>
      <c r="V1029" t="n">
        <v>0.77</v>
      </c>
      <c r="W1029" t="n">
        <v>1.46</v>
      </c>
      <c r="X1029" t="n">
        <v>0.11</v>
      </c>
      <c r="Y1029" t="n">
        <v>1</v>
      </c>
      <c r="Z1029" t="n">
        <v>10</v>
      </c>
    </row>
    <row r="1030">
      <c r="A1030" t="n">
        <v>127</v>
      </c>
      <c r="B1030" t="n">
        <v>135</v>
      </c>
      <c r="C1030" t="inlineStr">
        <is>
          <t xml:space="preserve">CONCLUIDO	</t>
        </is>
      </c>
      <c r="D1030" t="n">
        <v>6.7808</v>
      </c>
      <c r="E1030" t="n">
        <v>14.75</v>
      </c>
      <c r="F1030" t="n">
        <v>11.64</v>
      </c>
      <c r="G1030" t="n">
        <v>139.7</v>
      </c>
      <c r="H1030" t="n">
        <v>1.77</v>
      </c>
      <c r="I1030" t="n">
        <v>5</v>
      </c>
      <c r="J1030" t="n">
        <v>329.27</v>
      </c>
      <c r="K1030" t="n">
        <v>59.89</v>
      </c>
      <c r="L1030" t="n">
        <v>32.75</v>
      </c>
      <c r="M1030" t="n">
        <v>3</v>
      </c>
      <c r="N1030" t="n">
        <v>101.63</v>
      </c>
      <c r="O1030" t="n">
        <v>40844.03</v>
      </c>
      <c r="P1030" t="n">
        <v>171.12</v>
      </c>
      <c r="Q1030" t="n">
        <v>460.74</v>
      </c>
      <c r="R1030" t="n">
        <v>44.01</v>
      </c>
      <c r="S1030" t="n">
        <v>32.19</v>
      </c>
      <c r="T1030" t="n">
        <v>2020.57</v>
      </c>
      <c r="U1030" t="n">
        <v>0.73</v>
      </c>
      <c r="V1030" t="n">
        <v>0.77</v>
      </c>
      <c r="W1030" t="n">
        <v>1.45</v>
      </c>
      <c r="X1030" t="n">
        <v>0.11</v>
      </c>
      <c r="Y1030" t="n">
        <v>1</v>
      </c>
      <c r="Z1030" t="n">
        <v>10</v>
      </c>
    </row>
    <row r="1031">
      <c r="A1031" t="n">
        <v>128</v>
      </c>
      <c r="B1031" t="n">
        <v>135</v>
      </c>
      <c r="C1031" t="inlineStr">
        <is>
          <t xml:space="preserve">CONCLUIDO	</t>
        </is>
      </c>
      <c r="D1031" t="n">
        <v>6.784</v>
      </c>
      <c r="E1031" t="n">
        <v>14.74</v>
      </c>
      <c r="F1031" t="n">
        <v>11.63</v>
      </c>
      <c r="G1031" t="n">
        <v>139.62</v>
      </c>
      <c r="H1031" t="n">
        <v>1.78</v>
      </c>
      <c r="I1031" t="n">
        <v>5</v>
      </c>
      <c r="J1031" t="n">
        <v>329.85</v>
      </c>
      <c r="K1031" t="n">
        <v>59.89</v>
      </c>
      <c r="L1031" t="n">
        <v>33</v>
      </c>
      <c r="M1031" t="n">
        <v>2</v>
      </c>
      <c r="N1031" t="n">
        <v>101.97</v>
      </c>
      <c r="O1031" t="n">
        <v>40916.2</v>
      </c>
      <c r="P1031" t="n">
        <v>170.96</v>
      </c>
      <c r="Q1031" t="n">
        <v>460.69</v>
      </c>
      <c r="R1031" t="n">
        <v>43.81</v>
      </c>
      <c r="S1031" t="n">
        <v>32.19</v>
      </c>
      <c r="T1031" t="n">
        <v>1920.19</v>
      </c>
      <c r="U1031" t="n">
        <v>0.73</v>
      </c>
      <c r="V1031" t="n">
        <v>0.77</v>
      </c>
      <c r="W1031" t="n">
        <v>1.45</v>
      </c>
      <c r="X1031" t="n">
        <v>0.1</v>
      </c>
      <c r="Y1031" t="n">
        <v>1</v>
      </c>
      <c r="Z1031" t="n">
        <v>10</v>
      </c>
    </row>
    <row r="1032">
      <c r="A1032" t="n">
        <v>129</v>
      </c>
      <c r="B1032" t="n">
        <v>135</v>
      </c>
      <c r="C1032" t="inlineStr">
        <is>
          <t xml:space="preserve">CONCLUIDO	</t>
        </is>
      </c>
      <c r="D1032" t="n">
        <v>6.7813</v>
      </c>
      <c r="E1032" t="n">
        <v>14.75</v>
      </c>
      <c r="F1032" t="n">
        <v>11.64</v>
      </c>
      <c r="G1032" t="n">
        <v>139.69</v>
      </c>
      <c r="H1032" t="n">
        <v>1.79</v>
      </c>
      <c r="I1032" t="n">
        <v>5</v>
      </c>
      <c r="J1032" t="n">
        <v>330.44</v>
      </c>
      <c r="K1032" t="n">
        <v>59.89</v>
      </c>
      <c r="L1032" t="n">
        <v>33.25</v>
      </c>
      <c r="M1032" t="n">
        <v>2</v>
      </c>
      <c r="N1032" t="n">
        <v>102.3</v>
      </c>
      <c r="O1032" t="n">
        <v>40988.53</v>
      </c>
      <c r="P1032" t="n">
        <v>171.07</v>
      </c>
      <c r="Q1032" t="n">
        <v>460.69</v>
      </c>
      <c r="R1032" t="n">
        <v>43.93</v>
      </c>
      <c r="S1032" t="n">
        <v>32.19</v>
      </c>
      <c r="T1032" t="n">
        <v>1981.62</v>
      </c>
      <c r="U1032" t="n">
        <v>0.73</v>
      </c>
      <c r="V1032" t="n">
        <v>0.77</v>
      </c>
      <c r="W1032" t="n">
        <v>1.46</v>
      </c>
      <c r="X1032" t="n">
        <v>0.11</v>
      </c>
      <c r="Y1032" t="n">
        <v>1</v>
      </c>
      <c r="Z1032" t="n">
        <v>10</v>
      </c>
    </row>
    <row r="1033">
      <c r="A1033" t="n">
        <v>130</v>
      </c>
      <c r="B1033" t="n">
        <v>135</v>
      </c>
      <c r="C1033" t="inlineStr">
        <is>
          <t xml:space="preserve">CONCLUIDO	</t>
        </is>
      </c>
      <c r="D1033" t="n">
        <v>6.7806</v>
      </c>
      <c r="E1033" t="n">
        <v>14.75</v>
      </c>
      <c r="F1033" t="n">
        <v>11.64</v>
      </c>
      <c r="G1033" t="n">
        <v>139.71</v>
      </c>
      <c r="H1033" t="n">
        <v>1.8</v>
      </c>
      <c r="I1033" t="n">
        <v>5</v>
      </c>
      <c r="J1033" t="n">
        <v>331.03</v>
      </c>
      <c r="K1033" t="n">
        <v>59.89</v>
      </c>
      <c r="L1033" t="n">
        <v>33.5</v>
      </c>
      <c r="M1033" t="n">
        <v>1</v>
      </c>
      <c r="N1033" t="n">
        <v>102.64</v>
      </c>
      <c r="O1033" t="n">
        <v>41061.02</v>
      </c>
      <c r="P1033" t="n">
        <v>171.25</v>
      </c>
      <c r="Q1033" t="n">
        <v>460.69</v>
      </c>
      <c r="R1033" t="n">
        <v>44.03</v>
      </c>
      <c r="S1033" t="n">
        <v>32.19</v>
      </c>
      <c r="T1033" t="n">
        <v>2030.76</v>
      </c>
      <c r="U1033" t="n">
        <v>0.73</v>
      </c>
      <c r="V1033" t="n">
        <v>0.77</v>
      </c>
      <c r="W1033" t="n">
        <v>1.45</v>
      </c>
      <c r="X1033" t="n">
        <v>0.11</v>
      </c>
      <c r="Y1033" t="n">
        <v>1</v>
      </c>
      <c r="Z1033" t="n">
        <v>10</v>
      </c>
    </row>
    <row r="1034">
      <c r="A1034" t="n">
        <v>131</v>
      </c>
      <c r="B1034" t="n">
        <v>135</v>
      </c>
      <c r="C1034" t="inlineStr">
        <is>
          <t xml:space="preserve">CONCLUIDO	</t>
        </is>
      </c>
      <c r="D1034" t="n">
        <v>6.7802</v>
      </c>
      <c r="E1034" t="n">
        <v>14.75</v>
      </c>
      <c r="F1034" t="n">
        <v>11.64</v>
      </c>
      <c r="G1034" t="n">
        <v>139.72</v>
      </c>
      <c r="H1034" t="n">
        <v>1.81</v>
      </c>
      <c r="I1034" t="n">
        <v>5</v>
      </c>
      <c r="J1034" t="n">
        <v>331.62</v>
      </c>
      <c r="K1034" t="n">
        <v>59.89</v>
      </c>
      <c r="L1034" t="n">
        <v>33.75</v>
      </c>
      <c r="M1034" t="n">
        <v>1</v>
      </c>
      <c r="N1034" t="n">
        <v>102.98</v>
      </c>
      <c r="O1034" t="n">
        <v>41133.67</v>
      </c>
      <c r="P1034" t="n">
        <v>171.5</v>
      </c>
      <c r="Q1034" t="n">
        <v>460.69</v>
      </c>
      <c r="R1034" t="n">
        <v>44.02</v>
      </c>
      <c r="S1034" t="n">
        <v>32.19</v>
      </c>
      <c r="T1034" t="n">
        <v>2029.28</v>
      </c>
      <c r="U1034" t="n">
        <v>0.73</v>
      </c>
      <c r="V1034" t="n">
        <v>0.77</v>
      </c>
      <c r="W1034" t="n">
        <v>1.46</v>
      </c>
      <c r="X1034" t="n">
        <v>0.11</v>
      </c>
      <c r="Y1034" t="n">
        <v>1</v>
      </c>
      <c r="Z1034" t="n">
        <v>10</v>
      </c>
    </row>
    <row r="1035">
      <c r="A1035" t="n">
        <v>132</v>
      </c>
      <c r="B1035" t="n">
        <v>135</v>
      </c>
      <c r="C1035" t="inlineStr">
        <is>
          <t xml:space="preserve">CONCLUIDO	</t>
        </is>
      </c>
      <c r="D1035" t="n">
        <v>6.7799</v>
      </c>
      <c r="E1035" t="n">
        <v>14.75</v>
      </c>
      <c r="F1035" t="n">
        <v>11.64</v>
      </c>
      <c r="G1035" t="n">
        <v>139.72</v>
      </c>
      <c r="H1035" t="n">
        <v>1.82</v>
      </c>
      <c r="I1035" t="n">
        <v>5</v>
      </c>
      <c r="J1035" t="n">
        <v>332.21</v>
      </c>
      <c r="K1035" t="n">
        <v>59.89</v>
      </c>
      <c r="L1035" t="n">
        <v>34</v>
      </c>
      <c r="M1035" t="n">
        <v>1</v>
      </c>
      <c r="N1035" t="n">
        <v>103.32</v>
      </c>
      <c r="O1035" t="n">
        <v>41206.49</v>
      </c>
      <c r="P1035" t="n">
        <v>171.85</v>
      </c>
      <c r="Q1035" t="n">
        <v>460.75</v>
      </c>
      <c r="R1035" t="n">
        <v>44.05</v>
      </c>
      <c r="S1035" t="n">
        <v>32.19</v>
      </c>
      <c r="T1035" t="n">
        <v>2043.52</v>
      </c>
      <c r="U1035" t="n">
        <v>0.73</v>
      </c>
      <c r="V1035" t="n">
        <v>0.77</v>
      </c>
      <c r="W1035" t="n">
        <v>1.46</v>
      </c>
      <c r="X1035" t="n">
        <v>0.11</v>
      </c>
      <c r="Y1035" t="n">
        <v>1</v>
      </c>
      <c r="Z1035" t="n">
        <v>10</v>
      </c>
    </row>
    <row r="1036">
      <c r="A1036" t="n">
        <v>133</v>
      </c>
      <c r="B1036" t="n">
        <v>135</v>
      </c>
      <c r="C1036" t="inlineStr">
        <is>
          <t xml:space="preserve">CONCLUIDO	</t>
        </is>
      </c>
      <c r="D1036" t="n">
        <v>6.7802</v>
      </c>
      <c r="E1036" t="n">
        <v>14.75</v>
      </c>
      <c r="F1036" t="n">
        <v>11.64</v>
      </c>
      <c r="G1036" t="n">
        <v>139.72</v>
      </c>
      <c r="H1036" t="n">
        <v>1.83</v>
      </c>
      <c r="I1036" t="n">
        <v>5</v>
      </c>
      <c r="J1036" t="n">
        <v>332.8</v>
      </c>
      <c r="K1036" t="n">
        <v>59.89</v>
      </c>
      <c r="L1036" t="n">
        <v>34.25</v>
      </c>
      <c r="M1036" t="n">
        <v>1</v>
      </c>
      <c r="N1036" t="n">
        <v>103.66</v>
      </c>
      <c r="O1036" t="n">
        <v>41279.48</v>
      </c>
      <c r="P1036" t="n">
        <v>172.02</v>
      </c>
      <c r="Q1036" t="n">
        <v>460.69</v>
      </c>
      <c r="R1036" t="n">
        <v>43.99</v>
      </c>
      <c r="S1036" t="n">
        <v>32.19</v>
      </c>
      <c r="T1036" t="n">
        <v>2010</v>
      </c>
      <c r="U1036" t="n">
        <v>0.73</v>
      </c>
      <c r="V1036" t="n">
        <v>0.77</v>
      </c>
      <c r="W1036" t="n">
        <v>1.46</v>
      </c>
      <c r="X1036" t="n">
        <v>0.11</v>
      </c>
      <c r="Y1036" t="n">
        <v>1</v>
      </c>
      <c r="Z1036" t="n">
        <v>10</v>
      </c>
    </row>
    <row r="1037">
      <c r="A1037" t="n">
        <v>134</v>
      </c>
      <c r="B1037" t="n">
        <v>135</v>
      </c>
      <c r="C1037" t="inlineStr">
        <is>
          <t xml:space="preserve">CONCLUIDO	</t>
        </is>
      </c>
      <c r="D1037" t="n">
        <v>6.7808</v>
      </c>
      <c r="E1037" t="n">
        <v>14.75</v>
      </c>
      <c r="F1037" t="n">
        <v>11.64</v>
      </c>
      <c r="G1037" t="n">
        <v>139.7</v>
      </c>
      <c r="H1037" t="n">
        <v>1.84</v>
      </c>
      <c r="I1037" t="n">
        <v>5</v>
      </c>
      <c r="J1037" t="n">
        <v>333.39</v>
      </c>
      <c r="K1037" t="n">
        <v>59.89</v>
      </c>
      <c r="L1037" t="n">
        <v>34.5</v>
      </c>
      <c r="M1037" t="n">
        <v>1</v>
      </c>
      <c r="N1037" t="n">
        <v>104.01</v>
      </c>
      <c r="O1037" t="n">
        <v>41352.63</v>
      </c>
      <c r="P1037" t="n">
        <v>172.17</v>
      </c>
      <c r="Q1037" t="n">
        <v>460.69</v>
      </c>
      <c r="R1037" t="n">
        <v>43.95</v>
      </c>
      <c r="S1037" t="n">
        <v>32.19</v>
      </c>
      <c r="T1037" t="n">
        <v>1993.35</v>
      </c>
      <c r="U1037" t="n">
        <v>0.73</v>
      </c>
      <c r="V1037" t="n">
        <v>0.77</v>
      </c>
      <c r="W1037" t="n">
        <v>1.46</v>
      </c>
      <c r="X1037" t="n">
        <v>0.11</v>
      </c>
      <c r="Y1037" t="n">
        <v>1</v>
      </c>
      <c r="Z1037" t="n">
        <v>10</v>
      </c>
    </row>
    <row r="1038">
      <c r="A1038" t="n">
        <v>135</v>
      </c>
      <c r="B1038" t="n">
        <v>135</v>
      </c>
      <c r="C1038" t="inlineStr">
        <is>
          <t xml:space="preserve">CONCLUIDO	</t>
        </is>
      </c>
      <c r="D1038" t="n">
        <v>6.7818</v>
      </c>
      <c r="E1038" t="n">
        <v>14.75</v>
      </c>
      <c r="F1038" t="n">
        <v>11.64</v>
      </c>
      <c r="G1038" t="n">
        <v>139.67</v>
      </c>
      <c r="H1038" t="n">
        <v>1.85</v>
      </c>
      <c r="I1038" t="n">
        <v>5</v>
      </c>
      <c r="J1038" t="n">
        <v>333.99</v>
      </c>
      <c r="K1038" t="n">
        <v>59.89</v>
      </c>
      <c r="L1038" t="n">
        <v>34.75</v>
      </c>
      <c r="M1038" t="n">
        <v>1</v>
      </c>
      <c r="N1038" t="n">
        <v>104.35</v>
      </c>
      <c r="O1038" t="n">
        <v>41426.07</v>
      </c>
      <c r="P1038" t="n">
        <v>172.23</v>
      </c>
      <c r="Q1038" t="n">
        <v>460.69</v>
      </c>
      <c r="R1038" t="n">
        <v>43.92</v>
      </c>
      <c r="S1038" t="n">
        <v>32.19</v>
      </c>
      <c r="T1038" t="n">
        <v>1976.48</v>
      </c>
      <c r="U1038" t="n">
        <v>0.73</v>
      </c>
      <c r="V1038" t="n">
        <v>0.77</v>
      </c>
      <c r="W1038" t="n">
        <v>1.46</v>
      </c>
      <c r="X1038" t="n">
        <v>0.11</v>
      </c>
      <c r="Y1038" t="n">
        <v>1</v>
      </c>
      <c r="Z1038" t="n">
        <v>10</v>
      </c>
    </row>
    <row r="1039">
      <c r="A1039" t="n">
        <v>136</v>
      </c>
      <c r="B1039" t="n">
        <v>135</v>
      </c>
      <c r="C1039" t="inlineStr">
        <is>
          <t xml:space="preserve">CONCLUIDO	</t>
        </is>
      </c>
      <c r="D1039" t="n">
        <v>6.7836</v>
      </c>
      <c r="E1039" t="n">
        <v>14.74</v>
      </c>
      <c r="F1039" t="n">
        <v>11.64</v>
      </c>
      <c r="G1039" t="n">
        <v>139.63</v>
      </c>
      <c r="H1039" t="n">
        <v>1.86</v>
      </c>
      <c r="I1039" t="n">
        <v>5</v>
      </c>
      <c r="J1039" t="n">
        <v>334.58</v>
      </c>
      <c r="K1039" t="n">
        <v>59.89</v>
      </c>
      <c r="L1039" t="n">
        <v>35</v>
      </c>
      <c r="M1039" t="n">
        <v>1</v>
      </c>
      <c r="N1039" t="n">
        <v>104.7</v>
      </c>
      <c r="O1039" t="n">
        <v>41499.57</v>
      </c>
      <c r="P1039" t="n">
        <v>172.28</v>
      </c>
      <c r="Q1039" t="n">
        <v>460.69</v>
      </c>
      <c r="R1039" t="n">
        <v>43.78</v>
      </c>
      <c r="S1039" t="n">
        <v>32.19</v>
      </c>
      <c r="T1039" t="n">
        <v>1908.21</v>
      </c>
      <c r="U1039" t="n">
        <v>0.74</v>
      </c>
      <c r="V1039" t="n">
        <v>0.77</v>
      </c>
      <c r="W1039" t="n">
        <v>1.46</v>
      </c>
      <c r="X1039" t="n">
        <v>0.1</v>
      </c>
      <c r="Y1039" t="n">
        <v>1</v>
      </c>
      <c r="Z1039" t="n">
        <v>10</v>
      </c>
    </row>
    <row r="1040">
      <c r="A1040" t="n">
        <v>137</v>
      </c>
      <c r="B1040" t="n">
        <v>135</v>
      </c>
      <c r="C1040" t="inlineStr">
        <is>
          <t xml:space="preserve">CONCLUIDO	</t>
        </is>
      </c>
      <c r="D1040" t="n">
        <v>6.7839</v>
      </c>
      <c r="E1040" t="n">
        <v>14.74</v>
      </c>
      <c r="F1040" t="n">
        <v>11.63</v>
      </c>
      <c r="G1040" t="n">
        <v>139.62</v>
      </c>
      <c r="H1040" t="n">
        <v>1.87</v>
      </c>
      <c r="I1040" t="n">
        <v>5</v>
      </c>
      <c r="J1040" t="n">
        <v>335.18</v>
      </c>
      <c r="K1040" t="n">
        <v>59.89</v>
      </c>
      <c r="L1040" t="n">
        <v>35.25</v>
      </c>
      <c r="M1040" t="n">
        <v>1</v>
      </c>
      <c r="N1040" t="n">
        <v>105.04</v>
      </c>
      <c r="O1040" t="n">
        <v>41573.23</v>
      </c>
      <c r="P1040" t="n">
        <v>172.39</v>
      </c>
      <c r="Q1040" t="n">
        <v>460.69</v>
      </c>
      <c r="R1040" t="n">
        <v>43.74</v>
      </c>
      <c r="S1040" t="n">
        <v>32.19</v>
      </c>
      <c r="T1040" t="n">
        <v>1889.19</v>
      </c>
      <c r="U1040" t="n">
        <v>0.74</v>
      </c>
      <c r="V1040" t="n">
        <v>0.77</v>
      </c>
      <c r="W1040" t="n">
        <v>1.46</v>
      </c>
      <c r="X1040" t="n">
        <v>0.1</v>
      </c>
      <c r="Y1040" t="n">
        <v>1</v>
      </c>
      <c r="Z1040" t="n">
        <v>10</v>
      </c>
    </row>
    <row r="1041">
      <c r="A1041" t="n">
        <v>138</v>
      </c>
      <c r="B1041" t="n">
        <v>135</v>
      </c>
      <c r="C1041" t="inlineStr">
        <is>
          <t xml:space="preserve">CONCLUIDO	</t>
        </is>
      </c>
      <c r="D1041" t="n">
        <v>6.7834</v>
      </c>
      <c r="E1041" t="n">
        <v>14.74</v>
      </c>
      <c r="F1041" t="n">
        <v>11.64</v>
      </c>
      <c r="G1041" t="n">
        <v>139.63</v>
      </c>
      <c r="H1041" t="n">
        <v>1.88</v>
      </c>
      <c r="I1041" t="n">
        <v>5</v>
      </c>
      <c r="J1041" t="n">
        <v>335.78</v>
      </c>
      <c r="K1041" t="n">
        <v>59.89</v>
      </c>
      <c r="L1041" t="n">
        <v>35.5</v>
      </c>
      <c r="M1041" t="n">
        <v>1</v>
      </c>
      <c r="N1041" t="n">
        <v>105.39</v>
      </c>
      <c r="O1041" t="n">
        <v>41647.07</v>
      </c>
      <c r="P1041" t="n">
        <v>172.56</v>
      </c>
      <c r="Q1041" t="n">
        <v>460.69</v>
      </c>
      <c r="R1041" t="n">
        <v>43.75</v>
      </c>
      <c r="S1041" t="n">
        <v>32.19</v>
      </c>
      <c r="T1041" t="n">
        <v>1892.45</v>
      </c>
      <c r="U1041" t="n">
        <v>0.74</v>
      </c>
      <c r="V1041" t="n">
        <v>0.77</v>
      </c>
      <c r="W1041" t="n">
        <v>1.46</v>
      </c>
      <c r="X1041" t="n">
        <v>0.1</v>
      </c>
      <c r="Y1041" t="n">
        <v>1</v>
      </c>
      <c r="Z1041" t="n">
        <v>10</v>
      </c>
    </row>
    <row r="1042">
      <c r="A1042" t="n">
        <v>139</v>
      </c>
      <c r="B1042" t="n">
        <v>135</v>
      </c>
      <c r="C1042" t="inlineStr">
        <is>
          <t xml:space="preserve">CONCLUIDO	</t>
        </is>
      </c>
      <c r="D1042" t="n">
        <v>6.7832</v>
      </c>
      <c r="E1042" t="n">
        <v>14.74</v>
      </c>
      <c r="F1042" t="n">
        <v>11.64</v>
      </c>
      <c r="G1042" t="n">
        <v>139.64</v>
      </c>
      <c r="H1042" t="n">
        <v>1.89</v>
      </c>
      <c r="I1042" t="n">
        <v>5</v>
      </c>
      <c r="J1042" t="n">
        <v>336.38</v>
      </c>
      <c r="K1042" t="n">
        <v>59.89</v>
      </c>
      <c r="L1042" t="n">
        <v>35.75</v>
      </c>
      <c r="M1042" t="n">
        <v>1</v>
      </c>
      <c r="N1042" t="n">
        <v>105.74</v>
      </c>
      <c r="O1042" t="n">
        <v>41721.08</v>
      </c>
      <c r="P1042" t="n">
        <v>172.69</v>
      </c>
      <c r="Q1042" t="n">
        <v>460.69</v>
      </c>
      <c r="R1042" t="n">
        <v>43.83</v>
      </c>
      <c r="S1042" t="n">
        <v>32.19</v>
      </c>
      <c r="T1042" t="n">
        <v>1933.3</v>
      </c>
      <c r="U1042" t="n">
        <v>0.73</v>
      </c>
      <c r="V1042" t="n">
        <v>0.77</v>
      </c>
      <c r="W1042" t="n">
        <v>1.45</v>
      </c>
      <c r="X1042" t="n">
        <v>0.1</v>
      </c>
      <c r="Y1042" t="n">
        <v>1</v>
      </c>
      <c r="Z1042" t="n">
        <v>10</v>
      </c>
    </row>
    <row r="1043">
      <c r="A1043" t="n">
        <v>140</v>
      </c>
      <c r="B1043" t="n">
        <v>135</v>
      </c>
      <c r="C1043" t="inlineStr">
        <is>
          <t xml:space="preserve">CONCLUIDO	</t>
        </is>
      </c>
      <c r="D1043" t="n">
        <v>6.7826</v>
      </c>
      <c r="E1043" t="n">
        <v>14.74</v>
      </c>
      <c r="F1043" t="n">
        <v>11.64</v>
      </c>
      <c r="G1043" t="n">
        <v>139.65</v>
      </c>
      <c r="H1043" t="n">
        <v>1.9</v>
      </c>
      <c r="I1043" t="n">
        <v>5</v>
      </c>
      <c r="J1043" t="n">
        <v>336.98</v>
      </c>
      <c r="K1043" t="n">
        <v>59.89</v>
      </c>
      <c r="L1043" t="n">
        <v>36</v>
      </c>
      <c r="M1043" t="n">
        <v>0</v>
      </c>
      <c r="N1043" t="n">
        <v>106.09</v>
      </c>
      <c r="O1043" t="n">
        <v>41795.26</v>
      </c>
      <c r="P1043" t="n">
        <v>172.97</v>
      </c>
      <c r="Q1043" t="n">
        <v>460.69</v>
      </c>
      <c r="R1043" t="n">
        <v>43.83</v>
      </c>
      <c r="S1043" t="n">
        <v>32.19</v>
      </c>
      <c r="T1043" t="n">
        <v>1932.17</v>
      </c>
      <c r="U1043" t="n">
        <v>0.73</v>
      </c>
      <c r="V1043" t="n">
        <v>0.77</v>
      </c>
      <c r="W1043" t="n">
        <v>1.46</v>
      </c>
      <c r="X1043" t="n">
        <v>0.1</v>
      </c>
      <c r="Y1043" t="n">
        <v>1</v>
      </c>
      <c r="Z1043" t="n">
        <v>10</v>
      </c>
    </row>
    <row r="1044">
      <c r="A1044" t="n">
        <v>0</v>
      </c>
      <c r="B1044" t="n">
        <v>80</v>
      </c>
      <c r="C1044" t="inlineStr">
        <is>
          <t xml:space="preserve">CONCLUIDO	</t>
        </is>
      </c>
      <c r="D1044" t="n">
        <v>4.4574</v>
      </c>
      <c r="E1044" t="n">
        <v>22.43</v>
      </c>
      <c r="F1044" t="n">
        <v>15.63</v>
      </c>
      <c r="G1044" t="n">
        <v>6.75</v>
      </c>
      <c r="H1044" t="n">
        <v>0.11</v>
      </c>
      <c r="I1044" t="n">
        <v>139</v>
      </c>
      <c r="J1044" t="n">
        <v>159.12</v>
      </c>
      <c r="K1044" t="n">
        <v>50.28</v>
      </c>
      <c r="L1044" t="n">
        <v>1</v>
      </c>
      <c r="M1044" t="n">
        <v>137</v>
      </c>
      <c r="N1044" t="n">
        <v>27.84</v>
      </c>
      <c r="O1044" t="n">
        <v>19859.16</v>
      </c>
      <c r="P1044" t="n">
        <v>190.77</v>
      </c>
      <c r="Q1044" t="n">
        <v>460.79</v>
      </c>
      <c r="R1044" t="n">
        <v>174.44</v>
      </c>
      <c r="S1044" t="n">
        <v>32.19</v>
      </c>
      <c r="T1044" t="n">
        <v>66566.81</v>
      </c>
      <c r="U1044" t="n">
        <v>0.18</v>
      </c>
      <c r="V1044" t="n">
        <v>0.57</v>
      </c>
      <c r="W1044" t="n">
        <v>1.67</v>
      </c>
      <c r="X1044" t="n">
        <v>4.09</v>
      </c>
      <c r="Y1044" t="n">
        <v>1</v>
      </c>
      <c r="Z1044" t="n">
        <v>10</v>
      </c>
    </row>
    <row r="1045">
      <c r="A1045" t="n">
        <v>1</v>
      </c>
      <c r="B1045" t="n">
        <v>80</v>
      </c>
      <c r="C1045" t="inlineStr">
        <is>
          <t xml:space="preserve">CONCLUIDO	</t>
        </is>
      </c>
      <c r="D1045" t="n">
        <v>4.9534</v>
      </c>
      <c r="E1045" t="n">
        <v>20.19</v>
      </c>
      <c r="F1045" t="n">
        <v>14.54</v>
      </c>
      <c r="G1045" t="n">
        <v>8.470000000000001</v>
      </c>
      <c r="H1045" t="n">
        <v>0.14</v>
      </c>
      <c r="I1045" t="n">
        <v>103</v>
      </c>
      <c r="J1045" t="n">
        <v>159.48</v>
      </c>
      <c r="K1045" t="n">
        <v>50.28</v>
      </c>
      <c r="L1045" t="n">
        <v>1.25</v>
      </c>
      <c r="M1045" t="n">
        <v>101</v>
      </c>
      <c r="N1045" t="n">
        <v>27.95</v>
      </c>
      <c r="O1045" t="n">
        <v>19902.91</v>
      </c>
      <c r="P1045" t="n">
        <v>176.95</v>
      </c>
      <c r="Q1045" t="n">
        <v>460.94</v>
      </c>
      <c r="R1045" t="n">
        <v>138.57</v>
      </c>
      <c r="S1045" t="n">
        <v>32.19</v>
      </c>
      <c r="T1045" t="n">
        <v>48811.84</v>
      </c>
      <c r="U1045" t="n">
        <v>0.23</v>
      </c>
      <c r="V1045" t="n">
        <v>0.61</v>
      </c>
      <c r="W1045" t="n">
        <v>1.62</v>
      </c>
      <c r="X1045" t="n">
        <v>3.01</v>
      </c>
      <c r="Y1045" t="n">
        <v>1</v>
      </c>
      <c r="Z1045" t="n">
        <v>10</v>
      </c>
    </row>
    <row r="1046">
      <c r="A1046" t="n">
        <v>2</v>
      </c>
      <c r="B1046" t="n">
        <v>80</v>
      </c>
      <c r="C1046" t="inlineStr">
        <is>
          <t xml:space="preserve">CONCLUIDO	</t>
        </is>
      </c>
      <c r="D1046" t="n">
        <v>5.2994</v>
      </c>
      <c r="E1046" t="n">
        <v>18.87</v>
      </c>
      <c r="F1046" t="n">
        <v>13.9</v>
      </c>
      <c r="G1046" t="n">
        <v>10.17</v>
      </c>
      <c r="H1046" t="n">
        <v>0.17</v>
      </c>
      <c r="I1046" t="n">
        <v>82</v>
      </c>
      <c r="J1046" t="n">
        <v>159.83</v>
      </c>
      <c r="K1046" t="n">
        <v>50.28</v>
      </c>
      <c r="L1046" t="n">
        <v>1.5</v>
      </c>
      <c r="M1046" t="n">
        <v>80</v>
      </c>
      <c r="N1046" t="n">
        <v>28.05</v>
      </c>
      <c r="O1046" t="n">
        <v>19946.71</v>
      </c>
      <c r="P1046" t="n">
        <v>168.44</v>
      </c>
      <c r="Q1046" t="n">
        <v>460.72</v>
      </c>
      <c r="R1046" t="n">
        <v>118.13</v>
      </c>
      <c r="S1046" t="n">
        <v>32.19</v>
      </c>
      <c r="T1046" t="n">
        <v>38696.18</v>
      </c>
      <c r="U1046" t="n">
        <v>0.27</v>
      </c>
      <c r="V1046" t="n">
        <v>0.64</v>
      </c>
      <c r="W1046" t="n">
        <v>1.57</v>
      </c>
      <c r="X1046" t="n">
        <v>2.37</v>
      </c>
      <c r="Y1046" t="n">
        <v>1</v>
      </c>
      <c r="Z1046" t="n">
        <v>10</v>
      </c>
    </row>
    <row r="1047">
      <c r="A1047" t="n">
        <v>3</v>
      </c>
      <c r="B1047" t="n">
        <v>80</v>
      </c>
      <c r="C1047" t="inlineStr">
        <is>
          <t xml:space="preserve">CONCLUIDO	</t>
        </is>
      </c>
      <c r="D1047" t="n">
        <v>5.5505</v>
      </c>
      <c r="E1047" t="n">
        <v>18.02</v>
      </c>
      <c r="F1047" t="n">
        <v>13.5</v>
      </c>
      <c r="G1047" t="n">
        <v>11.91</v>
      </c>
      <c r="H1047" t="n">
        <v>0.19</v>
      </c>
      <c r="I1047" t="n">
        <v>68</v>
      </c>
      <c r="J1047" t="n">
        <v>160.19</v>
      </c>
      <c r="K1047" t="n">
        <v>50.28</v>
      </c>
      <c r="L1047" t="n">
        <v>1.75</v>
      </c>
      <c r="M1047" t="n">
        <v>66</v>
      </c>
      <c r="N1047" t="n">
        <v>28.16</v>
      </c>
      <c r="O1047" t="n">
        <v>19990.53</v>
      </c>
      <c r="P1047" t="n">
        <v>163.09</v>
      </c>
      <c r="Q1047" t="n">
        <v>460.77</v>
      </c>
      <c r="R1047" t="n">
        <v>104.45</v>
      </c>
      <c r="S1047" t="n">
        <v>32.19</v>
      </c>
      <c r="T1047" t="n">
        <v>31927.55</v>
      </c>
      <c r="U1047" t="n">
        <v>0.31</v>
      </c>
      <c r="V1047" t="n">
        <v>0.66</v>
      </c>
      <c r="W1047" t="n">
        <v>1.56</v>
      </c>
      <c r="X1047" t="n">
        <v>1.96</v>
      </c>
      <c r="Y1047" t="n">
        <v>1</v>
      </c>
      <c r="Z1047" t="n">
        <v>10</v>
      </c>
    </row>
    <row r="1048">
      <c r="A1048" t="n">
        <v>4</v>
      </c>
      <c r="B1048" t="n">
        <v>80</v>
      </c>
      <c r="C1048" t="inlineStr">
        <is>
          <t xml:space="preserve">CONCLUIDO	</t>
        </is>
      </c>
      <c r="D1048" t="n">
        <v>5.7627</v>
      </c>
      <c r="E1048" t="n">
        <v>17.35</v>
      </c>
      <c r="F1048" t="n">
        <v>13.16</v>
      </c>
      <c r="G1048" t="n">
        <v>13.61</v>
      </c>
      <c r="H1048" t="n">
        <v>0.22</v>
      </c>
      <c r="I1048" t="n">
        <v>58</v>
      </c>
      <c r="J1048" t="n">
        <v>160.54</v>
      </c>
      <c r="K1048" t="n">
        <v>50.28</v>
      </c>
      <c r="L1048" t="n">
        <v>2</v>
      </c>
      <c r="M1048" t="n">
        <v>56</v>
      </c>
      <c r="N1048" t="n">
        <v>28.26</v>
      </c>
      <c r="O1048" t="n">
        <v>20034.4</v>
      </c>
      <c r="P1048" t="n">
        <v>158.37</v>
      </c>
      <c r="Q1048" t="n">
        <v>460.79</v>
      </c>
      <c r="R1048" t="n">
        <v>93.79000000000001</v>
      </c>
      <c r="S1048" t="n">
        <v>32.19</v>
      </c>
      <c r="T1048" t="n">
        <v>26648.11</v>
      </c>
      <c r="U1048" t="n">
        <v>0.34</v>
      </c>
      <c r="V1048" t="n">
        <v>0.68</v>
      </c>
      <c r="W1048" t="n">
        <v>1.53</v>
      </c>
      <c r="X1048" t="n">
        <v>1.62</v>
      </c>
      <c r="Y1048" t="n">
        <v>1</v>
      </c>
      <c r="Z1048" t="n">
        <v>10</v>
      </c>
    </row>
    <row r="1049">
      <c r="A1049" t="n">
        <v>5</v>
      </c>
      <c r="B1049" t="n">
        <v>80</v>
      </c>
      <c r="C1049" t="inlineStr">
        <is>
          <t xml:space="preserve">CONCLUIDO	</t>
        </is>
      </c>
      <c r="D1049" t="n">
        <v>5.8961</v>
      </c>
      <c r="E1049" t="n">
        <v>16.96</v>
      </c>
      <c r="F1049" t="n">
        <v>12.99</v>
      </c>
      <c r="G1049" t="n">
        <v>15.29</v>
      </c>
      <c r="H1049" t="n">
        <v>0.25</v>
      </c>
      <c r="I1049" t="n">
        <v>51</v>
      </c>
      <c r="J1049" t="n">
        <v>160.9</v>
      </c>
      <c r="K1049" t="n">
        <v>50.28</v>
      </c>
      <c r="L1049" t="n">
        <v>2.25</v>
      </c>
      <c r="M1049" t="n">
        <v>49</v>
      </c>
      <c r="N1049" t="n">
        <v>28.37</v>
      </c>
      <c r="O1049" t="n">
        <v>20078.3</v>
      </c>
      <c r="P1049" t="n">
        <v>155.76</v>
      </c>
      <c r="Q1049" t="n">
        <v>460.72</v>
      </c>
      <c r="R1049" t="n">
        <v>88.13</v>
      </c>
      <c r="S1049" t="n">
        <v>32.19</v>
      </c>
      <c r="T1049" t="n">
        <v>23851.55</v>
      </c>
      <c r="U1049" t="n">
        <v>0.37</v>
      </c>
      <c r="V1049" t="n">
        <v>0.6899999999999999</v>
      </c>
      <c r="W1049" t="n">
        <v>1.53</v>
      </c>
      <c r="X1049" t="n">
        <v>1.46</v>
      </c>
      <c r="Y1049" t="n">
        <v>1</v>
      </c>
      <c r="Z1049" t="n">
        <v>10</v>
      </c>
    </row>
    <row r="1050">
      <c r="A1050" t="n">
        <v>6</v>
      </c>
      <c r="B1050" t="n">
        <v>80</v>
      </c>
      <c r="C1050" t="inlineStr">
        <is>
          <t xml:space="preserve">CONCLUIDO	</t>
        </is>
      </c>
      <c r="D1050" t="n">
        <v>6.0313</v>
      </c>
      <c r="E1050" t="n">
        <v>16.58</v>
      </c>
      <c r="F1050" t="n">
        <v>12.81</v>
      </c>
      <c r="G1050" t="n">
        <v>17.07</v>
      </c>
      <c r="H1050" t="n">
        <v>0.27</v>
      </c>
      <c r="I1050" t="n">
        <v>45</v>
      </c>
      <c r="J1050" t="n">
        <v>161.26</v>
      </c>
      <c r="K1050" t="n">
        <v>50.28</v>
      </c>
      <c r="L1050" t="n">
        <v>2.5</v>
      </c>
      <c r="M1050" t="n">
        <v>43</v>
      </c>
      <c r="N1050" t="n">
        <v>28.48</v>
      </c>
      <c r="O1050" t="n">
        <v>20122.23</v>
      </c>
      <c r="P1050" t="n">
        <v>153.08</v>
      </c>
      <c r="Q1050" t="n">
        <v>460.75</v>
      </c>
      <c r="R1050" t="n">
        <v>81.97</v>
      </c>
      <c r="S1050" t="n">
        <v>32.19</v>
      </c>
      <c r="T1050" t="n">
        <v>20802.83</v>
      </c>
      <c r="U1050" t="n">
        <v>0.39</v>
      </c>
      <c r="V1050" t="n">
        <v>0.7</v>
      </c>
      <c r="W1050" t="n">
        <v>1.52</v>
      </c>
      <c r="X1050" t="n">
        <v>1.27</v>
      </c>
      <c r="Y1050" t="n">
        <v>1</v>
      </c>
      <c r="Z1050" t="n">
        <v>10</v>
      </c>
    </row>
    <row r="1051">
      <c r="A1051" t="n">
        <v>7</v>
      </c>
      <c r="B1051" t="n">
        <v>80</v>
      </c>
      <c r="C1051" t="inlineStr">
        <is>
          <t xml:space="preserve">CONCLUIDO	</t>
        </is>
      </c>
      <c r="D1051" t="n">
        <v>6.1203</v>
      </c>
      <c r="E1051" t="n">
        <v>16.34</v>
      </c>
      <c r="F1051" t="n">
        <v>12.69</v>
      </c>
      <c r="G1051" t="n">
        <v>18.58</v>
      </c>
      <c r="H1051" t="n">
        <v>0.3</v>
      </c>
      <c r="I1051" t="n">
        <v>41</v>
      </c>
      <c r="J1051" t="n">
        <v>161.61</v>
      </c>
      <c r="K1051" t="n">
        <v>50.28</v>
      </c>
      <c r="L1051" t="n">
        <v>2.75</v>
      </c>
      <c r="M1051" t="n">
        <v>39</v>
      </c>
      <c r="N1051" t="n">
        <v>28.58</v>
      </c>
      <c r="O1051" t="n">
        <v>20166.2</v>
      </c>
      <c r="P1051" t="n">
        <v>151.09</v>
      </c>
      <c r="Q1051" t="n">
        <v>460.71</v>
      </c>
      <c r="R1051" t="n">
        <v>78.56</v>
      </c>
      <c r="S1051" t="n">
        <v>32.19</v>
      </c>
      <c r="T1051" t="n">
        <v>19119.25</v>
      </c>
      <c r="U1051" t="n">
        <v>0.41</v>
      </c>
      <c r="V1051" t="n">
        <v>0.7</v>
      </c>
      <c r="W1051" t="n">
        <v>1.51</v>
      </c>
      <c r="X1051" t="n">
        <v>1.16</v>
      </c>
      <c r="Y1051" t="n">
        <v>1</v>
      </c>
      <c r="Z1051" t="n">
        <v>10</v>
      </c>
    </row>
    <row r="1052">
      <c r="A1052" t="n">
        <v>8</v>
      </c>
      <c r="B1052" t="n">
        <v>80</v>
      </c>
      <c r="C1052" t="inlineStr">
        <is>
          <t xml:space="preserve">CONCLUIDO	</t>
        </is>
      </c>
      <c r="D1052" t="n">
        <v>6.2123</v>
      </c>
      <c r="E1052" t="n">
        <v>16.1</v>
      </c>
      <c r="F1052" t="n">
        <v>12.58</v>
      </c>
      <c r="G1052" t="n">
        <v>20.4</v>
      </c>
      <c r="H1052" t="n">
        <v>0.33</v>
      </c>
      <c r="I1052" t="n">
        <v>37</v>
      </c>
      <c r="J1052" t="n">
        <v>161.97</v>
      </c>
      <c r="K1052" t="n">
        <v>50.28</v>
      </c>
      <c r="L1052" t="n">
        <v>3</v>
      </c>
      <c r="M1052" t="n">
        <v>35</v>
      </c>
      <c r="N1052" t="n">
        <v>28.69</v>
      </c>
      <c r="O1052" t="n">
        <v>20210.21</v>
      </c>
      <c r="P1052" t="n">
        <v>149.3</v>
      </c>
      <c r="Q1052" t="n">
        <v>460.8</v>
      </c>
      <c r="R1052" t="n">
        <v>74.37</v>
      </c>
      <c r="S1052" t="n">
        <v>32.19</v>
      </c>
      <c r="T1052" t="n">
        <v>17042.71</v>
      </c>
      <c r="U1052" t="n">
        <v>0.43</v>
      </c>
      <c r="V1052" t="n">
        <v>0.71</v>
      </c>
      <c r="W1052" t="n">
        <v>1.51</v>
      </c>
      <c r="X1052" t="n">
        <v>1.05</v>
      </c>
      <c r="Y1052" t="n">
        <v>1</v>
      </c>
      <c r="Z1052" t="n">
        <v>10</v>
      </c>
    </row>
    <row r="1053">
      <c r="A1053" t="n">
        <v>9</v>
      </c>
      <c r="B1053" t="n">
        <v>80</v>
      </c>
      <c r="C1053" t="inlineStr">
        <is>
          <t xml:space="preserve">CONCLUIDO	</t>
        </is>
      </c>
      <c r="D1053" t="n">
        <v>6.2906</v>
      </c>
      <c r="E1053" t="n">
        <v>15.9</v>
      </c>
      <c r="F1053" t="n">
        <v>12.48</v>
      </c>
      <c r="G1053" t="n">
        <v>22.02</v>
      </c>
      <c r="H1053" t="n">
        <v>0.35</v>
      </c>
      <c r="I1053" t="n">
        <v>34</v>
      </c>
      <c r="J1053" t="n">
        <v>162.33</v>
      </c>
      <c r="K1053" t="n">
        <v>50.28</v>
      </c>
      <c r="L1053" t="n">
        <v>3.25</v>
      </c>
      <c r="M1053" t="n">
        <v>32</v>
      </c>
      <c r="N1053" t="n">
        <v>28.8</v>
      </c>
      <c r="O1053" t="n">
        <v>20254.26</v>
      </c>
      <c r="P1053" t="n">
        <v>147.51</v>
      </c>
      <c r="Q1053" t="n">
        <v>460.69</v>
      </c>
      <c r="R1053" t="n">
        <v>71.40000000000001</v>
      </c>
      <c r="S1053" t="n">
        <v>32.19</v>
      </c>
      <c r="T1053" t="n">
        <v>15570.84</v>
      </c>
      <c r="U1053" t="n">
        <v>0.45</v>
      </c>
      <c r="V1053" t="n">
        <v>0.72</v>
      </c>
      <c r="W1053" t="n">
        <v>1.5</v>
      </c>
      <c r="X1053" t="n">
        <v>0.9399999999999999</v>
      </c>
      <c r="Y1053" t="n">
        <v>1</v>
      </c>
      <c r="Z1053" t="n">
        <v>10</v>
      </c>
    </row>
    <row r="1054">
      <c r="A1054" t="n">
        <v>10</v>
      </c>
      <c r="B1054" t="n">
        <v>80</v>
      </c>
      <c r="C1054" t="inlineStr">
        <is>
          <t xml:space="preserve">CONCLUIDO	</t>
        </is>
      </c>
      <c r="D1054" t="n">
        <v>6.3521</v>
      </c>
      <c r="E1054" t="n">
        <v>15.74</v>
      </c>
      <c r="F1054" t="n">
        <v>12.42</v>
      </c>
      <c r="G1054" t="n">
        <v>24.04</v>
      </c>
      <c r="H1054" t="n">
        <v>0.38</v>
      </c>
      <c r="I1054" t="n">
        <v>31</v>
      </c>
      <c r="J1054" t="n">
        <v>162.68</v>
      </c>
      <c r="K1054" t="n">
        <v>50.28</v>
      </c>
      <c r="L1054" t="n">
        <v>3.5</v>
      </c>
      <c r="M1054" t="n">
        <v>29</v>
      </c>
      <c r="N1054" t="n">
        <v>28.9</v>
      </c>
      <c r="O1054" t="n">
        <v>20298.34</v>
      </c>
      <c r="P1054" t="n">
        <v>146.34</v>
      </c>
      <c r="Q1054" t="n">
        <v>460.71</v>
      </c>
      <c r="R1054" t="n">
        <v>69.63</v>
      </c>
      <c r="S1054" t="n">
        <v>32.19</v>
      </c>
      <c r="T1054" t="n">
        <v>14703.37</v>
      </c>
      <c r="U1054" t="n">
        <v>0.46</v>
      </c>
      <c r="V1054" t="n">
        <v>0.72</v>
      </c>
      <c r="W1054" t="n">
        <v>1.49</v>
      </c>
      <c r="X1054" t="n">
        <v>0.89</v>
      </c>
      <c r="Y1054" t="n">
        <v>1</v>
      </c>
      <c r="Z1054" t="n">
        <v>10</v>
      </c>
    </row>
    <row r="1055">
      <c r="A1055" t="n">
        <v>11</v>
      </c>
      <c r="B1055" t="n">
        <v>80</v>
      </c>
      <c r="C1055" t="inlineStr">
        <is>
          <t xml:space="preserve">CONCLUIDO	</t>
        </is>
      </c>
      <c r="D1055" t="n">
        <v>6.4064</v>
      </c>
      <c r="E1055" t="n">
        <v>15.61</v>
      </c>
      <c r="F1055" t="n">
        <v>12.35</v>
      </c>
      <c r="G1055" t="n">
        <v>25.55</v>
      </c>
      <c r="H1055" t="n">
        <v>0.41</v>
      </c>
      <c r="I1055" t="n">
        <v>29</v>
      </c>
      <c r="J1055" t="n">
        <v>163.04</v>
      </c>
      <c r="K1055" t="n">
        <v>50.28</v>
      </c>
      <c r="L1055" t="n">
        <v>3.75</v>
      </c>
      <c r="M1055" t="n">
        <v>27</v>
      </c>
      <c r="N1055" t="n">
        <v>29.01</v>
      </c>
      <c r="O1055" t="n">
        <v>20342.46</v>
      </c>
      <c r="P1055" t="n">
        <v>144.82</v>
      </c>
      <c r="Q1055" t="n">
        <v>460.74</v>
      </c>
      <c r="R1055" t="n">
        <v>67.22</v>
      </c>
      <c r="S1055" t="n">
        <v>32.19</v>
      </c>
      <c r="T1055" t="n">
        <v>13504.99</v>
      </c>
      <c r="U1055" t="n">
        <v>0.48</v>
      </c>
      <c r="V1055" t="n">
        <v>0.72</v>
      </c>
      <c r="W1055" t="n">
        <v>1.49</v>
      </c>
      <c r="X1055" t="n">
        <v>0.82</v>
      </c>
      <c r="Y1055" t="n">
        <v>1</v>
      </c>
      <c r="Z1055" t="n">
        <v>10</v>
      </c>
    </row>
    <row r="1056">
      <c r="A1056" t="n">
        <v>12</v>
      </c>
      <c r="B1056" t="n">
        <v>80</v>
      </c>
      <c r="C1056" t="inlineStr">
        <is>
          <t xml:space="preserve">CONCLUIDO	</t>
        </is>
      </c>
      <c r="D1056" t="n">
        <v>6.4644</v>
      </c>
      <c r="E1056" t="n">
        <v>15.47</v>
      </c>
      <c r="F1056" t="n">
        <v>12.28</v>
      </c>
      <c r="G1056" t="n">
        <v>27.28</v>
      </c>
      <c r="H1056" t="n">
        <v>0.43</v>
      </c>
      <c r="I1056" t="n">
        <v>27</v>
      </c>
      <c r="J1056" t="n">
        <v>163.4</v>
      </c>
      <c r="K1056" t="n">
        <v>50.28</v>
      </c>
      <c r="L1056" t="n">
        <v>4</v>
      </c>
      <c r="M1056" t="n">
        <v>25</v>
      </c>
      <c r="N1056" t="n">
        <v>29.12</v>
      </c>
      <c r="O1056" t="n">
        <v>20386.62</v>
      </c>
      <c r="P1056" t="n">
        <v>143.67</v>
      </c>
      <c r="Q1056" t="n">
        <v>460.71</v>
      </c>
      <c r="R1056" t="n">
        <v>64.5</v>
      </c>
      <c r="S1056" t="n">
        <v>32.19</v>
      </c>
      <c r="T1056" t="n">
        <v>12158.98</v>
      </c>
      <c r="U1056" t="n">
        <v>0.5</v>
      </c>
      <c r="V1056" t="n">
        <v>0.73</v>
      </c>
      <c r="W1056" t="n">
        <v>1.49</v>
      </c>
      <c r="X1056" t="n">
        <v>0.74</v>
      </c>
      <c r="Y1056" t="n">
        <v>1</v>
      </c>
      <c r="Z1056" t="n">
        <v>10</v>
      </c>
    </row>
    <row r="1057">
      <c r="A1057" t="n">
        <v>13</v>
      </c>
      <c r="B1057" t="n">
        <v>80</v>
      </c>
      <c r="C1057" t="inlineStr">
        <is>
          <t xml:space="preserve">CONCLUIDO	</t>
        </is>
      </c>
      <c r="D1057" t="n">
        <v>6.5131</v>
      </c>
      <c r="E1057" t="n">
        <v>15.35</v>
      </c>
      <c r="F1057" t="n">
        <v>12.22</v>
      </c>
      <c r="G1057" t="n">
        <v>29.34</v>
      </c>
      <c r="H1057" t="n">
        <v>0.46</v>
      </c>
      <c r="I1057" t="n">
        <v>25</v>
      </c>
      <c r="J1057" t="n">
        <v>163.76</v>
      </c>
      <c r="K1057" t="n">
        <v>50.28</v>
      </c>
      <c r="L1057" t="n">
        <v>4.25</v>
      </c>
      <c r="M1057" t="n">
        <v>23</v>
      </c>
      <c r="N1057" t="n">
        <v>29.23</v>
      </c>
      <c r="O1057" t="n">
        <v>20430.81</v>
      </c>
      <c r="P1057" t="n">
        <v>142.34</v>
      </c>
      <c r="Q1057" t="n">
        <v>460.74</v>
      </c>
      <c r="R1057" t="n">
        <v>62.99</v>
      </c>
      <c r="S1057" t="n">
        <v>32.19</v>
      </c>
      <c r="T1057" t="n">
        <v>11413.02</v>
      </c>
      <c r="U1057" t="n">
        <v>0.51</v>
      </c>
      <c r="V1057" t="n">
        <v>0.73</v>
      </c>
      <c r="W1057" t="n">
        <v>1.49</v>
      </c>
      <c r="X1057" t="n">
        <v>0.6899999999999999</v>
      </c>
      <c r="Y1057" t="n">
        <v>1</v>
      </c>
      <c r="Z1057" t="n">
        <v>10</v>
      </c>
    </row>
    <row r="1058">
      <c r="A1058" t="n">
        <v>14</v>
      </c>
      <c r="B1058" t="n">
        <v>80</v>
      </c>
      <c r="C1058" t="inlineStr">
        <is>
          <t xml:space="preserve">CONCLUIDO	</t>
        </is>
      </c>
      <c r="D1058" t="n">
        <v>6.5382</v>
      </c>
      <c r="E1058" t="n">
        <v>15.29</v>
      </c>
      <c r="F1058" t="n">
        <v>12.2</v>
      </c>
      <c r="G1058" t="n">
        <v>30.49</v>
      </c>
      <c r="H1058" t="n">
        <v>0.49</v>
      </c>
      <c r="I1058" t="n">
        <v>24</v>
      </c>
      <c r="J1058" t="n">
        <v>164.12</v>
      </c>
      <c r="K1058" t="n">
        <v>50.28</v>
      </c>
      <c r="L1058" t="n">
        <v>4.5</v>
      </c>
      <c r="M1058" t="n">
        <v>22</v>
      </c>
      <c r="N1058" t="n">
        <v>29.34</v>
      </c>
      <c r="O1058" t="n">
        <v>20475.04</v>
      </c>
      <c r="P1058" t="n">
        <v>141.83</v>
      </c>
      <c r="Q1058" t="n">
        <v>460.69</v>
      </c>
      <c r="R1058" t="n">
        <v>61.96</v>
      </c>
      <c r="S1058" t="n">
        <v>32.19</v>
      </c>
      <c r="T1058" t="n">
        <v>10901.27</v>
      </c>
      <c r="U1058" t="n">
        <v>0.52</v>
      </c>
      <c r="V1058" t="n">
        <v>0.73</v>
      </c>
      <c r="W1058" t="n">
        <v>1.49</v>
      </c>
      <c r="X1058" t="n">
        <v>0.66</v>
      </c>
      <c r="Y1058" t="n">
        <v>1</v>
      </c>
      <c r="Z1058" t="n">
        <v>10</v>
      </c>
    </row>
    <row r="1059">
      <c r="A1059" t="n">
        <v>15</v>
      </c>
      <c r="B1059" t="n">
        <v>80</v>
      </c>
      <c r="C1059" t="inlineStr">
        <is>
          <t xml:space="preserve">CONCLUIDO	</t>
        </is>
      </c>
      <c r="D1059" t="n">
        <v>6.5638</v>
      </c>
      <c r="E1059" t="n">
        <v>15.24</v>
      </c>
      <c r="F1059" t="n">
        <v>12.17</v>
      </c>
      <c r="G1059" t="n">
        <v>31.75</v>
      </c>
      <c r="H1059" t="n">
        <v>0.51</v>
      </c>
      <c r="I1059" t="n">
        <v>23</v>
      </c>
      <c r="J1059" t="n">
        <v>164.48</v>
      </c>
      <c r="K1059" t="n">
        <v>50.28</v>
      </c>
      <c r="L1059" t="n">
        <v>4.75</v>
      </c>
      <c r="M1059" t="n">
        <v>21</v>
      </c>
      <c r="N1059" t="n">
        <v>29.45</v>
      </c>
      <c r="O1059" t="n">
        <v>20519.3</v>
      </c>
      <c r="P1059" t="n">
        <v>140.91</v>
      </c>
      <c r="Q1059" t="n">
        <v>460.75</v>
      </c>
      <c r="R1059" t="n">
        <v>61.27</v>
      </c>
      <c r="S1059" t="n">
        <v>32.19</v>
      </c>
      <c r="T1059" t="n">
        <v>10564.77</v>
      </c>
      <c r="U1059" t="n">
        <v>0.53</v>
      </c>
      <c r="V1059" t="n">
        <v>0.73</v>
      </c>
      <c r="W1059" t="n">
        <v>1.48</v>
      </c>
      <c r="X1059" t="n">
        <v>0.64</v>
      </c>
      <c r="Y1059" t="n">
        <v>1</v>
      </c>
      <c r="Z1059" t="n">
        <v>10</v>
      </c>
    </row>
    <row r="1060">
      <c r="A1060" t="n">
        <v>16</v>
      </c>
      <c r="B1060" t="n">
        <v>80</v>
      </c>
      <c r="C1060" t="inlineStr">
        <is>
          <t xml:space="preserve">CONCLUIDO	</t>
        </is>
      </c>
      <c r="D1060" t="n">
        <v>6.623</v>
      </c>
      <c r="E1060" t="n">
        <v>15.1</v>
      </c>
      <c r="F1060" t="n">
        <v>12.1</v>
      </c>
      <c r="G1060" t="n">
        <v>34.57</v>
      </c>
      <c r="H1060" t="n">
        <v>0.54</v>
      </c>
      <c r="I1060" t="n">
        <v>21</v>
      </c>
      <c r="J1060" t="n">
        <v>164.83</v>
      </c>
      <c r="K1060" t="n">
        <v>50.28</v>
      </c>
      <c r="L1060" t="n">
        <v>5</v>
      </c>
      <c r="M1060" t="n">
        <v>19</v>
      </c>
      <c r="N1060" t="n">
        <v>29.55</v>
      </c>
      <c r="O1060" t="n">
        <v>20563.61</v>
      </c>
      <c r="P1060" t="n">
        <v>139.26</v>
      </c>
      <c r="Q1060" t="n">
        <v>460.7</v>
      </c>
      <c r="R1060" t="n">
        <v>58.66</v>
      </c>
      <c r="S1060" t="n">
        <v>32.19</v>
      </c>
      <c r="T1060" t="n">
        <v>9268.32</v>
      </c>
      <c r="U1060" t="n">
        <v>0.55</v>
      </c>
      <c r="V1060" t="n">
        <v>0.74</v>
      </c>
      <c r="W1060" t="n">
        <v>1.48</v>
      </c>
      <c r="X1060" t="n">
        <v>0.5600000000000001</v>
      </c>
      <c r="Y1060" t="n">
        <v>1</v>
      </c>
      <c r="Z1060" t="n">
        <v>10</v>
      </c>
    </row>
    <row r="1061">
      <c r="A1061" t="n">
        <v>17</v>
      </c>
      <c r="B1061" t="n">
        <v>80</v>
      </c>
      <c r="C1061" t="inlineStr">
        <is>
          <t xml:space="preserve">CONCLUIDO	</t>
        </is>
      </c>
      <c r="D1061" t="n">
        <v>6.6465</v>
      </c>
      <c r="E1061" t="n">
        <v>15.05</v>
      </c>
      <c r="F1061" t="n">
        <v>12.08</v>
      </c>
      <c r="G1061" t="n">
        <v>36.23</v>
      </c>
      <c r="H1061" t="n">
        <v>0.5600000000000001</v>
      </c>
      <c r="I1061" t="n">
        <v>20</v>
      </c>
      <c r="J1061" t="n">
        <v>165.19</v>
      </c>
      <c r="K1061" t="n">
        <v>50.28</v>
      </c>
      <c r="L1061" t="n">
        <v>5.25</v>
      </c>
      <c r="M1061" t="n">
        <v>18</v>
      </c>
      <c r="N1061" t="n">
        <v>29.66</v>
      </c>
      <c r="O1061" t="n">
        <v>20607.95</v>
      </c>
      <c r="P1061" t="n">
        <v>138.66</v>
      </c>
      <c r="Q1061" t="n">
        <v>460.75</v>
      </c>
      <c r="R1061" t="n">
        <v>58.2</v>
      </c>
      <c r="S1061" t="n">
        <v>32.19</v>
      </c>
      <c r="T1061" t="n">
        <v>9043.549999999999</v>
      </c>
      <c r="U1061" t="n">
        <v>0.55</v>
      </c>
      <c r="V1061" t="n">
        <v>0.74</v>
      </c>
      <c r="W1061" t="n">
        <v>1.48</v>
      </c>
      <c r="X1061" t="n">
        <v>0.54</v>
      </c>
      <c r="Y1061" t="n">
        <v>1</v>
      </c>
      <c r="Z1061" t="n">
        <v>10</v>
      </c>
    </row>
    <row r="1062">
      <c r="A1062" t="n">
        <v>18</v>
      </c>
      <c r="B1062" t="n">
        <v>80</v>
      </c>
      <c r="C1062" t="inlineStr">
        <is>
          <t xml:space="preserve">CONCLUIDO	</t>
        </is>
      </c>
      <c r="D1062" t="n">
        <v>6.6673</v>
      </c>
      <c r="E1062" t="n">
        <v>15</v>
      </c>
      <c r="F1062" t="n">
        <v>12.06</v>
      </c>
      <c r="G1062" t="n">
        <v>38.09</v>
      </c>
      <c r="H1062" t="n">
        <v>0.59</v>
      </c>
      <c r="I1062" t="n">
        <v>19</v>
      </c>
      <c r="J1062" t="n">
        <v>165.55</v>
      </c>
      <c r="K1062" t="n">
        <v>50.28</v>
      </c>
      <c r="L1062" t="n">
        <v>5.5</v>
      </c>
      <c r="M1062" t="n">
        <v>17</v>
      </c>
      <c r="N1062" t="n">
        <v>29.77</v>
      </c>
      <c r="O1062" t="n">
        <v>20652.33</v>
      </c>
      <c r="P1062" t="n">
        <v>137.77</v>
      </c>
      <c r="Q1062" t="n">
        <v>460.69</v>
      </c>
      <c r="R1062" t="n">
        <v>57.65</v>
      </c>
      <c r="S1062" t="n">
        <v>32.19</v>
      </c>
      <c r="T1062" t="n">
        <v>8773.200000000001</v>
      </c>
      <c r="U1062" t="n">
        <v>0.5600000000000001</v>
      </c>
      <c r="V1062" t="n">
        <v>0.74</v>
      </c>
      <c r="W1062" t="n">
        <v>1.48</v>
      </c>
      <c r="X1062" t="n">
        <v>0.53</v>
      </c>
      <c r="Y1062" t="n">
        <v>1</v>
      </c>
      <c r="Z1062" t="n">
        <v>10</v>
      </c>
    </row>
    <row r="1063">
      <c r="A1063" t="n">
        <v>19</v>
      </c>
      <c r="B1063" t="n">
        <v>80</v>
      </c>
      <c r="C1063" t="inlineStr">
        <is>
          <t xml:space="preserve">CONCLUIDO	</t>
        </is>
      </c>
      <c r="D1063" t="n">
        <v>6.6737</v>
      </c>
      <c r="E1063" t="n">
        <v>14.98</v>
      </c>
      <c r="F1063" t="n">
        <v>12.05</v>
      </c>
      <c r="G1063" t="n">
        <v>38.04</v>
      </c>
      <c r="H1063" t="n">
        <v>0.61</v>
      </c>
      <c r="I1063" t="n">
        <v>19</v>
      </c>
      <c r="J1063" t="n">
        <v>165.91</v>
      </c>
      <c r="K1063" t="n">
        <v>50.28</v>
      </c>
      <c r="L1063" t="n">
        <v>5.75</v>
      </c>
      <c r="M1063" t="n">
        <v>17</v>
      </c>
      <c r="N1063" t="n">
        <v>29.88</v>
      </c>
      <c r="O1063" t="n">
        <v>20696.74</v>
      </c>
      <c r="P1063" t="n">
        <v>136.98</v>
      </c>
      <c r="Q1063" t="n">
        <v>460.69</v>
      </c>
      <c r="R1063" t="n">
        <v>57.07</v>
      </c>
      <c r="S1063" t="n">
        <v>32.19</v>
      </c>
      <c r="T1063" t="n">
        <v>8482.07</v>
      </c>
      <c r="U1063" t="n">
        <v>0.5600000000000001</v>
      </c>
      <c r="V1063" t="n">
        <v>0.74</v>
      </c>
      <c r="W1063" t="n">
        <v>1.48</v>
      </c>
      <c r="X1063" t="n">
        <v>0.51</v>
      </c>
      <c r="Y1063" t="n">
        <v>1</v>
      </c>
      <c r="Z1063" t="n">
        <v>10</v>
      </c>
    </row>
    <row r="1064">
      <c r="A1064" t="n">
        <v>20</v>
      </c>
      <c r="B1064" t="n">
        <v>80</v>
      </c>
      <c r="C1064" t="inlineStr">
        <is>
          <t xml:space="preserve">CONCLUIDO	</t>
        </is>
      </c>
      <c r="D1064" t="n">
        <v>6.6998</v>
      </c>
      <c r="E1064" t="n">
        <v>14.93</v>
      </c>
      <c r="F1064" t="n">
        <v>12.02</v>
      </c>
      <c r="G1064" t="n">
        <v>40.07</v>
      </c>
      <c r="H1064" t="n">
        <v>0.64</v>
      </c>
      <c r="I1064" t="n">
        <v>18</v>
      </c>
      <c r="J1064" t="n">
        <v>166.27</v>
      </c>
      <c r="K1064" t="n">
        <v>50.28</v>
      </c>
      <c r="L1064" t="n">
        <v>6</v>
      </c>
      <c r="M1064" t="n">
        <v>16</v>
      </c>
      <c r="N1064" t="n">
        <v>29.99</v>
      </c>
      <c r="O1064" t="n">
        <v>20741.2</v>
      </c>
      <c r="P1064" t="n">
        <v>136.03</v>
      </c>
      <c r="Q1064" t="n">
        <v>460.69</v>
      </c>
      <c r="R1064" t="n">
        <v>56.28</v>
      </c>
      <c r="S1064" t="n">
        <v>32.19</v>
      </c>
      <c r="T1064" t="n">
        <v>8092.34</v>
      </c>
      <c r="U1064" t="n">
        <v>0.57</v>
      </c>
      <c r="V1064" t="n">
        <v>0.74</v>
      </c>
      <c r="W1064" t="n">
        <v>1.48</v>
      </c>
      <c r="X1064" t="n">
        <v>0.49</v>
      </c>
      <c r="Y1064" t="n">
        <v>1</v>
      </c>
      <c r="Z1064" t="n">
        <v>10</v>
      </c>
    </row>
    <row r="1065">
      <c r="A1065" t="n">
        <v>21</v>
      </c>
      <c r="B1065" t="n">
        <v>80</v>
      </c>
      <c r="C1065" t="inlineStr">
        <is>
          <t xml:space="preserve">CONCLUIDO	</t>
        </is>
      </c>
      <c r="D1065" t="n">
        <v>6.7324</v>
      </c>
      <c r="E1065" t="n">
        <v>14.85</v>
      </c>
      <c r="F1065" t="n">
        <v>11.98</v>
      </c>
      <c r="G1065" t="n">
        <v>42.29</v>
      </c>
      <c r="H1065" t="n">
        <v>0.66</v>
      </c>
      <c r="I1065" t="n">
        <v>17</v>
      </c>
      <c r="J1065" t="n">
        <v>166.64</v>
      </c>
      <c r="K1065" t="n">
        <v>50.28</v>
      </c>
      <c r="L1065" t="n">
        <v>6.25</v>
      </c>
      <c r="M1065" t="n">
        <v>15</v>
      </c>
      <c r="N1065" t="n">
        <v>30.11</v>
      </c>
      <c r="O1065" t="n">
        <v>20785.69</v>
      </c>
      <c r="P1065" t="n">
        <v>135.15</v>
      </c>
      <c r="Q1065" t="n">
        <v>460.7</v>
      </c>
      <c r="R1065" t="n">
        <v>54.84</v>
      </c>
      <c r="S1065" t="n">
        <v>32.19</v>
      </c>
      <c r="T1065" t="n">
        <v>7375.15</v>
      </c>
      <c r="U1065" t="n">
        <v>0.59</v>
      </c>
      <c r="V1065" t="n">
        <v>0.75</v>
      </c>
      <c r="W1065" t="n">
        <v>1.48</v>
      </c>
      <c r="X1065" t="n">
        <v>0.45</v>
      </c>
      <c r="Y1065" t="n">
        <v>1</v>
      </c>
      <c r="Z1065" t="n">
        <v>10</v>
      </c>
    </row>
    <row r="1066">
      <c r="A1066" t="n">
        <v>22</v>
      </c>
      <c r="B1066" t="n">
        <v>80</v>
      </c>
      <c r="C1066" t="inlineStr">
        <is>
          <t xml:space="preserve">CONCLUIDO	</t>
        </is>
      </c>
      <c r="D1066" t="n">
        <v>6.7536</v>
      </c>
      <c r="E1066" t="n">
        <v>14.81</v>
      </c>
      <c r="F1066" t="n">
        <v>11.97</v>
      </c>
      <c r="G1066" t="n">
        <v>44.88</v>
      </c>
      <c r="H1066" t="n">
        <v>0.6899999999999999</v>
      </c>
      <c r="I1066" t="n">
        <v>16</v>
      </c>
      <c r="J1066" t="n">
        <v>167</v>
      </c>
      <c r="K1066" t="n">
        <v>50.28</v>
      </c>
      <c r="L1066" t="n">
        <v>6.5</v>
      </c>
      <c r="M1066" t="n">
        <v>14</v>
      </c>
      <c r="N1066" t="n">
        <v>30.22</v>
      </c>
      <c r="O1066" t="n">
        <v>20830.22</v>
      </c>
      <c r="P1066" t="n">
        <v>134.36</v>
      </c>
      <c r="Q1066" t="n">
        <v>460.69</v>
      </c>
      <c r="R1066" t="n">
        <v>54.49</v>
      </c>
      <c r="S1066" t="n">
        <v>32.19</v>
      </c>
      <c r="T1066" t="n">
        <v>7207.69</v>
      </c>
      <c r="U1066" t="n">
        <v>0.59</v>
      </c>
      <c r="V1066" t="n">
        <v>0.75</v>
      </c>
      <c r="W1066" t="n">
        <v>1.48</v>
      </c>
      <c r="X1066" t="n">
        <v>0.43</v>
      </c>
      <c r="Y1066" t="n">
        <v>1</v>
      </c>
      <c r="Z1066" t="n">
        <v>10</v>
      </c>
    </row>
    <row r="1067">
      <c r="A1067" t="n">
        <v>23</v>
      </c>
      <c r="B1067" t="n">
        <v>80</v>
      </c>
      <c r="C1067" t="inlineStr">
        <is>
          <t xml:space="preserve">CONCLUIDO	</t>
        </is>
      </c>
      <c r="D1067" t="n">
        <v>6.7578</v>
      </c>
      <c r="E1067" t="n">
        <v>14.8</v>
      </c>
      <c r="F1067" t="n">
        <v>11.96</v>
      </c>
      <c r="G1067" t="n">
        <v>44.84</v>
      </c>
      <c r="H1067" t="n">
        <v>0.71</v>
      </c>
      <c r="I1067" t="n">
        <v>16</v>
      </c>
      <c r="J1067" t="n">
        <v>167.36</v>
      </c>
      <c r="K1067" t="n">
        <v>50.28</v>
      </c>
      <c r="L1067" t="n">
        <v>6.75</v>
      </c>
      <c r="M1067" t="n">
        <v>14</v>
      </c>
      <c r="N1067" t="n">
        <v>30.33</v>
      </c>
      <c r="O1067" t="n">
        <v>20874.78</v>
      </c>
      <c r="P1067" t="n">
        <v>133.77</v>
      </c>
      <c r="Q1067" t="n">
        <v>460.72</v>
      </c>
      <c r="R1067" t="n">
        <v>54.29</v>
      </c>
      <c r="S1067" t="n">
        <v>32.19</v>
      </c>
      <c r="T1067" t="n">
        <v>7105.17</v>
      </c>
      <c r="U1067" t="n">
        <v>0.59</v>
      </c>
      <c r="V1067" t="n">
        <v>0.75</v>
      </c>
      <c r="W1067" t="n">
        <v>1.47</v>
      </c>
      <c r="X1067" t="n">
        <v>0.42</v>
      </c>
      <c r="Y1067" t="n">
        <v>1</v>
      </c>
      <c r="Z1067" t="n">
        <v>10</v>
      </c>
    </row>
    <row r="1068">
      <c r="A1068" t="n">
        <v>24</v>
      </c>
      <c r="B1068" t="n">
        <v>80</v>
      </c>
      <c r="C1068" t="inlineStr">
        <is>
          <t xml:space="preserve">CONCLUIDO	</t>
        </is>
      </c>
      <c r="D1068" t="n">
        <v>6.7861</v>
      </c>
      <c r="E1068" t="n">
        <v>14.74</v>
      </c>
      <c r="F1068" t="n">
        <v>11.93</v>
      </c>
      <c r="G1068" t="n">
        <v>47.71</v>
      </c>
      <c r="H1068" t="n">
        <v>0.74</v>
      </c>
      <c r="I1068" t="n">
        <v>15</v>
      </c>
      <c r="J1068" t="n">
        <v>167.72</v>
      </c>
      <c r="K1068" t="n">
        <v>50.28</v>
      </c>
      <c r="L1068" t="n">
        <v>7</v>
      </c>
      <c r="M1068" t="n">
        <v>13</v>
      </c>
      <c r="N1068" t="n">
        <v>30.44</v>
      </c>
      <c r="O1068" t="n">
        <v>20919.39</v>
      </c>
      <c r="P1068" t="n">
        <v>132.95</v>
      </c>
      <c r="Q1068" t="n">
        <v>460.69</v>
      </c>
      <c r="R1068" t="n">
        <v>53.34</v>
      </c>
      <c r="S1068" t="n">
        <v>32.19</v>
      </c>
      <c r="T1068" t="n">
        <v>6638.41</v>
      </c>
      <c r="U1068" t="n">
        <v>0.6</v>
      </c>
      <c r="V1068" t="n">
        <v>0.75</v>
      </c>
      <c r="W1068" t="n">
        <v>1.47</v>
      </c>
      <c r="X1068" t="n">
        <v>0.39</v>
      </c>
      <c r="Y1068" t="n">
        <v>1</v>
      </c>
      <c r="Z1068" t="n">
        <v>10</v>
      </c>
    </row>
    <row r="1069">
      <c r="A1069" t="n">
        <v>25</v>
      </c>
      <c r="B1069" t="n">
        <v>80</v>
      </c>
      <c r="C1069" t="inlineStr">
        <is>
          <t xml:space="preserve">CONCLUIDO	</t>
        </is>
      </c>
      <c r="D1069" t="n">
        <v>6.7813</v>
      </c>
      <c r="E1069" t="n">
        <v>14.75</v>
      </c>
      <c r="F1069" t="n">
        <v>11.94</v>
      </c>
      <c r="G1069" t="n">
        <v>47.75</v>
      </c>
      <c r="H1069" t="n">
        <v>0.76</v>
      </c>
      <c r="I1069" t="n">
        <v>15</v>
      </c>
      <c r="J1069" t="n">
        <v>168.08</v>
      </c>
      <c r="K1069" t="n">
        <v>50.28</v>
      </c>
      <c r="L1069" t="n">
        <v>7.25</v>
      </c>
      <c r="M1069" t="n">
        <v>13</v>
      </c>
      <c r="N1069" t="n">
        <v>30.55</v>
      </c>
      <c r="O1069" t="n">
        <v>20964.03</v>
      </c>
      <c r="P1069" t="n">
        <v>132.44</v>
      </c>
      <c r="Q1069" t="n">
        <v>460.76</v>
      </c>
      <c r="R1069" t="n">
        <v>53.5</v>
      </c>
      <c r="S1069" t="n">
        <v>32.19</v>
      </c>
      <c r="T1069" t="n">
        <v>6718.74</v>
      </c>
      <c r="U1069" t="n">
        <v>0.6</v>
      </c>
      <c r="V1069" t="n">
        <v>0.75</v>
      </c>
      <c r="W1069" t="n">
        <v>1.48</v>
      </c>
      <c r="X1069" t="n">
        <v>0.4</v>
      </c>
      <c r="Y1069" t="n">
        <v>1</v>
      </c>
      <c r="Z1069" t="n">
        <v>10</v>
      </c>
    </row>
    <row r="1070">
      <c r="A1070" t="n">
        <v>26</v>
      </c>
      <c r="B1070" t="n">
        <v>80</v>
      </c>
      <c r="C1070" t="inlineStr">
        <is>
          <t xml:space="preserve">CONCLUIDO	</t>
        </is>
      </c>
      <c r="D1070" t="n">
        <v>6.816</v>
      </c>
      <c r="E1070" t="n">
        <v>14.67</v>
      </c>
      <c r="F1070" t="n">
        <v>11.9</v>
      </c>
      <c r="G1070" t="n">
        <v>50.98</v>
      </c>
      <c r="H1070" t="n">
        <v>0.79</v>
      </c>
      <c r="I1070" t="n">
        <v>14</v>
      </c>
      <c r="J1070" t="n">
        <v>168.44</v>
      </c>
      <c r="K1070" t="n">
        <v>50.28</v>
      </c>
      <c r="L1070" t="n">
        <v>7.5</v>
      </c>
      <c r="M1070" t="n">
        <v>12</v>
      </c>
      <c r="N1070" t="n">
        <v>30.66</v>
      </c>
      <c r="O1070" t="n">
        <v>21008.71</v>
      </c>
      <c r="P1070" t="n">
        <v>131.82</v>
      </c>
      <c r="Q1070" t="n">
        <v>460.71</v>
      </c>
      <c r="R1070" t="n">
        <v>52.52</v>
      </c>
      <c r="S1070" t="n">
        <v>32.19</v>
      </c>
      <c r="T1070" t="n">
        <v>6233.5</v>
      </c>
      <c r="U1070" t="n">
        <v>0.61</v>
      </c>
      <c r="V1070" t="n">
        <v>0.75</v>
      </c>
      <c r="W1070" t="n">
        <v>1.46</v>
      </c>
      <c r="X1070" t="n">
        <v>0.36</v>
      </c>
      <c r="Y1070" t="n">
        <v>1</v>
      </c>
      <c r="Z1070" t="n">
        <v>10</v>
      </c>
    </row>
    <row r="1071">
      <c r="A1071" t="n">
        <v>27</v>
      </c>
      <c r="B1071" t="n">
        <v>80</v>
      </c>
      <c r="C1071" t="inlineStr">
        <is>
          <t xml:space="preserve">CONCLUIDO	</t>
        </is>
      </c>
      <c r="D1071" t="n">
        <v>6.8079</v>
      </c>
      <c r="E1071" t="n">
        <v>14.69</v>
      </c>
      <c r="F1071" t="n">
        <v>11.91</v>
      </c>
      <c r="G1071" t="n">
        <v>51.06</v>
      </c>
      <c r="H1071" t="n">
        <v>0.8100000000000001</v>
      </c>
      <c r="I1071" t="n">
        <v>14</v>
      </c>
      <c r="J1071" t="n">
        <v>168.81</v>
      </c>
      <c r="K1071" t="n">
        <v>50.28</v>
      </c>
      <c r="L1071" t="n">
        <v>7.75</v>
      </c>
      <c r="M1071" t="n">
        <v>12</v>
      </c>
      <c r="N1071" t="n">
        <v>30.78</v>
      </c>
      <c r="O1071" t="n">
        <v>21053.43</v>
      </c>
      <c r="P1071" t="n">
        <v>130.87</v>
      </c>
      <c r="Q1071" t="n">
        <v>460.69</v>
      </c>
      <c r="R1071" t="n">
        <v>52.96</v>
      </c>
      <c r="S1071" t="n">
        <v>32.19</v>
      </c>
      <c r="T1071" t="n">
        <v>6453.97</v>
      </c>
      <c r="U1071" t="n">
        <v>0.61</v>
      </c>
      <c r="V1071" t="n">
        <v>0.75</v>
      </c>
      <c r="W1071" t="n">
        <v>1.47</v>
      </c>
      <c r="X1071" t="n">
        <v>0.38</v>
      </c>
      <c r="Y1071" t="n">
        <v>1</v>
      </c>
      <c r="Z1071" t="n">
        <v>10</v>
      </c>
    </row>
    <row r="1072">
      <c r="A1072" t="n">
        <v>28</v>
      </c>
      <c r="B1072" t="n">
        <v>80</v>
      </c>
      <c r="C1072" t="inlineStr">
        <is>
          <t xml:space="preserve">CONCLUIDO	</t>
        </is>
      </c>
      <c r="D1072" t="n">
        <v>6.8402</v>
      </c>
      <c r="E1072" t="n">
        <v>14.62</v>
      </c>
      <c r="F1072" t="n">
        <v>11.88</v>
      </c>
      <c r="G1072" t="n">
        <v>54.81</v>
      </c>
      <c r="H1072" t="n">
        <v>0.84</v>
      </c>
      <c r="I1072" t="n">
        <v>13</v>
      </c>
      <c r="J1072" t="n">
        <v>169.17</v>
      </c>
      <c r="K1072" t="n">
        <v>50.28</v>
      </c>
      <c r="L1072" t="n">
        <v>8</v>
      </c>
      <c r="M1072" t="n">
        <v>11</v>
      </c>
      <c r="N1072" t="n">
        <v>30.89</v>
      </c>
      <c r="O1072" t="n">
        <v>21098.19</v>
      </c>
      <c r="P1072" t="n">
        <v>130.57</v>
      </c>
      <c r="Q1072" t="n">
        <v>460.69</v>
      </c>
      <c r="R1072" t="n">
        <v>51.63</v>
      </c>
      <c r="S1072" t="n">
        <v>32.19</v>
      </c>
      <c r="T1072" t="n">
        <v>5791.32</v>
      </c>
      <c r="U1072" t="n">
        <v>0.62</v>
      </c>
      <c r="V1072" t="n">
        <v>0.75</v>
      </c>
      <c r="W1072" t="n">
        <v>1.47</v>
      </c>
      <c r="X1072" t="n">
        <v>0.34</v>
      </c>
      <c r="Y1072" t="n">
        <v>1</v>
      </c>
      <c r="Z1072" t="n">
        <v>10</v>
      </c>
    </row>
    <row r="1073">
      <c r="A1073" t="n">
        <v>29</v>
      </c>
      <c r="B1073" t="n">
        <v>80</v>
      </c>
      <c r="C1073" t="inlineStr">
        <is>
          <t xml:space="preserve">CONCLUIDO	</t>
        </is>
      </c>
      <c r="D1073" t="n">
        <v>6.8432</v>
      </c>
      <c r="E1073" t="n">
        <v>14.61</v>
      </c>
      <c r="F1073" t="n">
        <v>11.87</v>
      </c>
      <c r="G1073" t="n">
        <v>54.78</v>
      </c>
      <c r="H1073" t="n">
        <v>0.86</v>
      </c>
      <c r="I1073" t="n">
        <v>13</v>
      </c>
      <c r="J1073" t="n">
        <v>169.53</v>
      </c>
      <c r="K1073" t="n">
        <v>50.28</v>
      </c>
      <c r="L1073" t="n">
        <v>8.25</v>
      </c>
      <c r="M1073" t="n">
        <v>11</v>
      </c>
      <c r="N1073" t="n">
        <v>31</v>
      </c>
      <c r="O1073" t="n">
        <v>21142.98</v>
      </c>
      <c r="P1073" t="n">
        <v>130.09</v>
      </c>
      <c r="Q1073" t="n">
        <v>460.73</v>
      </c>
      <c r="R1073" t="n">
        <v>51.52</v>
      </c>
      <c r="S1073" t="n">
        <v>32.19</v>
      </c>
      <c r="T1073" t="n">
        <v>5739.35</v>
      </c>
      <c r="U1073" t="n">
        <v>0.62</v>
      </c>
      <c r="V1073" t="n">
        <v>0.75</v>
      </c>
      <c r="W1073" t="n">
        <v>1.46</v>
      </c>
      <c r="X1073" t="n">
        <v>0.34</v>
      </c>
      <c r="Y1073" t="n">
        <v>1</v>
      </c>
      <c r="Z1073" t="n">
        <v>10</v>
      </c>
    </row>
    <row r="1074">
      <c r="A1074" t="n">
        <v>30</v>
      </c>
      <c r="B1074" t="n">
        <v>80</v>
      </c>
      <c r="C1074" t="inlineStr">
        <is>
          <t xml:space="preserve">CONCLUIDO	</t>
        </is>
      </c>
      <c r="D1074" t="n">
        <v>6.8673</v>
      </c>
      <c r="E1074" t="n">
        <v>14.56</v>
      </c>
      <c r="F1074" t="n">
        <v>11.85</v>
      </c>
      <c r="G1074" t="n">
        <v>59.25</v>
      </c>
      <c r="H1074" t="n">
        <v>0.89</v>
      </c>
      <c r="I1074" t="n">
        <v>12</v>
      </c>
      <c r="J1074" t="n">
        <v>169.9</v>
      </c>
      <c r="K1074" t="n">
        <v>50.28</v>
      </c>
      <c r="L1074" t="n">
        <v>8.5</v>
      </c>
      <c r="M1074" t="n">
        <v>10</v>
      </c>
      <c r="N1074" t="n">
        <v>31.12</v>
      </c>
      <c r="O1074" t="n">
        <v>21187.82</v>
      </c>
      <c r="P1074" t="n">
        <v>128.3</v>
      </c>
      <c r="Q1074" t="n">
        <v>460.72</v>
      </c>
      <c r="R1074" t="n">
        <v>50.89</v>
      </c>
      <c r="S1074" t="n">
        <v>32.19</v>
      </c>
      <c r="T1074" t="n">
        <v>5428.05</v>
      </c>
      <c r="U1074" t="n">
        <v>0.63</v>
      </c>
      <c r="V1074" t="n">
        <v>0.75</v>
      </c>
      <c r="W1074" t="n">
        <v>1.46</v>
      </c>
      <c r="X1074" t="n">
        <v>0.32</v>
      </c>
      <c r="Y1074" t="n">
        <v>1</v>
      </c>
      <c r="Z1074" t="n">
        <v>10</v>
      </c>
    </row>
    <row r="1075">
      <c r="A1075" t="n">
        <v>31</v>
      </c>
      <c r="B1075" t="n">
        <v>80</v>
      </c>
      <c r="C1075" t="inlineStr">
        <is>
          <t xml:space="preserve">CONCLUIDO	</t>
        </is>
      </c>
      <c r="D1075" t="n">
        <v>6.871</v>
      </c>
      <c r="E1075" t="n">
        <v>14.55</v>
      </c>
      <c r="F1075" t="n">
        <v>11.84</v>
      </c>
      <c r="G1075" t="n">
        <v>59.21</v>
      </c>
      <c r="H1075" t="n">
        <v>0.91</v>
      </c>
      <c r="I1075" t="n">
        <v>12</v>
      </c>
      <c r="J1075" t="n">
        <v>170.26</v>
      </c>
      <c r="K1075" t="n">
        <v>50.28</v>
      </c>
      <c r="L1075" t="n">
        <v>8.75</v>
      </c>
      <c r="M1075" t="n">
        <v>10</v>
      </c>
      <c r="N1075" t="n">
        <v>31.23</v>
      </c>
      <c r="O1075" t="n">
        <v>21232.69</v>
      </c>
      <c r="P1075" t="n">
        <v>128.45</v>
      </c>
      <c r="Q1075" t="n">
        <v>460.71</v>
      </c>
      <c r="R1075" t="n">
        <v>50.41</v>
      </c>
      <c r="S1075" t="n">
        <v>32.19</v>
      </c>
      <c r="T1075" t="n">
        <v>5187.92</v>
      </c>
      <c r="U1075" t="n">
        <v>0.64</v>
      </c>
      <c r="V1075" t="n">
        <v>0.75</v>
      </c>
      <c r="W1075" t="n">
        <v>1.47</v>
      </c>
      <c r="X1075" t="n">
        <v>0.31</v>
      </c>
      <c r="Y1075" t="n">
        <v>1</v>
      </c>
      <c r="Z1075" t="n">
        <v>10</v>
      </c>
    </row>
    <row r="1076">
      <c r="A1076" t="n">
        <v>32</v>
      </c>
      <c r="B1076" t="n">
        <v>80</v>
      </c>
      <c r="C1076" t="inlineStr">
        <is>
          <t xml:space="preserve">CONCLUIDO	</t>
        </is>
      </c>
      <c r="D1076" t="n">
        <v>6.8643</v>
      </c>
      <c r="E1076" t="n">
        <v>14.57</v>
      </c>
      <c r="F1076" t="n">
        <v>11.86</v>
      </c>
      <c r="G1076" t="n">
        <v>59.28</v>
      </c>
      <c r="H1076" t="n">
        <v>0.9399999999999999</v>
      </c>
      <c r="I1076" t="n">
        <v>12</v>
      </c>
      <c r="J1076" t="n">
        <v>170.62</v>
      </c>
      <c r="K1076" t="n">
        <v>50.28</v>
      </c>
      <c r="L1076" t="n">
        <v>9</v>
      </c>
      <c r="M1076" t="n">
        <v>10</v>
      </c>
      <c r="N1076" t="n">
        <v>31.34</v>
      </c>
      <c r="O1076" t="n">
        <v>21277.6</v>
      </c>
      <c r="P1076" t="n">
        <v>127.23</v>
      </c>
      <c r="Q1076" t="n">
        <v>460.69</v>
      </c>
      <c r="R1076" t="n">
        <v>50.92</v>
      </c>
      <c r="S1076" t="n">
        <v>32.19</v>
      </c>
      <c r="T1076" t="n">
        <v>5444.41</v>
      </c>
      <c r="U1076" t="n">
        <v>0.63</v>
      </c>
      <c r="V1076" t="n">
        <v>0.75</v>
      </c>
      <c r="W1076" t="n">
        <v>1.47</v>
      </c>
      <c r="X1076" t="n">
        <v>0.32</v>
      </c>
      <c r="Y1076" t="n">
        <v>1</v>
      </c>
      <c r="Z1076" t="n">
        <v>10</v>
      </c>
    </row>
    <row r="1077">
      <c r="A1077" t="n">
        <v>33</v>
      </c>
      <c r="B1077" t="n">
        <v>80</v>
      </c>
      <c r="C1077" t="inlineStr">
        <is>
          <t xml:space="preserve">CONCLUIDO	</t>
        </is>
      </c>
      <c r="D1077" t="n">
        <v>6.9014</v>
      </c>
      <c r="E1077" t="n">
        <v>14.49</v>
      </c>
      <c r="F1077" t="n">
        <v>11.81</v>
      </c>
      <c r="G1077" t="n">
        <v>64.42</v>
      </c>
      <c r="H1077" t="n">
        <v>0.96</v>
      </c>
      <c r="I1077" t="n">
        <v>11</v>
      </c>
      <c r="J1077" t="n">
        <v>170.99</v>
      </c>
      <c r="K1077" t="n">
        <v>50.28</v>
      </c>
      <c r="L1077" t="n">
        <v>9.25</v>
      </c>
      <c r="M1077" t="n">
        <v>9</v>
      </c>
      <c r="N1077" t="n">
        <v>31.46</v>
      </c>
      <c r="O1077" t="n">
        <v>21322.55</v>
      </c>
      <c r="P1077" t="n">
        <v>125.96</v>
      </c>
      <c r="Q1077" t="n">
        <v>460.75</v>
      </c>
      <c r="R1077" t="n">
        <v>49.54</v>
      </c>
      <c r="S1077" t="n">
        <v>32.19</v>
      </c>
      <c r="T1077" t="n">
        <v>4754.97</v>
      </c>
      <c r="U1077" t="n">
        <v>0.65</v>
      </c>
      <c r="V1077" t="n">
        <v>0.76</v>
      </c>
      <c r="W1077" t="n">
        <v>1.46</v>
      </c>
      <c r="X1077" t="n">
        <v>0.28</v>
      </c>
      <c r="Y1077" t="n">
        <v>1</v>
      </c>
      <c r="Z1077" t="n">
        <v>10</v>
      </c>
    </row>
    <row r="1078">
      <c r="A1078" t="n">
        <v>34</v>
      </c>
      <c r="B1078" t="n">
        <v>80</v>
      </c>
      <c r="C1078" t="inlineStr">
        <is>
          <t xml:space="preserve">CONCLUIDO	</t>
        </is>
      </c>
      <c r="D1078" t="n">
        <v>6.8956</v>
      </c>
      <c r="E1078" t="n">
        <v>14.5</v>
      </c>
      <c r="F1078" t="n">
        <v>11.82</v>
      </c>
      <c r="G1078" t="n">
        <v>64.48999999999999</v>
      </c>
      <c r="H1078" t="n">
        <v>0.98</v>
      </c>
      <c r="I1078" t="n">
        <v>11</v>
      </c>
      <c r="J1078" t="n">
        <v>171.35</v>
      </c>
      <c r="K1078" t="n">
        <v>50.28</v>
      </c>
      <c r="L1078" t="n">
        <v>9.5</v>
      </c>
      <c r="M1078" t="n">
        <v>9</v>
      </c>
      <c r="N1078" t="n">
        <v>31.57</v>
      </c>
      <c r="O1078" t="n">
        <v>21367.54</v>
      </c>
      <c r="P1078" t="n">
        <v>126.67</v>
      </c>
      <c r="Q1078" t="n">
        <v>460.69</v>
      </c>
      <c r="R1078" t="n">
        <v>49.69</v>
      </c>
      <c r="S1078" t="n">
        <v>32.19</v>
      </c>
      <c r="T1078" t="n">
        <v>4833.11</v>
      </c>
      <c r="U1078" t="n">
        <v>0.65</v>
      </c>
      <c r="V1078" t="n">
        <v>0.76</v>
      </c>
      <c r="W1078" t="n">
        <v>1.47</v>
      </c>
      <c r="X1078" t="n">
        <v>0.29</v>
      </c>
      <c r="Y1078" t="n">
        <v>1</v>
      </c>
      <c r="Z1078" t="n">
        <v>10</v>
      </c>
    </row>
    <row r="1079">
      <c r="A1079" t="n">
        <v>35</v>
      </c>
      <c r="B1079" t="n">
        <v>80</v>
      </c>
      <c r="C1079" t="inlineStr">
        <is>
          <t xml:space="preserve">CONCLUIDO	</t>
        </is>
      </c>
      <c r="D1079" t="n">
        <v>6.8973</v>
      </c>
      <c r="E1079" t="n">
        <v>14.5</v>
      </c>
      <c r="F1079" t="n">
        <v>11.82</v>
      </c>
      <c r="G1079" t="n">
        <v>64.47</v>
      </c>
      <c r="H1079" t="n">
        <v>1.01</v>
      </c>
      <c r="I1079" t="n">
        <v>11</v>
      </c>
      <c r="J1079" t="n">
        <v>171.72</v>
      </c>
      <c r="K1079" t="n">
        <v>50.28</v>
      </c>
      <c r="L1079" t="n">
        <v>9.75</v>
      </c>
      <c r="M1079" t="n">
        <v>9</v>
      </c>
      <c r="N1079" t="n">
        <v>31.69</v>
      </c>
      <c r="O1079" t="n">
        <v>21412.57</v>
      </c>
      <c r="P1079" t="n">
        <v>125.76</v>
      </c>
      <c r="Q1079" t="n">
        <v>460.75</v>
      </c>
      <c r="R1079" t="n">
        <v>49.68</v>
      </c>
      <c r="S1079" t="n">
        <v>32.19</v>
      </c>
      <c r="T1079" t="n">
        <v>4825.88</v>
      </c>
      <c r="U1079" t="n">
        <v>0.65</v>
      </c>
      <c r="V1079" t="n">
        <v>0.76</v>
      </c>
      <c r="W1079" t="n">
        <v>1.47</v>
      </c>
      <c r="X1079" t="n">
        <v>0.29</v>
      </c>
      <c r="Y1079" t="n">
        <v>1</v>
      </c>
      <c r="Z1079" t="n">
        <v>10</v>
      </c>
    </row>
    <row r="1080">
      <c r="A1080" t="n">
        <v>36</v>
      </c>
      <c r="B1080" t="n">
        <v>80</v>
      </c>
      <c r="C1080" t="inlineStr">
        <is>
          <t xml:space="preserve">CONCLUIDO	</t>
        </is>
      </c>
      <c r="D1080" t="n">
        <v>6.9308</v>
      </c>
      <c r="E1080" t="n">
        <v>14.43</v>
      </c>
      <c r="F1080" t="n">
        <v>11.78</v>
      </c>
      <c r="G1080" t="n">
        <v>70.69</v>
      </c>
      <c r="H1080" t="n">
        <v>1.03</v>
      </c>
      <c r="I1080" t="n">
        <v>10</v>
      </c>
      <c r="J1080" t="n">
        <v>172.08</v>
      </c>
      <c r="K1080" t="n">
        <v>50.28</v>
      </c>
      <c r="L1080" t="n">
        <v>10</v>
      </c>
      <c r="M1080" t="n">
        <v>8</v>
      </c>
      <c r="N1080" t="n">
        <v>31.8</v>
      </c>
      <c r="O1080" t="n">
        <v>21457.64</v>
      </c>
      <c r="P1080" t="n">
        <v>124.31</v>
      </c>
      <c r="Q1080" t="n">
        <v>460.72</v>
      </c>
      <c r="R1080" t="n">
        <v>48.5</v>
      </c>
      <c r="S1080" t="n">
        <v>32.19</v>
      </c>
      <c r="T1080" t="n">
        <v>4240.47</v>
      </c>
      <c r="U1080" t="n">
        <v>0.66</v>
      </c>
      <c r="V1080" t="n">
        <v>0.76</v>
      </c>
      <c r="W1080" t="n">
        <v>1.46</v>
      </c>
      <c r="X1080" t="n">
        <v>0.25</v>
      </c>
      <c r="Y1080" t="n">
        <v>1</v>
      </c>
      <c r="Z1080" t="n">
        <v>10</v>
      </c>
    </row>
    <row r="1081">
      <c r="A1081" t="n">
        <v>37</v>
      </c>
      <c r="B1081" t="n">
        <v>80</v>
      </c>
      <c r="C1081" t="inlineStr">
        <is>
          <t xml:space="preserve">CONCLUIDO	</t>
        </is>
      </c>
      <c r="D1081" t="n">
        <v>6.9264</v>
      </c>
      <c r="E1081" t="n">
        <v>14.44</v>
      </c>
      <c r="F1081" t="n">
        <v>11.79</v>
      </c>
      <c r="G1081" t="n">
        <v>70.73999999999999</v>
      </c>
      <c r="H1081" t="n">
        <v>1.05</v>
      </c>
      <c r="I1081" t="n">
        <v>10</v>
      </c>
      <c r="J1081" t="n">
        <v>172.45</v>
      </c>
      <c r="K1081" t="n">
        <v>50.28</v>
      </c>
      <c r="L1081" t="n">
        <v>10.25</v>
      </c>
      <c r="M1081" t="n">
        <v>8</v>
      </c>
      <c r="N1081" t="n">
        <v>31.92</v>
      </c>
      <c r="O1081" t="n">
        <v>21502.75</v>
      </c>
      <c r="P1081" t="n">
        <v>123.72</v>
      </c>
      <c r="Q1081" t="n">
        <v>460.69</v>
      </c>
      <c r="R1081" t="n">
        <v>48.95</v>
      </c>
      <c r="S1081" t="n">
        <v>32.19</v>
      </c>
      <c r="T1081" t="n">
        <v>4468.06</v>
      </c>
      <c r="U1081" t="n">
        <v>0.66</v>
      </c>
      <c r="V1081" t="n">
        <v>0.76</v>
      </c>
      <c r="W1081" t="n">
        <v>1.46</v>
      </c>
      <c r="X1081" t="n">
        <v>0.26</v>
      </c>
      <c r="Y1081" t="n">
        <v>1</v>
      </c>
      <c r="Z1081" t="n">
        <v>10</v>
      </c>
    </row>
    <row r="1082">
      <c r="A1082" t="n">
        <v>38</v>
      </c>
      <c r="B1082" t="n">
        <v>80</v>
      </c>
      <c r="C1082" t="inlineStr">
        <is>
          <t xml:space="preserve">CONCLUIDO	</t>
        </is>
      </c>
      <c r="D1082" t="n">
        <v>6.9237</v>
      </c>
      <c r="E1082" t="n">
        <v>14.44</v>
      </c>
      <c r="F1082" t="n">
        <v>11.8</v>
      </c>
      <c r="G1082" t="n">
        <v>70.78</v>
      </c>
      <c r="H1082" t="n">
        <v>1.08</v>
      </c>
      <c r="I1082" t="n">
        <v>10</v>
      </c>
      <c r="J1082" t="n">
        <v>172.82</v>
      </c>
      <c r="K1082" t="n">
        <v>50.28</v>
      </c>
      <c r="L1082" t="n">
        <v>10.5</v>
      </c>
      <c r="M1082" t="n">
        <v>8</v>
      </c>
      <c r="N1082" t="n">
        <v>32.04</v>
      </c>
      <c r="O1082" t="n">
        <v>21547.89</v>
      </c>
      <c r="P1082" t="n">
        <v>123.25</v>
      </c>
      <c r="Q1082" t="n">
        <v>460.69</v>
      </c>
      <c r="R1082" t="n">
        <v>49</v>
      </c>
      <c r="S1082" t="n">
        <v>32.19</v>
      </c>
      <c r="T1082" t="n">
        <v>4491.72</v>
      </c>
      <c r="U1082" t="n">
        <v>0.66</v>
      </c>
      <c r="V1082" t="n">
        <v>0.76</v>
      </c>
      <c r="W1082" t="n">
        <v>1.47</v>
      </c>
      <c r="X1082" t="n">
        <v>0.26</v>
      </c>
      <c r="Y1082" t="n">
        <v>1</v>
      </c>
      <c r="Z1082" t="n">
        <v>10</v>
      </c>
    </row>
    <row r="1083">
      <c r="A1083" t="n">
        <v>39</v>
      </c>
      <c r="B1083" t="n">
        <v>80</v>
      </c>
      <c r="C1083" t="inlineStr">
        <is>
          <t xml:space="preserve">CONCLUIDO	</t>
        </is>
      </c>
      <c r="D1083" t="n">
        <v>6.9259</v>
      </c>
      <c r="E1083" t="n">
        <v>14.44</v>
      </c>
      <c r="F1083" t="n">
        <v>11.79</v>
      </c>
      <c r="G1083" t="n">
        <v>70.75</v>
      </c>
      <c r="H1083" t="n">
        <v>1.1</v>
      </c>
      <c r="I1083" t="n">
        <v>10</v>
      </c>
      <c r="J1083" t="n">
        <v>173.18</v>
      </c>
      <c r="K1083" t="n">
        <v>50.28</v>
      </c>
      <c r="L1083" t="n">
        <v>10.75</v>
      </c>
      <c r="M1083" t="n">
        <v>8</v>
      </c>
      <c r="N1083" t="n">
        <v>32.15</v>
      </c>
      <c r="O1083" t="n">
        <v>21593.08</v>
      </c>
      <c r="P1083" t="n">
        <v>121.88</v>
      </c>
      <c r="Q1083" t="n">
        <v>460.71</v>
      </c>
      <c r="R1083" t="n">
        <v>48.96</v>
      </c>
      <c r="S1083" t="n">
        <v>32.19</v>
      </c>
      <c r="T1083" t="n">
        <v>4473.03</v>
      </c>
      <c r="U1083" t="n">
        <v>0.66</v>
      </c>
      <c r="V1083" t="n">
        <v>0.76</v>
      </c>
      <c r="W1083" t="n">
        <v>1.46</v>
      </c>
      <c r="X1083" t="n">
        <v>0.26</v>
      </c>
      <c r="Y1083" t="n">
        <v>1</v>
      </c>
      <c r="Z1083" t="n">
        <v>10</v>
      </c>
    </row>
    <row r="1084">
      <c r="A1084" t="n">
        <v>40</v>
      </c>
      <c r="B1084" t="n">
        <v>80</v>
      </c>
      <c r="C1084" t="inlineStr">
        <is>
          <t xml:space="preserve">CONCLUIDO	</t>
        </is>
      </c>
      <c r="D1084" t="n">
        <v>6.9575</v>
      </c>
      <c r="E1084" t="n">
        <v>14.37</v>
      </c>
      <c r="F1084" t="n">
        <v>11.76</v>
      </c>
      <c r="G1084" t="n">
        <v>78.39</v>
      </c>
      <c r="H1084" t="n">
        <v>1.12</v>
      </c>
      <c r="I1084" t="n">
        <v>9</v>
      </c>
      <c r="J1084" t="n">
        <v>173.55</v>
      </c>
      <c r="K1084" t="n">
        <v>50.28</v>
      </c>
      <c r="L1084" t="n">
        <v>11</v>
      </c>
      <c r="M1084" t="n">
        <v>7</v>
      </c>
      <c r="N1084" t="n">
        <v>32.27</v>
      </c>
      <c r="O1084" t="n">
        <v>21638.31</v>
      </c>
      <c r="P1084" t="n">
        <v>120.85</v>
      </c>
      <c r="Q1084" t="n">
        <v>460.69</v>
      </c>
      <c r="R1084" t="n">
        <v>47.88</v>
      </c>
      <c r="S1084" t="n">
        <v>32.19</v>
      </c>
      <c r="T1084" t="n">
        <v>3939.64</v>
      </c>
      <c r="U1084" t="n">
        <v>0.67</v>
      </c>
      <c r="V1084" t="n">
        <v>0.76</v>
      </c>
      <c r="W1084" t="n">
        <v>1.46</v>
      </c>
      <c r="X1084" t="n">
        <v>0.22</v>
      </c>
      <c r="Y1084" t="n">
        <v>1</v>
      </c>
      <c r="Z1084" t="n">
        <v>10</v>
      </c>
    </row>
    <row r="1085">
      <c r="A1085" t="n">
        <v>41</v>
      </c>
      <c r="B1085" t="n">
        <v>80</v>
      </c>
      <c r="C1085" t="inlineStr">
        <is>
          <t xml:space="preserve">CONCLUIDO	</t>
        </is>
      </c>
      <c r="D1085" t="n">
        <v>6.9552</v>
      </c>
      <c r="E1085" t="n">
        <v>14.38</v>
      </c>
      <c r="F1085" t="n">
        <v>11.76</v>
      </c>
      <c r="G1085" t="n">
        <v>78.42</v>
      </c>
      <c r="H1085" t="n">
        <v>1.15</v>
      </c>
      <c r="I1085" t="n">
        <v>9</v>
      </c>
      <c r="J1085" t="n">
        <v>173.92</v>
      </c>
      <c r="K1085" t="n">
        <v>50.28</v>
      </c>
      <c r="L1085" t="n">
        <v>11.25</v>
      </c>
      <c r="M1085" t="n">
        <v>7</v>
      </c>
      <c r="N1085" t="n">
        <v>32.39</v>
      </c>
      <c r="O1085" t="n">
        <v>21683.57</v>
      </c>
      <c r="P1085" t="n">
        <v>121.3</v>
      </c>
      <c r="Q1085" t="n">
        <v>460.7</v>
      </c>
      <c r="R1085" t="n">
        <v>47.89</v>
      </c>
      <c r="S1085" t="n">
        <v>32.19</v>
      </c>
      <c r="T1085" t="n">
        <v>3942.46</v>
      </c>
      <c r="U1085" t="n">
        <v>0.67</v>
      </c>
      <c r="V1085" t="n">
        <v>0.76</v>
      </c>
      <c r="W1085" t="n">
        <v>1.46</v>
      </c>
      <c r="X1085" t="n">
        <v>0.23</v>
      </c>
      <c r="Y1085" t="n">
        <v>1</v>
      </c>
      <c r="Z1085" t="n">
        <v>10</v>
      </c>
    </row>
    <row r="1086">
      <c r="A1086" t="n">
        <v>42</v>
      </c>
      <c r="B1086" t="n">
        <v>80</v>
      </c>
      <c r="C1086" t="inlineStr">
        <is>
          <t xml:space="preserve">CONCLUIDO	</t>
        </is>
      </c>
      <c r="D1086" t="n">
        <v>6.9518</v>
      </c>
      <c r="E1086" t="n">
        <v>14.38</v>
      </c>
      <c r="F1086" t="n">
        <v>11.77</v>
      </c>
      <c r="G1086" t="n">
        <v>78.47</v>
      </c>
      <c r="H1086" t="n">
        <v>1.17</v>
      </c>
      <c r="I1086" t="n">
        <v>9</v>
      </c>
      <c r="J1086" t="n">
        <v>174.28</v>
      </c>
      <c r="K1086" t="n">
        <v>50.28</v>
      </c>
      <c r="L1086" t="n">
        <v>11.5</v>
      </c>
      <c r="M1086" t="n">
        <v>7</v>
      </c>
      <c r="N1086" t="n">
        <v>32.5</v>
      </c>
      <c r="O1086" t="n">
        <v>21728.87</v>
      </c>
      <c r="P1086" t="n">
        <v>121.34</v>
      </c>
      <c r="Q1086" t="n">
        <v>460.7</v>
      </c>
      <c r="R1086" t="n">
        <v>48.32</v>
      </c>
      <c r="S1086" t="n">
        <v>32.19</v>
      </c>
      <c r="T1086" t="n">
        <v>4157.45</v>
      </c>
      <c r="U1086" t="n">
        <v>0.67</v>
      </c>
      <c r="V1086" t="n">
        <v>0.76</v>
      </c>
      <c r="W1086" t="n">
        <v>1.46</v>
      </c>
      <c r="X1086" t="n">
        <v>0.24</v>
      </c>
      <c r="Y1086" t="n">
        <v>1</v>
      </c>
      <c r="Z1086" t="n">
        <v>10</v>
      </c>
    </row>
    <row r="1087">
      <c r="A1087" t="n">
        <v>43</v>
      </c>
      <c r="B1087" t="n">
        <v>80</v>
      </c>
      <c r="C1087" t="inlineStr">
        <is>
          <t xml:space="preserve">CONCLUIDO	</t>
        </is>
      </c>
      <c r="D1087" t="n">
        <v>6.9536</v>
      </c>
      <c r="E1087" t="n">
        <v>14.38</v>
      </c>
      <c r="F1087" t="n">
        <v>11.77</v>
      </c>
      <c r="G1087" t="n">
        <v>78.44</v>
      </c>
      <c r="H1087" t="n">
        <v>1.19</v>
      </c>
      <c r="I1087" t="n">
        <v>9</v>
      </c>
      <c r="J1087" t="n">
        <v>174.65</v>
      </c>
      <c r="K1087" t="n">
        <v>50.28</v>
      </c>
      <c r="L1087" t="n">
        <v>11.75</v>
      </c>
      <c r="M1087" t="n">
        <v>7</v>
      </c>
      <c r="N1087" t="n">
        <v>32.62</v>
      </c>
      <c r="O1087" t="n">
        <v>21774.22</v>
      </c>
      <c r="P1087" t="n">
        <v>119.09</v>
      </c>
      <c r="Q1087" t="n">
        <v>460.69</v>
      </c>
      <c r="R1087" t="n">
        <v>48.15</v>
      </c>
      <c r="S1087" t="n">
        <v>32.19</v>
      </c>
      <c r="T1087" t="n">
        <v>4071.85</v>
      </c>
      <c r="U1087" t="n">
        <v>0.67</v>
      </c>
      <c r="V1087" t="n">
        <v>0.76</v>
      </c>
      <c r="W1087" t="n">
        <v>1.46</v>
      </c>
      <c r="X1087" t="n">
        <v>0.23</v>
      </c>
      <c r="Y1087" t="n">
        <v>1</v>
      </c>
      <c r="Z1087" t="n">
        <v>10</v>
      </c>
    </row>
    <row r="1088">
      <c r="A1088" t="n">
        <v>44</v>
      </c>
      <c r="B1088" t="n">
        <v>80</v>
      </c>
      <c r="C1088" t="inlineStr">
        <is>
          <t xml:space="preserve">CONCLUIDO	</t>
        </is>
      </c>
      <c r="D1088" t="n">
        <v>6.9581</v>
      </c>
      <c r="E1088" t="n">
        <v>14.37</v>
      </c>
      <c r="F1088" t="n">
        <v>11.76</v>
      </c>
      <c r="G1088" t="n">
        <v>78.38</v>
      </c>
      <c r="H1088" t="n">
        <v>1.22</v>
      </c>
      <c r="I1088" t="n">
        <v>9</v>
      </c>
      <c r="J1088" t="n">
        <v>175.02</v>
      </c>
      <c r="K1088" t="n">
        <v>50.28</v>
      </c>
      <c r="L1088" t="n">
        <v>12</v>
      </c>
      <c r="M1088" t="n">
        <v>7</v>
      </c>
      <c r="N1088" t="n">
        <v>32.74</v>
      </c>
      <c r="O1088" t="n">
        <v>21819.6</v>
      </c>
      <c r="P1088" t="n">
        <v>118.29</v>
      </c>
      <c r="Q1088" t="n">
        <v>460.72</v>
      </c>
      <c r="R1088" t="n">
        <v>47.81</v>
      </c>
      <c r="S1088" t="n">
        <v>32.19</v>
      </c>
      <c r="T1088" t="n">
        <v>3903.34</v>
      </c>
      <c r="U1088" t="n">
        <v>0.67</v>
      </c>
      <c r="V1088" t="n">
        <v>0.76</v>
      </c>
      <c r="W1088" t="n">
        <v>1.46</v>
      </c>
      <c r="X1088" t="n">
        <v>0.22</v>
      </c>
      <c r="Y1088" t="n">
        <v>1</v>
      </c>
      <c r="Z1088" t="n">
        <v>10</v>
      </c>
    </row>
    <row r="1089">
      <c r="A1089" t="n">
        <v>45</v>
      </c>
      <c r="B1089" t="n">
        <v>80</v>
      </c>
      <c r="C1089" t="inlineStr">
        <is>
          <t xml:space="preserve">CONCLUIDO	</t>
        </is>
      </c>
      <c r="D1089" t="n">
        <v>6.9896</v>
      </c>
      <c r="E1089" t="n">
        <v>14.31</v>
      </c>
      <c r="F1089" t="n">
        <v>11.72</v>
      </c>
      <c r="G1089" t="n">
        <v>87.94</v>
      </c>
      <c r="H1089" t="n">
        <v>1.24</v>
      </c>
      <c r="I1089" t="n">
        <v>8</v>
      </c>
      <c r="J1089" t="n">
        <v>175.39</v>
      </c>
      <c r="K1089" t="n">
        <v>50.28</v>
      </c>
      <c r="L1089" t="n">
        <v>12.25</v>
      </c>
      <c r="M1089" t="n">
        <v>6</v>
      </c>
      <c r="N1089" t="n">
        <v>32.86</v>
      </c>
      <c r="O1089" t="n">
        <v>21865.03</v>
      </c>
      <c r="P1089" t="n">
        <v>117.56</v>
      </c>
      <c r="Q1089" t="n">
        <v>460.69</v>
      </c>
      <c r="R1089" t="n">
        <v>46.71</v>
      </c>
      <c r="S1089" t="n">
        <v>32.19</v>
      </c>
      <c r="T1089" t="n">
        <v>3355.82</v>
      </c>
      <c r="U1089" t="n">
        <v>0.6899999999999999</v>
      </c>
      <c r="V1089" t="n">
        <v>0.76</v>
      </c>
      <c r="W1089" t="n">
        <v>1.46</v>
      </c>
      <c r="X1089" t="n">
        <v>0.19</v>
      </c>
      <c r="Y1089" t="n">
        <v>1</v>
      </c>
      <c r="Z1089" t="n">
        <v>10</v>
      </c>
    </row>
    <row r="1090">
      <c r="A1090" t="n">
        <v>46</v>
      </c>
      <c r="B1090" t="n">
        <v>80</v>
      </c>
      <c r="C1090" t="inlineStr">
        <is>
          <t xml:space="preserve">CONCLUIDO	</t>
        </is>
      </c>
      <c r="D1090" t="n">
        <v>6.9904</v>
      </c>
      <c r="E1090" t="n">
        <v>14.31</v>
      </c>
      <c r="F1090" t="n">
        <v>11.72</v>
      </c>
      <c r="G1090" t="n">
        <v>87.92</v>
      </c>
      <c r="H1090" t="n">
        <v>1.26</v>
      </c>
      <c r="I1090" t="n">
        <v>8</v>
      </c>
      <c r="J1090" t="n">
        <v>175.76</v>
      </c>
      <c r="K1090" t="n">
        <v>50.28</v>
      </c>
      <c r="L1090" t="n">
        <v>12.5</v>
      </c>
      <c r="M1090" t="n">
        <v>6</v>
      </c>
      <c r="N1090" t="n">
        <v>32.98</v>
      </c>
      <c r="O1090" t="n">
        <v>21910.49</v>
      </c>
      <c r="P1090" t="n">
        <v>117.22</v>
      </c>
      <c r="Q1090" t="n">
        <v>460.69</v>
      </c>
      <c r="R1090" t="n">
        <v>46.56</v>
      </c>
      <c r="S1090" t="n">
        <v>32.19</v>
      </c>
      <c r="T1090" t="n">
        <v>3284.54</v>
      </c>
      <c r="U1090" t="n">
        <v>0.6899999999999999</v>
      </c>
      <c r="V1090" t="n">
        <v>0.76</v>
      </c>
      <c r="W1090" t="n">
        <v>1.46</v>
      </c>
      <c r="X1090" t="n">
        <v>0.19</v>
      </c>
      <c r="Y1090" t="n">
        <v>1</v>
      </c>
      <c r="Z1090" t="n">
        <v>10</v>
      </c>
    </row>
    <row r="1091">
      <c r="A1091" t="n">
        <v>47</v>
      </c>
      <c r="B1091" t="n">
        <v>80</v>
      </c>
      <c r="C1091" t="inlineStr">
        <is>
          <t xml:space="preserve">CONCLUIDO	</t>
        </is>
      </c>
      <c r="D1091" t="n">
        <v>6.9904</v>
      </c>
      <c r="E1091" t="n">
        <v>14.31</v>
      </c>
      <c r="F1091" t="n">
        <v>11.72</v>
      </c>
      <c r="G1091" t="n">
        <v>87.92</v>
      </c>
      <c r="H1091" t="n">
        <v>1.28</v>
      </c>
      <c r="I1091" t="n">
        <v>8</v>
      </c>
      <c r="J1091" t="n">
        <v>176.12</v>
      </c>
      <c r="K1091" t="n">
        <v>50.28</v>
      </c>
      <c r="L1091" t="n">
        <v>12.75</v>
      </c>
      <c r="M1091" t="n">
        <v>6</v>
      </c>
      <c r="N1091" t="n">
        <v>33.09</v>
      </c>
      <c r="O1091" t="n">
        <v>21956</v>
      </c>
      <c r="P1091" t="n">
        <v>116.57</v>
      </c>
      <c r="Q1091" t="n">
        <v>460.69</v>
      </c>
      <c r="R1091" t="n">
        <v>46.76</v>
      </c>
      <c r="S1091" t="n">
        <v>32.19</v>
      </c>
      <c r="T1091" t="n">
        <v>3380.12</v>
      </c>
      <c r="U1091" t="n">
        <v>0.6899999999999999</v>
      </c>
      <c r="V1091" t="n">
        <v>0.76</v>
      </c>
      <c r="W1091" t="n">
        <v>1.46</v>
      </c>
      <c r="X1091" t="n">
        <v>0.19</v>
      </c>
      <c r="Y1091" t="n">
        <v>1</v>
      </c>
      <c r="Z1091" t="n">
        <v>10</v>
      </c>
    </row>
    <row r="1092">
      <c r="A1092" t="n">
        <v>48</v>
      </c>
      <c r="B1092" t="n">
        <v>80</v>
      </c>
      <c r="C1092" t="inlineStr">
        <is>
          <t xml:space="preserve">CONCLUIDO	</t>
        </is>
      </c>
      <c r="D1092" t="n">
        <v>6.9846</v>
      </c>
      <c r="E1092" t="n">
        <v>14.32</v>
      </c>
      <c r="F1092" t="n">
        <v>11.73</v>
      </c>
      <c r="G1092" t="n">
        <v>88.01000000000001</v>
      </c>
      <c r="H1092" t="n">
        <v>1.31</v>
      </c>
      <c r="I1092" t="n">
        <v>8</v>
      </c>
      <c r="J1092" t="n">
        <v>176.49</v>
      </c>
      <c r="K1092" t="n">
        <v>50.28</v>
      </c>
      <c r="L1092" t="n">
        <v>13</v>
      </c>
      <c r="M1092" t="n">
        <v>5</v>
      </c>
      <c r="N1092" t="n">
        <v>33.21</v>
      </c>
      <c r="O1092" t="n">
        <v>22001.54</v>
      </c>
      <c r="P1092" t="n">
        <v>115.67</v>
      </c>
      <c r="Q1092" t="n">
        <v>460.72</v>
      </c>
      <c r="R1092" t="n">
        <v>47.05</v>
      </c>
      <c r="S1092" t="n">
        <v>32.19</v>
      </c>
      <c r="T1092" t="n">
        <v>3526.83</v>
      </c>
      <c r="U1092" t="n">
        <v>0.68</v>
      </c>
      <c r="V1092" t="n">
        <v>0.76</v>
      </c>
      <c r="W1092" t="n">
        <v>1.46</v>
      </c>
      <c r="X1092" t="n">
        <v>0.2</v>
      </c>
      <c r="Y1092" t="n">
        <v>1</v>
      </c>
      <c r="Z1092" t="n">
        <v>10</v>
      </c>
    </row>
    <row r="1093">
      <c r="A1093" t="n">
        <v>49</v>
      </c>
      <c r="B1093" t="n">
        <v>80</v>
      </c>
      <c r="C1093" t="inlineStr">
        <is>
          <t xml:space="preserve">CONCLUIDO	</t>
        </is>
      </c>
      <c r="D1093" t="n">
        <v>6.985</v>
      </c>
      <c r="E1093" t="n">
        <v>14.32</v>
      </c>
      <c r="F1093" t="n">
        <v>11.73</v>
      </c>
      <c r="G1093" t="n">
        <v>88.01000000000001</v>
      </c>
      <c r="H1093" t="n">
        <v>1.33</v>
      </c>
      <c r="I1093" t="n">
        <v>8</v>
      </c>
      <c r="J1093" t="n">
        <v>176.86</v>
      </c>
      <c r="K1093" t="n">
        <v>50.28</v>
      </c>
      <c r="L1093" t="n">
        <v>13.25</v>
      </c>
      <c r="M1093" t="n">
        <v>5</v>
      </c>
      <c r="N1093" t="n">
        <v>33.33</v>
      </c>
      <c r="O1093" t="n">
        <v>22047.13</v>
      </c>
      <c r="P1093" t="n">
        <v>114.52</v>
      </c>
      <c r="Q1093" t="n">
        <v>460.69</v>
      </c>
      <c r="R1093" t="n">
        <v>46.95</v>
      </c>
      <c r="S1093" t="n">
        <v>32.19</v>
      </c>
      <c r="T1093" t="n">
        <v>3476.1</v>
      </c>
      <c r="U1093" t="n">
        <v>0.6899999999999999</v>
      </c>
      <c r="V1093" t="n">
        <v>0.76</v>
      </c>
      <c r="W1093" t="n">
        <v>1.46</v>
      </c>
      <c r="X1093" t="n">
        <v>0.2</v>
      </c>
      <c r="Y1093" t="n">
        <v>1</v>
      </c>
      <c r="Z1093" t="n">
        <v>10</v>
      </c>
    </row>
    <row r="1094">
      <c r="A1094" t="n">
        <v>50</v>
      </c>
      <c r="B1094" t="n">
        <v>80</v>
      </c>
      <c r="C1094" t="inlineStr">
        <is>
          <t xml:space="preserve">CONCLUIDO	</t>
        </is>
      </c>
      <c r="D1094" t="n">
        <v>6.9834</v>
      </c>
      <c r="E1094" t="n">
        <v>14.32</v>
      </c>
      <c r="F1094" t="n">
        <v>11.74</v>
      </c>
      <c r="G1094" t="n">
        <v>88.03</v>
      </c>
      <c r="H1094" t="n">
        <v>1.35</v>
      </c>
      <c r="I1094" t="n">
        <v>8</v>
      </c>
      <c r="J1094" t="n">
        <v>177.23</v>
      </c>
      <c r="K1094" t="n">
        <v>50.28</v>
      </c>
      <c r="L1094" t="n">
        <v>13.5</v>
      </c>
      <c r="M1094" t="n">
        <v>4</v>
      </c>
      <c r="N1094" t="n">
        <v>33.45</v>
      </c>
      <c r="O1094" t="n">
        <v>22092.76</v>
      </c>
      <c r="P1094" t="n">
        <v>113.56</v>
      </c>
      <c r="Q1094" t="n">
        <v>460.69</v>
      </c>
      <c r="R1094" t="n">
        <v>47.14</v>
      </c>
      <c r="S1094" t="n">
        <v>32.19</v>
      </c>
      <c r="T1094" t="n">
        <v>3570.86</v>
      </c>
      <c r="U1094" t="n">
        <v>0.68</v>
      </c>
      <c r="V1094" t="n">
        <v>0.76</v>
      </c>
      <c r="W1094" t="n">
        <v>1.46</v>
      </c>
      <c r="X1094" t="n">
        <v>0.2</v>
      </c>
      <c r="Y1094" t="n">
        <v>1</v>
      </c>
      <c r="Z1094" t="n">
        <v>10</v>
      </c>
    </row>
    <row r="1095">
      <c r="A1095" t="n">
        <v>51</v>
      </c>
      <c r="B1095" t="n">
        <v>80</v>
      </c>
      <c r="C1095" t="inlineStr">
        <is>
          <t xml:space="preserve">CONCLUIDO	</t>
        </is>
      </c>
      <c r="D1095" t="n">
        <v>7.011</v>
      </c>
      <c r="E1095" t="n">
        <v>14.26</v>
      </c>
      <c r="F1095" t="n">
        <v>11.71</v>
      </c>
      <c r="G1095" t="n">
        <v>100.4</v>
      </c>
      <c r="H1095" t="n">
        <v>1.37</v>
      </c>
      <c r="I1095" t="n">
        <v>7</v>
      </c>
      <c r="J1095" t="n">
        <v>177.6</v>
      </c>
      <c r="K1095" t="n">
        <v>50.28</v>
      </c>
      <c r="L1095" t="n">
        <v>13.75</v>
      </c>
      <c r="M1095" t="n">
        <v>2</v>
      </c>
      <c r="N1095" t="n">
        <v>33.57</v>
      </c>
      <c r="O1095" t="n">
        <v>22138.42</v>
      </c>
      <c r="P1095" t="n">
        <v>113.2</v>
      </c>
      <c r="Q1095" t="n">
        <v>460.69</v>
      </c>
      <c r="R1095" t="n">
        <v>46.17</v>
      </c>
      <c r="S1095" t="n">
        <v>32.19</v>
      </c>
      <c r="T1095" t="n">
        <v>3090.49</v>
      </c>
      <c r="U1095" t="n">
        <v>0.7</v>
      </c>
      <c r="V1095" t="n">
        <v>0.76</v>
      </c>
      <c r="W1095" t="n">
        <v>1.46</v>
      </c>
      <c r="X1095" t="n">
        <v>0.18</v>
      </c>
      <c r="Y1095" t="n">
        <v>1</v>
      </c>
      <c r="Z1095" t="n">
        <v>10</v>
      </c>
    </row>
    <row r="1096">
      <c r="A1096" t="n">
        <v>52</v>
      </c>
      <c r="B1096" t="n">
        <v>80</v>
      </c>
      <c r="C1096" t="inlineStr">
        <is>
          <t xml:space="preserve">CONCLUIDO	</t>
        </is>
      </c>
      <c r="D1096" t="n">
        <v>7.0104</v>
      </c>
      <c r="E1096" t="n">
        <v>14.26</v>
      </c>
      <c r="F1096" t="n">
        <v>11.71</v>
      </c>
      <c r="G1096" t="n">
        <v>100.41</v>
      </c>
      <c r="H1096" t="n">
        <v>1.4</v>
      </c>
      <c r="I1096" t="n">
        <v>7</v>
      </c>
      <c r="J1096" t="n">
        <v>177.97</v>
      </c>
      <c r="K1096" t="n">
        <v>50.28</v>
      </c>
      <c r="L1096" t="n">
        <v>14</v>
      </c>
      <c r="M1096" t="n">
        <v>1</v>
      </c>
      <c r="N1096" t="n">
        <v>33.69</v>
      </c>
      <c r="O1096" t="n">
        <v>22184.13</v>
      </c>
      <c r="P1096" t="n">
        <v>113.69</v>
      </c>
      <c r="Q1096" t="n">
        <v>460.71</v>
      </c>
      <c r="R1096" t="n">
        <v>46.27</v>
      </c>
      <c r="S1096" t="n">
        <v>32.19</v>
      </c>
      <c r="T1096" t="n">
        <v>3140.2</v>
      </c>
      <c r="U1096" t="n">
        <v>0.7</v>
      </c>
      <c r="V1096" t="n">
        <v>0.76</v>
      </c>
      <c r="W1096" t="n">
        <v>1.46</v>
      </c>
      <c r="X1096" t="n">
        <v>0.18</v>
      </c>
      <c r="Y1096" t="n">
        <v>1</v>
      </c>
      <c r="Z1096" t="n">
        <v>10</v>
      </c>
    </row>
    <row r="1097">
      <c r="A1097" t="n">
        <v>53</v>
      </c>
      <c r="B1097" t="n">
        <v>80</v>
      </c>
      <c r="C1097" t="inlineStr">
        <is>
          <t xml:space="preserve">CONCLUIDO	</t>
        </is>
      </c>
      <c r="D1097" t="n">
        <v>7.0072</v>
      </c>
      <c r="E1097" t="n">
        <v>14.27</v>
      </c>
      <c r="F1097" t="n">
        <v>11.72</v>
      </c>
      <c r="G1097" t="n">
        <v>100.47</v>
      </c>
      <c r="H1097" t="n">
        <v>1.42</v>
      </c>
      <c r="I1097" t="n">
        <v>7</v>
      </c>
      <c r="J1097" t="n">
        <v>178.34</v>
      </c>
      <c r="K1097" t="n">
        <v>50.28</v>
      </c>
      <c r="L1097" t="n">
        <v>14.25</v>
      </c>
      <c r="M1097" t="n">
        <v>1</v>
      </c>
      <c r="N1097" t="n">
        <v>33.82</v>
      </c>
      <c r="O1097" t="n">
        <v>22229.88</v>
      </c>
      <c r="P1097" t="n">
        <v>113.85</v>
      </c>
      <c r="Q1097" t="n">
        <v>460.74</v>
      </c>
      <c r="R1097" t="n">
        <v>46.5</v>
      </c>
      <c r="S1097" t="n">
        <v>32.19</v>
      </c>
      <c r="T1097" t="n">
        <v>3259.44</v>
      </c>
      <c r="U1097" t="n">
        <v>0.6899999999999999</v>
      </c>
      <c r="V1097" t="n">
        <v>0.76</v>
      </c>
      <c r="W1097" t="n">
        <v>1.46</v>
      </c>
      <c r="X1097" t="n">
        <v>0.19</v>
      </c>
      <c r="Y1097" t="n">
        <v>1</v>
      </c>
      <c r="Z1097" t="n">
        <v>10</v>
      </c>
    </row>
    <row r="1098">
      <c r="A1098" t="n">
        <v>54</v>
      </c>
      <c r="B1098" t="n">
        <v>80</v>
      </c>
      <c r="C1098" t="inlineStr">
        <is>
          <t xml:space="preserve">CONCLUIDO	</t>
        </is>
      </c>
      <c r="D1098" t="n">
        <v>7.0102</v>
      </c>
      <c r="E1098" t="n">
        <v>14.26</v>
      </c>
      <c r="F1098" t="n">
        <v>11.71</v>
      </c>
      <c r="G1098" t="n">
        <v>100.41</v>
      </c>
      <c r="H1098" t="n">
        <v>1.44</v>
      </c>
      <c r="I1098" t="n">
        <v>7</v>
      </c>
      <c r="J1098" t="n">
        <v>178.72</v>
      </c>
      <c r="K1098" t="n">
        <v>50.28</v>
      </c>
      <c r="L1098" t="n">
        <v>14.5</v>
      </c>
      <c r="M1098" t="n">
        <v>0</v>
      </c>
      <c r="N1098" t="n">
        <v>33.94</v>
      </c>
      <c r="O1098" t="n">
        <v>22275.67</v>
      </c>
      <c r="P1098" t="n">
        <v>113.85</v>
      </c>
      <c r="Q1098" t="n">
        <v>460.69</v>
      </c>
      <c r="R1098" t="n">
        <v>46.25</v>
      </c>
      <c r="S1098" t="n">
        <v>32.19</v>
      </c>
      <c r="T1098" t="n">
        <v>3130.1</v>
      </c>
      <c r="U1098" t="n">
        <v>0.7</v>
      </c>
      <c r="V1098" t="n">
        <v>0.76</v>
      </c>
      <c r="W1098" t="n">
        <v>1.46</v>
      </c>
      <c r="X1098" t="n">
        <v>0.18</v>
      </c>
      <c r="Y1098" t="n">
        <v>1</v>
      </c>
      <c r="Z1098" t="n">
        <v>10</v>
      </c>
    </row>
    <row r="1099">
      <c r="A1099" t="n">
        <v>0</v>
      </c>
      <c r="B1099" t="n">
        <v>115</v>
      </c>
      <c r="C1099" t="inlineStr">
        <is>
          <t xml:space="preserve">CONCLUIDO	</t>
        </is>
      </c>
      <c r="D1099" t="n">
        <v>3.535</v>
      </c>
      <c r="E1099" t="n">
        <v>28.29</v>
      </c>
      <c r="F1099" t="n">
        <v>17.25</v>
      </c>
      <c r="G1099" t="n">
        <v>5.42</v>
      </c>
      <c r="H1099" t="n">
        <v>0.08</v>
      </c>
      <c r="I1099" t="n">
        <v>191</v>
      </c>
      <c r="J1099" t="n">
        <v>222.93</v>
      </c>
      <c r="K1099" t="n">
        <v>56.94</v>
      </c>
      <c r="L1099" t="n">
        <v>1</v>
      </c>
      <c r="M1099" t="n">
        <v>189</v>
      </c>
      <c r="N1099" t="n">
        <v>49.99</v>
      </c>
      <c r="O1099" t="n">
        <v>27728.69</v>
      </c>
      <c r="P1099" t="n">
        <v>261.95</v>
      </c>
      <c r="Q1099" t="n">
        <v>461.05</v>
      </c>
      <c r="R1099" t="n">
        <v>227.33</v>
      </c>
      <c r="S1099" t="n">
        <v>32.19</v>
      </c>
      <c r="T1099" t="n">
        <v>92752.08</v>
      </c>
      <c r="U1099" t="n">
        <v>0.14</v>
      </c>
      <c r="V1099" t="n">
        <v>0.52</v>
      </c>
      <c r="W1099" t="n">
        <v>1.75</v>
      </c>
      <c r="X1099" t="n">
        <v>5.7</v>
      </c>
      <c r="Y1099" t="n">
        <v>1</v>
      </c>
      <c r="Z1099" t="n">
        <v>10</v>
      </c>
    </row>
    <row r="1100">
      <c r="A1100" t="n">
        <v>1</v>
      </c>
      <c r="B1100" t="n">
        <v>115</v>
      </c>
      <c r="C1100" t="inlineStr">
        <is>
          <t xml:space="preserve">CONCLUIDO	</t>
        </is>
      </c>
      <c r="D1100" t="n">
        <v>4.1102</v>
      </c>
      <c r="E1100" t="n">
        <v>24.33</v>
      </c>
      <c r="F1100" t="n">
        <v>15.61</v>
      </c>
      <c r="G1100" t="n">
        <v>6.79</v>
      </c>
      <c r="H1100" t="n">
        <v>0.1</v>
      </c>
      <c r="I1100" t="n">
        <v>138</v>
      </c>
      <c r="J1100" t="n">
        <v>223.35</v>
      </c>
      <c r="K1100" t="n">
        <v>56.94</v>
      </c>
      <c r="L1100" t="n">
        <v>1.25</v>
      </c>
      <c r="M1100" t="n">
        <v>136</v>
      </c>
      <c r="N1100" t="n">
        <v>50.15</v>
      </c>
      <c r="O1100" t="n">
        <v>27780.03</v>
      </c>
      <c r="P1100" t="n">
        <v>236.73</v>
      </c>
      <c r="Q1100" t="n">
        <v>460.81</v>
      </c>
      <c r="R1100" t="n">
        <v>173.5</v>
      </c>
      <c r="S1100" t="n">
        <v>32.19</v>
      </c>
      <c r="T1100" t="n">
        <v>66101.47</v>
      </c>
      <c r="U1100" t="n">
        <v>0.19</v>
      </c>
      <c r="V1100" t="n">
        <v>0.57</v>
      </c>
      <c r="W1100" t="n">
        <v>1.68</v>
      </c>
      <c r="X1100" t="n">
        <v>4.08</v>
      </c>
      <c r="Y1100" t="n">
        <v>1</v>
      </c>
      <c r="Z1100" t="n">
        <v>10</v>
      </c>
    </row>
    <row r="1101">
      <c r="A1101" t="n">
        <v>2</v>
      </c>
      <c r="B1101" t="n">
        <v>115</v>
      </c>
      <c r="C1101" t="inlineStr">
        <is>
          <t xml:space="preserve">CONCLUIDO	</t>
        </is>
      </c>
      <c r="D1101" t="n">
        <v>4.5051</v>
      </c>
      <c r="E1101" t="n">
        <v>22.2</v>
      </c>
      <c r="F1101" t="n">
        <v>14.75</v>
      </c>
      <c r="G1101" t="n">
        <v>8.119999999999999</v>
      </c>
      <c r="H1101" t="n">
        <v>0.12</v>
      </c>
      <c r="I1101" t="n">
        <v>109</v>
      </c>
      <c r="J1101" t="n">
        <v>223.76</v>
      </c>
      <c r="K1101" t="n">
        <v>56.94</v>
      </c>
      <c r="L1101" t="n">
        <v>1.5</v>
      </c>
      <c r="M1101" t="n">
        <v>107</v>
      </c>
      <c r="N1101" t="n">
        <v>50.32</v>
      </c>
      <c r="O1101" t="n">
        <v>27831.42</v>
      </c>
      <c r="P1101" t="n">
        <v>223.35</v>
      </c>
      <c r="Q1101" t="n">
        <v>460.88</v>
      </c>
      <c r="R1101" t="n">
        <v>145.27</v>
      </c>
      <c r="S1101" t="n">
        <v>32.19</v>
      </c>
      <c r="T1101" t="n">
        <v>52134.14</v>
      </c>
      <c r="U1101" t="n">
        <v>0.22</v>
      </c>
      <c r="V1101" t="n">
        <v>0.61</v>
      </c>
      <c r="W1101" t="n">
        <v>1.63</v>
      </c>
      <c r="X1101" t="n">
        <v>3.21</v>
      </c>
      <c r="Y1101" t="n">
        <v>1</v>
      </c>
      <c r="Z1101" t="n">
        <v>10</v>
      </c>
    </row>
    <row r="1102">
      <c r="A1102" t="n">
        <v>3</v>
      </c>
      <c r="B1102" t="n">
        <v>115</v>
      </c>
      <c r="C1102" t="inlineStr">
        <is>
          <t xml:space="preserve">CONCLUIDO	</t>
        </is>
      </c>
      <c r="D1102" t="n">
        <v>4.8363</v>
      </c>
      <c r="E1102" t="n">
        <v>20.68</v>
      </c>
      <c r="F1102" t="n">
        <v>14.11</v>
      </c>
      <c r="G1102" t="n">
        <v>9.51</v>
      </c>
      <c r="H1102" t="n">
        <v>0.14</v>
      </c>
      <c r="I1102" t="n">
        <v>89</v>
      </c>
      <c r="J1102" t="n">
        <v>224.18</v>
      </c>
      <c r="K1102" t="n">
        <v>56.94</v>
      </c>
      <c r="L1102" t="n">
        <v>1.75</v>
      </c>
      <c r="M1102" t="n">
        <v>87</v>
      </c>
      <c r="N1102" t="n">
        <v>50.49</v>
      </c>
      <c r="O1102" t="n">
        <v>27882.87</v>
      </c>
      <c r="P1102" t="n">
        <v>213.24</v>
      </c>
      <c r="Q1102" t="n">
        <v>460.82</v>
      </c>
      <c r="R1102" t="n">
        <v>124.41</v>
      </c>
      <c r="S1102" t="n">
        <v>32.19</v>
      </c>
      <c r="T1102" t="n">
        <v>41801.8</v>
      </c>
      <c r="U1102" t="n">
        <v>0.26</v>
      </c>
      <c r="V1102" t="n">
        <v>0.63</v>
      </c>
      <c r="W1102" t="n">
        <v>1.59</v>
      </c>
      <c r="X1102" t="n">
        <v>2.57</v>
      </c>
      <c r="Y1102" t="n">
        <v>1</v>
      </c>
      <c r="Z1102" t="n">
        <v>10</v>
      </c>
    </row>
    <row r="1103">
      <c r="A1103" t="n">
        <v>4</v>
      </c>
      <c r="B1103" t="n">
        <v>115</v>
      </c>
      <c r="C1103" t="inlineStr">
        <is>
          <t xml:space="preserve">CONCLUIDO	</t>
        </is>
      </c>
      <c r="D1103" t="n">
        <v>5.0671</v>
      </c>
      <c r="E1103" t="n">
        <v>19.74</v>
      </c>
      <c r="F1103" t="n">
        <v>13.74</v>
      </c>
      <c r="G1103" t="n">
        <v>10.85</v>
      </c>
      <c r="H1103" t="n">
        <v>0.16</v>
      </c>
      <c r="I1103" t="n">
        <v>76</v>
      </c>
      <c r="J1103" t="n">
        <v>224.6</v>
      </c>
      <c r="K1103" t="n">
        <v>56.94</v>
      </c>
      <c r="L1103" t="n">
        <v>2</v>
      </c>
      <c r="M1103" t="n">
        <v>74</v>
      </c>
      <c r="N1103" t="n">
        <v>50.65</v>
      </c>
      <c r="O1103" t="n">
        <v>27934.37</v>
      </c>
      <c r="P1103" t="n">
        <v>207.2</v>
      </c>
      <c r="Q1103" t="n">
        <v>460.81</v>
      </c>
      <c r="R1103" t="n">
        <v>112.06</v>
      </c>
      <c r="S1103" t="n">
        <v>32.19</v>
      </c>
      <c r="T1103" t="n">
        <v>35692.34</v>
      </c>
      <c r="U1103" t="n">
        <v>0.29</v>
      </c>
      <c r="V1103" t="n">
        <v>0.65</v>
      </c>
      <c r="W1103" t="n">
        <v>1.58</v>
      </c>
      <c r="X1103" t="n">
        <v>2.2</v>
      </c>
      <c r="Y1103" t="n">
        <v>1</v>
      </c>
      <c r="Z1103" t="n">
        <v>10</v>
      </c>
    </row>
    <row r="1104">
      <c r="A1104" t="n">
        <v>5</v>
      </c>
      <c r="B1104" t="n">
        <v>115</v>
      </c>
      <c r="C1104" t="inlineStr">
        <is>
          <t xml:space="preserve">CONCLUIDO	</t>
        </is>
      </c>
      <c r="D1104" t="n">
        <v>5.2612</v>
      </c>
      <c r="E1104" t="n">
        <v>19.01</v>
      </c>
      <c r="F1104" t="n">
        <v>13.45</v>
      </c>
      <c r="G1104" t="n">
        <v>12.23</v>
      </c>
      <c r="H1104" t="n">
        <v>0.18</v>
      </c>
      <c r="I1104" t="n">
        <v>66</v>
      </c>
      <c r="J1104" t="n">
        <v>225.01</v>
      </c>
      <c r="K1104" t="n">
        <v>56.94</v>
      </c>
      <c r="L1104" t="n">
        <v>2.25</v>
      </c>
      <c r="M1104" t="n">
        <v>64</v>
      </c>
      <c r="N1104" t="n">
        <v>50.82</v>
      </c>
      <c r="O1104" t="n">
        <v>27985.94</v>
      </c>
      <c r="P1104" t="n">
        <v>202.54</v>
      </c>
      <c r="Q1104" t="n">
        <v>460.8</v>
      </c>
      <c r="R1104" t="n">
        <v>103.21</v>
      </c>
      <c r="S1104" t="n">
        <v>32.19</v>
      </c>
      <c r="T1104" t="n">
        <v>31319.46</v>
      </c>
      <c r="U1104" t="n">
        <v>0.31</v>
      </c>
      <c r="V1104" t="n">
        <v>0.66</v>
      </c>
      <c r="W1104" t="n">
        <v>1.55</v>
      </c>
      <c r="X1104" t="n">
        <v>1.91</v>
      </c>
      <c r="Y1104" t="n">
        <v>1</v>
      </c>
      <c r="Z1104" t="n">
        <v>10</v>
      </c>
    </row>
    <row r="1105">
      <c r="A1105" t="n">
        <v>6</v>
      </c>
      <c r="B1105" t="n">
        <v>115</v>
      </c>
      <c r="C1105" t="inlineStr">
        <is>
          <t xml:space="preserve">CONCLUIDO	</t>
        </is>
      </c>
      <c r="D1105" t="n">
        <v>5.4436</v>
      </c>
      <c r="E1105" t="n">
        <v>18.37</v>
      </c>
      <c r="F1105" t="n">
        <v>13.16</v>
      </c>
      <c r="G1105" t="n">
        <v>13.62</v>
      </c>
      <c r="H1105" t="n">
        <v>0.2</v>
      </c>
      <c r="I1105" t="n">
        <v>58</v>
      </c>
      <c r="J1105" t="n">
        <v>225.43</v>
      </c>
      <c r="K1105" t="n">
        <v>56.94</v>
      </c>
      <c r="L1105" t="n">
        <v>2.5</v>
      </c>
      <c r="M1105" t="n">
        <v>56</v>
      </c>
      <c r="N1105" t="n">
        <v>50.99</v>
      </c>
      <c r="O1105" t="n">
        <v>28037.57</v>
      </c>
      <c r="P1105" t="n">
        <v>197.9</v>
      </c>
      <c r="Q1105" t="n">
        <v>460.71</v>
      </c>
      <c r="R1105" t="n">
        <v>93.69</v>
      </c>
      <c r="S1105" t="n">
        <v>32.19</v>
      </c>
      <c r="T1105" t="n">
        <v>26599.34</v>
      </c>
      <c r="U1105" t="n">
        <v>0.34</v>
      </c>
      <c r="V1105" t="n">
        <v>0.68</v>
      </c>
      <c r="W1105" t="n">
        <v>1.53</v>
      </c>
      <c r="X1105" t="n">
        <v>1.63</v>
      </c>
      <c r="Y1105" t="n">
        <v>1</v>
      </c>
      <c r="Z1105" t="n">
        <v>10</v>
      </c>
    </row>
    <row r="1106">
      <c r="A1106" t="n">
        <v>7</v>
      </c>
      <c r="B1106" t="n">
        <v>115</v>
      </c>
      <c r="C1106" t="inlineStr">
        <is>
          <t xml:space="preserve">CONCLUIDO	</t>
        </is>
      </c>
      <c r="D1106" t="n">
        <v>5.5734</v>
      </c>
      <c r="E1106" t="n">
        <v>17.94</v>
      </c>
      <c r="F1106" t="n">
        <v>13</v>
      </c>
      <c r="G1106" t="n">
        <v>15</v>
      </c>
      <c r="H1106" t="n">
        <v>0.22</v>
      </c>
      <c r="I1106" t="n">
        <v>52</v>
      </c>
      <c r="J1106" t="n">
        <v>225.85</v>
      </c>
      <c r="K1106" t="n">
        <v>56.94</v>
      </c>
      <c r="L1106" t="n">
        <v>2.75</v>
      </c>
      <c r="M1106" t="n">
        <v>50</v>
      </c>
      <c r="N1106" t="n">
        <v>51.16</v>
      </c>
      <c r="O1106" t="n">
        <v>28089.25</v>
      </c>
      <c r="P1106" t="n">
        <v>195.03</v>
      </c>
      <c r="Q1106" t="n">
        <v>460.78</v>
      </c>
      <c r="R1106" t="n">
        <v>88.29000000000001</v>
      </c>
      <c r="S1106" t="n">
        <v>32.19</v>
      </c>
      <c r="T1106" t="n">
        <v>23927.32</v>
      </c>
      <c r="U1106" t="n">
        <v>0.36</v>
      </c>
      <c r="V1106" t="n">
        <v>0.6899999999999999</v>
      </c>
      <c r="W1106" t="n">
        <v>1.53</v>
      </c>
      <c r="X1106" t="n">
        <v>1.46</v>
      </c>
      <c r="Y1106" t="n">
        <v>1</v>
      </c>
      <c r="Z1106" t="n">
        <v>10</v>
      </c>
    </row>
    <row r="1107">
      <c r="A1107" t="n">
        <v>8</v>
      </c>
      <c r="B1107" t="n">
        <v>115</v>
      </c>
      <c r="C1107" t="inlineStr">
        <is>
          <t xml:space="preserve">CONCLUIDO	</t>
        </is>
      </c>
      <c r="D1107" t="n">
        <v>5.6594</v>
      </c>
      <c r="E1107" t="n">
        <v>17.67</v>
      </c>
      <c r="F1107" t="n">
        <v>12.9</v>
      </c>
      <c r="G1107" t="n">
        <v>16.13</v>
      </c>
      <c r="H1107" t="n">
        <v>0.24</v>
      </c>
      <c r="I1107" t="n">
        <v>48</v>
      </c>
      <c r="J1107" t="n">
        <v>226.27</v>
      </c>
      <c r="K1107" t="n">
        <v>56.94</v>
      </c>
      <c r="L1107" t="n">
        <v>3</v>
      </c>
      <c r="M1107" t="n">
        <v>46</v>
      </c>
      <c r="N1107" t="n">
        <v>51.33</v>
      </c>
      <c r="O1107" t="n">
        <v>28140.99</v>
      </c>
      <c r="P1107" t="n">
        <v>193.38</v>
      </c>
      <c r="Q1107" t="n">
        <v>460.72</v>
      </c>
      <c r="R1107" t="n">
        <v>85.16</v>
      </c>
      <c r="S1107" t="n">
        <v>32.19</v>
      </c>
      <c r="T1107" t="n">
        <v>22383.72</v>
      </c>
      <c r="U1107" t="n">
        <v>0.38</v>
      </c>
      <c r="V1107" t="n">
        <v>0.6899999999999999</v>
      </c>
      <c r="W1107" t="n">
        <v>1.52</v>
      </c>
      <c r="X1107" t="n">
        <v>1.37</v>
      </c>
      <c r="Y1107" t="n">
        <v>1</v>
      </c>
      <c r="Z1107" t="n">
        <v>10</v>
      </c>
    </row>
    <row r="1108">
      <c r="A1108" t="n">
        <v>9</v>
      </c>
      <c r="B1108" t="n">
        <v>115</v>
      </c>
      <c r="C1108" t="inlineStr">
        <is>
          <t xml:space="preserve">CONCLUIDO	</t>
        </is>
      </c>
      <c r="D1108" t="n">
        <v>5.7518</v>
      </c>
      <c r="E1108" t="n">
        <v>17.39</v>
      </c>
      <c r="F1108" t="n">
        <v>12.79</v>
      </c>
      <c r="G1108" t="n">
        <v>17.45</v>
      </c>
      <c r="H1108" t="n">
        <v>0.25</v>
      </c>
      <c r="I1108" t="n">
        <v>44</v>
      </c>
      <c r="J1108" t="n">
        <v>226.69</v>
      </c>
      <c r="K1108" t="n">
        <v>56.94</v>
      </c>
      <c r="L1108" t="n">
        <v>3.25</v>
      </c>
      <c r="M1108" t="n">
        <v>42</v>
      </c>
      <c r="N1108" t="n">
        <v>51.5</v>
      </c>
      <c r="O1108" t="n">
        <v>28192.8</v>
      </c>
      <c r="P1108" t="n">
        <v>191.38</v>
      </c>
      <c r="Q1108" t="n">
        <v>460.77</v>
      </c>
      <c r="R1108" t="n">
        <v>81.17</v>
      </c>
      <c r="S1108" t="n">
        <v>32.19</v>
      </c>
      <c r="T1108" t="n">
        <v>20405.6</v>
      </c>
      <c r="U1108" t="n">
        <v>0.4</v>
      </c>
      <c r="V1108" t="n">
        <v>0.7</v>
      </c>
      <c r="W1108" t="n">
        <v>1.53</v>
      </c>
      <c r="X1108" t="n">
        <v>1.26</v>
      </c>
      <c r="Y1108" t="n">
        <v>1</v>
      </c>
      <c r="Z1108" t="n">
        <v>10</v>
      </c>
    </row>
    <row r="1109">
      <c r="A1109" t="n">
        <v>10</v>
      </c>
      <c r="B1109" t="n">
        <v>115</v>
      </c>
      <c r="C1109" t="inlineStr">
        <is>
          <t xml:space="preserve">CONCLUIDO	</t>
        </is>
      </c>
      <c r="D1109" t="n">
        <v>5.8658</v>
      </c>
      <c r="E1109" t="n">
        <v>17.05</v>
      </c>
      <c r="F1109" t="n">
        <v>12.63</v>
      </c>
      <c r="G1109" t="n">
        <v>18.95</v>
      </c>
      <c r="H1109" t="n">
        <v>0.27</v>
      </c>
      <c r="I1109" t="n">
        <v>40</v>
      </c>
      <c r="J1109" t="n">
        <v>227.11</v>
      </c>
      <c r="K1109" t="n">
        <v>56.94</v>
      </c>
      <c r="L1109" t="n">
        <v>3.5</v>
      </c>
      <c r="M1109" t="n">
        <v>38</v>
      </c>
      <c r="N1109" t="n">
        <v>51.67</v>
      </c>
      <c r="O1109" t="n">
        <v>28244.66</v>
      </c>
      <c r="P1109" t="n">
        <v>188.52</v>
      </c>
      <c r="Q1109" t="n">
        <v>460.71</v>
      </c>
      <c r="R1109" t="n">
        <v>76.45999999999999</v>
      </c>
      <c r="S1109" t="n">
        <v>32.19</v>
      </c>
      <c r="T1109" t="n">
        <v>18070.16</v>
      </c>
      <c r="U1109" t="n">
        <v>0.42</v>
      </c>
      <c r="V1109" t="n">
        <v>0.71</v>
      </c>
      <c r="W1109" t="n">
        <v>1.5</v>
      </c>
      <c r="X1109" t="n">
        <v>1.1</v>
      </c>
      <c r="Y1109" t="n">
        <v>1</v>
      </c>
      <c r="Z1109" t="n">
        <v>10</v>
      </c>
    </row>
    <row r="1110">
      <c r="A1110" t="n">
        <v>11</v>
      </c>
      <c r="B1110" t="n">
        <v>115</v>
      </c>
      <c r="C1110" t="inlineStr">
        <is>
          <t xml:space="preserve">CONCLUIDO	</t>
        </is>
      </c>
      <c r="D1110" t="n">
        <v>5.9278</v>
      </c>
      <c r="E1110" t="n">
        <v>16.87</v>
      </c>
      <c r="F1110" t="n">
        <v>12.59</v>
      </c>
      <c r="G1110" t="n">
        <v>20.41</v>
      </c>
      <c r="H1110" t="n">
        <v>0.29</v>
      </c>
      <c r="I1110" t="n">
        <v>37</v>
      </c>
      <c r="J1110" t="n">
        <v>227.53</v>
      </c>
      <c r="K1110" t="n">
        <v>56.94</v>
      </c>
      <c r="L1110" t="n">
        <v>3.75</v>
      </c>
      <c r="M1110" t="n">
        <v>35</v>
      </c>
      <c r="N1110" t="n">
        <v>51.84</v>
      </c>
      <c r="O1110" t="n">
        <v>28296.58</v>
      </c>
      <c r="P1110" t="n">
        <v>187.55</v>
      </c>
      <c r="Q1110" t="n">
        <v>460.71</v>
      </c>
      <c r="R1110" t="n">
        <v>74.61</v>
      </c>
      <c r="S1110" t="n">
        <v>32.19</v>
      </c>
      <c r="T1110" t="n">
        <v>17164.88</v>
      </c>
      <c r="U1110" t="n">
        <v>0.43</v>
      </c>
      <c r="V1110" t="n">
        <v>0.71</v>
      </c>
      <c r="W1110" t="n">
        <v>1.51</v>
      </c>
      <c r="X1110" t="n">
        <v>1.05</v>
      </c>
      <c r="Y1110" t="n">
        <v>1</v>
      </c>
      <c r="Z1110" t="n">
        <v>10</v>
      </c>
    </row>
    <row r="1111">
      <c r="A1111" t="n">
        <v>12</v>
      </c>
      <c r="B1111" t="n">
        <v>115</v>
      </c>
      <c r="C1111" t="inlineStr">
        <is>
          <t xml:space="preserve">CONCLUIDO	</t>
        </is>
      </c>
      <c r="D1111" t="n">
        <v>5.9798</v>
      </c>
      <c r="E1111" t="n">
        <v>16.72</v>
      </c>
      <c r="F1111" t="n">
        <v>12.53</v>
      </c>
      <c r="G1111" t="n">
        <v>21.47</v>
      </c>
      <c r="H1111" t="n">
        <v>0.31</v>
      </c>
      <c r="I1111" t="n">
        <v>35</v>
      </c>
      <c r="J1111" t="n">
        <v>227.95</v>
      </c>
      <c r="K1111" t="n">
        <v>56.94</v>
      </c>
      <c r="L1111" t="n">
        <v>4</v>
      </c>
      <c r="M1111" t="n">
        <v>33</v>
      </c>
      <c r="N1111" t="n">
        <v>52.01</v>
      </c>
      <c r="O1111" t="n">
        <v>28348.56</v>
      </c>
      <c r="P1111" t="n">
        <v>186.28</v>
      </c>
      <c r="Q1111" t="n">
        <v>460.72</v>
      </c>
      <c r="R1111" t="n">
        <v>72.73999999999999</v>
      </c>
      <c r="S1111" t="n">
        <v>32.19</v>
      </c>
      <c r="T1111" t="n">
        <v>16238.94</v>
      </c>
      <c r="U1111" t="n">
        <v>0.44</v>
      </c>
      <c r="V1111" t="n">
        <v>0.71</v>
      </c>
      <c r="W1111" t="n">
        <v>1.51</v>
      </c>
      <c r="X1111" t="n">
        <v>0.99</v>
      </c>
      <c r="Y1111" t="n">
        <v>1</v>
      </c>
      <c r="Z1111" t="n">
        <v>10</v>
      </c>
    </row>
    <row r="1112">
      <c r="A1112" t="n">
        <v>13</v>
      </c>
      <c r="B1112" t="n">
        <v>115</v>
      </c>
      <c r="C1112" t="inlineStr">
        <is>
          <t xml:space="preserve">CONCLUIDO	</t>
        </is>
      </c>
      <c r="D1112" t="n">
        <v>6.0415</v>
      </c>
      <c r="E1112" t="n">
        <v>16.55</v>
      </c>
      <c r="F1112" t="n">
        <v>12.44</v>
      </c>
      <c r="G1112" t="n">
        <v>22.62</v>
      </c>
      <c r="H1112" t="n">
        <v>0.33</v>
      </c>
      <c r="I1112" t="n">
        <v>33</v>
      </c>
      <c r="J1112" t="n">
        <v>228.38</v>
      </c>
      <c r="K1112" t="n">
        <v>56.94</v>
      </c>
      <c r="L1112" t="n">
        <v>4.25</v>
      </c>
      <c r="M1112" t="n">
        <v>31</v>
      </c>
      <c r="N1112" t="n">
        <v>52.18</v>
      </c>
      <c r="O1112" t="n">
        <v>28400.61</v>
      </c>
      <c r="P1112" t="n">
        <v>184.89</v>
      </c>
      <c r="Q1112" t="n">
        <v>460.69</v>
      </c>
      <c r="R1112" t="n">
        <v>70.04000000000001</v>
      </c>
      <c r="S1112" t="n">
        <v>32.19</v>
      </c>
      <c r="T1112" t="n">
        <v>14896.32</v>
      </c>
      <c r="U1112" t="n">
        <v>0.46</v>
      </c>
      <c r="V1112" t="n">
        <v>0.72</v>
      </c>
      <c r="W1112" t="n">
        <v>1.5</v>
      </c>
      <c r="X1112" t="n">
        <v>0.91</v>
      </c>
      <c r="Y1112" t="n">
        <v>1</v>
      </c>
      <c r="Z1112" t="n">
        <v>10</v>
      </c>
    </row>
    <row r="1113">
      <c r="A1113" t="n">
        <v>14</v>
      </c>
      <c r="B1113" t="n">
        <v>115</v>
      </c>
      <c r="C1113" t="inlineStr">
        <is>
          <t xml:space="preserve">CONCLUIDO	</t>
        </is>
      </c>
      <c r="D1113" t="n">
        <v>6.0876</v>
      </c>
      <c r="E1113" t="n">
        <v>16.43</v>
      </c>
      <c r="F1113" t="n">
        <v>12.41</v>
      </c>
      <c r="G1113" t="n">
        <v>24.01</v>
      </c>
      <c r="H1113" t="n">
        <v>0.35</v>
      </c>
      <c r="I1113" t="n">
        <v>31</v>
      </c>
      <c r="J1113" t="n">
        <v>228.8</v>
      </c>
      <c r="K1113" t="n">
        <v>56.94</v>
      </c>
      <c r="L1113" t="n">
        <v>4.5</v>
      </c>
      <c r="M1113" t="n">
        <v>29</v>
      </c>
      <c r="N1113" t="n">
        <v>52.36</v>
      </c>
      <c r="O1113" t="n">
        <v>28452.71</v>
      </c>
      <c r="P1113" t="n">
        <v>183.89</v>
      </c>
      <c r="Q1113" t="n">
        <v>460.69</v>
      </c>
      <c r="R1113" t="n">
        <v>68.72</v>
      </c>
      <c r="S1113" t="n">
        <v>32.19</v>
      </c>
      <c r="T1113" t="n">
        <v>14248.71</v>
      </c>
      <c r="U1113" t="n">
        <v>0.47</v>
      </c>
      <c r="V1113" t="n">
        <v>0.72</v>
      </c>
      <c r="W1113" t="n">
        <v>1.5</v>
      </c>
      <c r="X1113" t="n">
        <v>0.87</v>
      </c>
      <c r="Y1113" t="n">
        <v>1</v>
      </c>
      <c r="Z1113" t="n">
        <v>10</v>
      </c>
    </row>
    <row r="1114">
      <c r="A1114" t="n">
        <v>15</v>
      </c>
      <c r="B1114" t="n">
        <v>115</v>
      </c>
      <c r="C1114" t="inlineStr">
        <is>
          <t xml:space="preserve">CONCLUIDO	</t>
        </is>
      </c>
      <c r="D1114" t="n">
        <v>6.1405</v>
      </c>
      <c r="E1114" t="n">
        <v>16.29</v>
      </c>
      <c r="F1114" t="n">
        <v>12.35</v>
      </c>
      <c r="G1114" t="n">
        <v>25.56</v>
      </c>
      <c r="H1114" t="n">
        <v>0.37</v>
      </c>
      <c r="I1114" t="n">
        <v>29</v>
      </c>
      <c r="J1114" t="n">
        <v>229.22</v>
      </c>
      <c r="K1114" t="n">
        <v>56.94</v>
      </c>
      <c r="L1114" t="n">
        <v>4.75</v>
      </c>
      <c r="M1114" t="n">
        <v>27</v>
      </c>
      <c r="N1114" t="n">
        <v>52.53</v>
      </c>
      <c r="O1114" t="n">
        <v>28504.87</v>
      </c>
      <c r="P1114" t="n">
        <v>182.83</v>
      </c>
      <c r="Q1114" t="n">
        <v>460.72</v>
      </c>
      <c r="R1114" t="n">
        <v>67.2</v>
      </c>
      <c r="S1114" t="n">
        <v>32.19</v>
      </c>
      <c r="T1114" t="n">
        <v>13496.13</v>
      </c>
      <c r="U1114" t="n">
        <v>0.48</v>
      </c>
      <c r="V1114" t="n">
        <v>0.72</v>
      </c>
      <c r="W1114" t="n">
        <v>1.49</v>
      </c>
      <c r="X1114" t="n">
        <v>0.82</v>
      </c>
      <c r="Y1114" t="n">
        <v>1</v>
      </c>
      <c r="Z1114" t="n">
        <v>10</v>
      </c>
    </row>
    <row r="1115">
      <c r="A1115" t="n">
        <v>16</v>
      </c>
      <c r="B1115" t="n">
        <v>115</v>
      </c>
      <c r="C1115" t="inlineStr">
        <is>
          <t xml:space="preserve">CONCLUIDO	</t>
        </is>
      </c>
      <c r="D1115" t="n">
        <v>6.1699</v>
      </c>
      <c r="E1115" t="n">
        <v>16.21</v>
      </c>
      <c r="F1115" t="n">
        <v>12.32</v>
      </c>
      <c r="G1115" t="n">
        <v>26.4</v>
      </c>
      <c r="H1115" t="n">
        <v>0.39</v>
      </c>
      <c r="I1115" t="n">
        <v>28</v>
      </c>
      <c r="J1115" t="n">
        <v>229.65</v>
      </c>
      <c r="K1115" t="n">
        <v>56.94</v>
      </c>
      <c r="L1115" t="n">
        <v>5</v>
      </c>
      <c r="M1115" t="n">
        <v>26</v>
      </c>
      <c r="N1115" t="n">
        <v>52.7</v>
      </c>
      <c r="O1115" t="n">
        <v>28557.1</v>
      </c>
      <c r="P1115" t="n">
        <v>182</v>
      </c>
      <c r="Q1115" t="n">
        <v>460.74</v>
      </c>
      <c r="R1115" t="n">
        <v>65.84</v>
      </c>
      <c r="S1115" t="n">
        <v>32.19</v>
      </c>
      <c r="T1115" t="n">
        <v>12824.01</v>
      </c>
      <c r="U1115" t="n">
        <v>0.49</v>
      </c>
      <c r="V1115" t="n">
        <v>0.73</v>
      </c>
      <c r="W1115" t="n">
        <v>1.5</v>
      </c>
      <c r="X1115" t="n">
        <v>0.78</v>
      </c>
      <c r="Y1115" t="n">
        <v>1</v>
      </c>
      <c r="Z1115" t="n">
        <v>10</v>
      </c>
    </row>
    <row r="1116">
      <c r="A1116" t="n">
        <v>17</v>
      </c>
      <c r="B1116" t="n">
        <v>115</v>
      </c>
      <c r="C1116" t="inlineStr">
        <is>
          <t xml:space="preserve">CONCLUIDO	</t>
        </is>
      </c>
      <c r="D1116" t="n">
        <v>6.2237</v>
      </c>
      <c r="E1116" t="n">
        <v>16.07</v>
      </c>
      <c r="F1116" t="n">
        <v>12.27</v>
      </c>
      <c r="G1116" t="n">
        <v>28.31</v>
      </c>
      <c r="H1116" t="n">
        <v>0.41</v>
      </c>
      <c r="I1116" t="n">
        <v>26</v>
      </c>
      <c r="J1116" t="n">
        <v>230.07</v>
      </c>
      <c r="K1116" t="n">
        <v>56.94</v>
      </c>
      <c r="L1116" t="n">
        <v>5.25</v>
      </c>
      <c r="M1116" t="n">
        <v>24</v>
      </c>
      <c r="N1116" t="n">
        <v>52.88</v>
      </c>
      <c r="O1116" t="n">
        <v>28609.38</v>
      </c>
      <c r="P1116" t="n">
        <v>180.84</v>
      </c>
      <c r="Q1116" t="n">
        <v>460.73</v>
      </c>
      <c r="R1116" t="n">
        <v>64.2</v>
      </c>
      <c r="S1116" t="n">
        <v>32.19</v>
      </c>
      <c r="T1116" t="n">
        <v>12012.87</v>
      </c>
      <c r="U1116" t="n">
        <v>0.5</v>
      </c>
      <c r="V1116" t="n">
        <v>0.73</v>
      </c>
      <c r="W1116" t="n">
        <v>1.49</v>
      </c>
      <c r="X1116" t="n">
        <v>0.73</v>
      </c>
      <c r="Y1116" t="n">
        <v>1</v>
      </c>
      <c r="Z1116" t="n">
        <v>10</v>
      </c>
    </row>
    <row r="1117">
      <c r="A1117" t="n">
        <v>18</v>
      </c>
      <c r="B1117" t="n">
        <v>115</v>
      </c>
      <c r="C1117" t="inlineStr">
        <is>
          <t xml:space="preserve">CONCLUIDO	</t>
        </is>
      </c>
      <c r="D1117" t="n">
        <v>6.2555</v>
      </c>
      <c r="E1117" t="n">
        <v>15.99</v>
      </c>
      <c r="F1117" t="n">
        <v>12.23</v>
      </c>
      <c r="G1117" t="n">
        <v>29.35</v>
      </c>
      <c r="H1117" t="n">
        <v>0.42</v>
      </c>
      <c r="I1117" t="n">
        <v>25</v>
      </c>
      <c r="J1117" t="n">
        <v>230.49</v>
      </c>
      <c r="K1117" t="n">
        <v>56.94</v>
      </c>
      <c r="L1117" t="n">
        <v>5.5</v>
      </c>
      <c r="M1117" t="n">
        <v>23</v>
      </c>
      <c r="N1117" t="n">
        <v>53.05</v>
      </c>
      <c r="O1117" t="n">
        <v>28661.73</v>
      </c>
      <c r="P1117" t="n">
        <v>179.87</v>
      </c>
      <c r="Q1117" t="n">
        <v>460.74</v>
      </c>
      <c r="R1117" t="n">
        <v>63.2</v>
      </c>
      <c r="S1117" t="n">
        <v>32.19</v>
      </c>
      <c r="T1117" t="n">
        <v>11518.51</v>
      </c>
      <c r="U1117" t="n">
        <v>0.51</v>
      </c>
      <c r="V1117" t="n">
        <v>0.73</v>
      </c>
      <c r="W1117" t="n">
        <v>1.48</v>
      </c>
      <c r="X1117" t="n">
        <v>0.6899999999999999</v>
      </c>
      <c r="Y1117" t="n">
        <v>1</v>
      </c>
      <c r="Z1117" t="n">
        <v>10</v>
      </c>
    </row>
    <row r="1118">
      <c r="A1118" t="n">
        <v>19</v>
      </c>
      <c r="B1118" t="n">
        <v>115</v>
      </c>
      <c r="C1118" t="inlineStr">
        <is>
          <t xml:space="preserve">CONCLUIDO	</t>
        </is>
      </c>
      <c r="D1118" t="n">
        <v>6.2878</v>
      </c>
      <c r="E1118" t="n">
        <v>15.9</v>
      </c>
      <c r="F1118" t="n">
        <v>12.19</v>
      </c>
      <c r="G1118" t="n">
        <v>30.47</v>
      </c>
      <c r="H1118" t="n">
        <v>0.44</v>
      </c>
      <c r="I1118" t="n">
        <v>24</v>
      </c>
      <c r="J1118" t="n">
        <v>230.92</v>
      </c>
      <c r="K1118" t="n">
        <v>56.94</v>
      </c>
      <c r="L1118" t="n">
        <v>5.75</v>
      </c>
      <c r="M1118" t="n">
        <v>22</v>
      </c>
      <c r="N1118" t="n">
        <v>53.23</v>
      </c>
      <c r="O1118" t="n">
        <v>28714.14</v>
      </c>
      <c r="P1118" t="n">
        <v>179.3</v>
      </c>
      <c r="Q1118" t="n">
        <v>460.69</v>
      </c>
      <c r="R1118" t="n">
        <v>61.82</v>
      </c>
      <c r="S1118" t="n">
        <v>32.19</v>
      </c>
      <c r="T1118" t="n">
        <v>10831.03</v>
      </c>
      <c r="U1118" t="n">
        <v>0.52</v>
      </c>
      <c r="V1118" t="n">
        <v>0.73</v>
      </c>
      <c r="W1118" t="n">
        <v>1.49</v>
      </c>
      <c r="X1118" t="n">
        <v>0.66</v>
      </c>
      <c r="Y1118" t="n">
        <v>1</v>
      </c>
      <c r="Z1118" t="n">
        <v>10</v>
      </c>
    </row>
    <row r="1119">
      <c r="A1119" t="n">
        <v>20</v>
      </c>
      <c r="B1119" t="n">
        <v>115</v>
      </c>
      <c r="C1119" t="inlineStr">
        <is>
          <t xml:space="preserve">CONCLUIDO	</t>
        </is>
      </c>
      <c r="D1119" t="n">
        <v>6.3119</v>
      </c>
      <c r="E1119" t="n">
        <v>15.84</v>
      </c>
      <c r="F1119" t="n">
        <v>12.17</v>
      </c>
      <c r="G1119" t="n">
        <v>31.76</v>
      </c>
      <c r="H1119" t="n">
        <v>0.46</v>
      </c>
      <c r="I1119" t="n">
        <v>23</v>
      </c>
      <c r="J1119" t="n">
        <v>231.34</v>
      </c>
      <c r="K1119" t="n">
        <v>56.94</v>
      </c>
      <c r="L1119" t="n">
        <v>6</v>
      </c>
      <c r="M1119" t="n">
        <v>21</v>
      </c>
      <c r="N1119" t="n">
        <v>53.4</v>
      </c>
      <c r="O1119" t="n">
        <v>28766.61</v>
      </c>
      <c r="P1119" t="n">
        <v>178.69</v>
      </c>
      <c r="Q1119" t="n">
        <v>460.7</v>
      </c>
      <c r="R1119" t="n">
        <v>61.29</v>
      </c>
      <c r="S1119" t="n">
        <v>32.19</v>
      </c>
      <c r="T1119" t="n">
        <v>10574.76</v>
      </c>
      <c r="U1119" t="n">
        <v>0.53</v>
      </c>
      <c r="V1119" t="n">
        <v>0.73</v>
      </c>
      <c r="W1119" t="n">
        <v>1.49</v>
      </c>
      <c r="X1119" t="n">
        <v>0.64</v>
      </c>
      <c r="Y1119" t="n">
        <v>1</v>
      </c>
      <c r="Z1119" t="n">
        <v>10</v>
      </c>
    </row>
    <row r="1120">
      <c r="A1120" t="n">
        <v>21</v>
      </c>
      <c r="B1120" t="n">
        <v>115</v>
      </c>
      <c r="C1120" t="inlineStr">
        <is>
          <t xml:space="preserve">CONCLUIDO	</t>
        </is>
      </c>
      <c r="D1120" t="n">
        <v>6.342</v>
      </c>
      <c r="E1120" t="n">
        <v>15.77</v>
      </c>
      <c r="F1120" t="n">
        <v>12.14</v>
      </c>
      <c r="G1120" t="n">
        <v>33.11</v>
      </c>
      <c r="H1120" t="n">
        <v>0.48</v>
      </c>
      <c r="I1120" t="n">
        <v>22</v>
      </c>
      <c r="J1120" t="n">
        <v>231.77</v>
      </c>
      <c r="K1120" t="n">
        <v>56.94</v>
      </c>
      <c r="L1120" t="n">
        <v>6.25</v>
      </c>
      <c r="M1120" t="n">
        <v>20</v>
      </c>
      <c r="N1120" t="n">
        <v>53.58</v>
      </c>
      <c r="O1120" t="n">
        <v>28819.14</v>
      </c>
      <c r="P1120" t="n">
        <v>177.57</v>
      </c>
      <c r="Q1120" t="n">
        <v>460.7</v>
      </c>
      <c r="R1120" t="n">
        <v>60.07</v>
      </c>
      <c r="S1120" t="n">
        <v>32.19</v>
      </c>
      <c r="T1120" t="n">
        <v>9966.389999999999</v>
      </c>
      <c r="U1120" t="n">
        <v>0.54</v>
      </c>
      <c r="V1120" t="n">
        <v>0.74</v>
      </c>
      <c r="W1120" t="n">
        <v>1.49</v>
      </c>
      <c r="X1120" t="n">
        <v>0.61</v>
      </c>
      <c r="Y1120" t="n">
        <v>1</v>
      </c>
      <c r="Z1120" t="n">
        <v>10</v>
      </c>
    </row>
    <row r="1121">
      <c r="A1121" t="n">
        <v>22</v>
      </c>
      <c r="B1121" t="n">
        <v>115</v>
      </c>
      <c r="C1121" t="inlineStr">
        <is>
          <t xml:space="preserve">CONCLUIDO	</t>
        </is>
      </c>
      <c r="D1121" t="n">
        <v>6.3726</v>
      </c>
      <c r="E1121" t="n">
        <v>15.69</v>
      </c>
      <c r="F1121" t="n">
        <v>12.11</v>
      </c>
      <c r="G1121" t="n">
        <v>34.6</v>
      </c>
      <c r="H1121" t="n">
        <v>0.5</v>
      </c>
      <c r="I1121" t="n">
        <v>21</v>
      </c>
      <c r="J1121" t="n">
        <v>232.2</v>
      </c>
      <c r="K1121" t="n">
        <v>56.94</v>
      </c>
      <c r="L1121" t="n">
        <v>6.5</v>
      </c>
      <c r="M1121" t="n">
        <v>19</v>
      </c>
      <c r="N1121" t="n">
        <v>53.75</v>
      </c>
      <c r="O1121" t="n">
        <v>28871.74</v>
      </c>
      <c r="P1121" t="n">
        <v>177.02</v>
      </c>
      <c r="Q1121" t="n">
        <v>460.77</v>
      </c>
      <c r="R1121" t="n">
        <v>59.31</v>
      </c>
      <c r="S1121" t="n">
        <v>32.19</v>
      </c>
      <c r="T1121" t="n">
        <v>9592.65</v>
      </c>
      <c r="U1121" t="n">
        <v>0.54</v>
      </c>
      <c r="V1121" t="n">
        <v>0.74</v>
      </c>
      <c r="W1121" t="n">
        <v>1.48</v>
      </c>
      <c r="X1121" t="n">
        <v>0.58</v>
      </c>
      <c r="Y1121" t="n">
        <v>1</v>
      </c>
      <c r="Z1121" t="n">
        <v>10</v>
      </c>
    </row>
    <row r="1122">
      <c r="A1122" t="n">
        <v>23</v>
      </c>
      <c r="B1122" t="n">
        <v>115</v>
      </c>
      <c r="C1122" t="inlineStr">
        <is>
          <t xml:space="preserve">CONCLUIDO	</t>
        </is>
      </c>
      <c r="D1122" t="n">
        <v>6.4091</v>
      </c>
      <c r="E1122" t="n">
        <v>15.6</v>
      </c>
      <c r="F1122" t="n">
        <v>12.06</v>
      </c>
      <c r="G1122" t="n">
        <v>36.19</v>
      </c>
      <c r="H1122" t="n">
        <v>0.52</v>
      </c>
      <c r="I1122" t="n">
        <v>20</v>
      </c>
      <c r="J1122" t="n">
        <v>232.62</v>
      </c>
      <c r="K1122" t="n">
        <v>56.94</v>
      </c>
      <c r="L1122" t="n">
        <v>6.75</v>
      </c>
      <c r="M1122" t="n">
        <v>18</v>
      </c>
      <c r="N1122" t="n">
        <v>53.93</v>
      </c>
      <c r="O1122" t="n">
        <v>28924.39</v>
      </c>
      <c r="P1122" t="n">
        <v>176.24</v>
      </c>
      <c r="Q1122" t="n">
        <v>460.69</v>
      </c>
      <c r="R1122" t="n">
        <v>57.84</v>
      </c>
      <c r="S1122" t="n">
        <v>32.19</v>
      </c>
      <c r="T1122" t="n">
        <v>8864.23</v>
      </c>
      <c r="U1122" t="n">
        <v>0.5600000000000001</v>
      </c>
      <c r="V1122" t="n">
        <v>0.74</v>
      </c>
      <c r="W1122" t="n">
        <v>1.48</v>
      </c>
      <c r="X1122" t="n">
        <v>0.53</v>
      </c>
      <c r="Y1122" t="n">
        <v>1</v>
      </c>
      <c r="Z1122" t="n">
        <v>10</v>
      </c>
    </row>
    <row r="1123">
      <c r="A1123" t="n">
        <v>24</v>
      </c>
      <c r="B1123" t="n">
        <v>115</v>
      </c>
      <c r="C1123" t="inlineStr">
        <is>
          <t xml:space="preserve">CONCLUIDO	</t>
        </is>
      </c>
      <c r="D1123" t="n">
        <v>6.4308</v>
      </c>
      <c r="E1123" t="n">
        <v>15.55</v>
      </c>
      <c r="F1123" t="n">
        <v>12.06</v>
      </c>
      <c r="G1123" t="n">
        <v>38.07</v>
      </c>
      <c r="H1123" t="n">
        <v>0.53</v>
      </c>
      <c r="I1123" t="n">
        <v>19</v>
      </c>
      <c r="J1123" t="n">
        <v>233.05</v>
      </c>
      <c r="K1123" t="n">
        <v>56.94</v>
      </c>
      <c r="L1123" t="n">
        <v>7</v>
      </c>
      <c r="M1123" t="n">
        <v>17</v>
      </c>
      <c r="N1123" t="n">
        <v>54.11</v>
      </c>
      <c r="O1123" t="n">
        <v>28977.11</v>
      </c>
      <c r="P1123" t="n">
        <v>175.46</v>
      </c>
      <c r="Q1123" t="n">
        <v>460.69</v>
      </c>
      <c r="R1123" t="n">
        <v>57.51</v>
      </c>
      <c r="S1123" t="n">
        <v>32.19</v>
      </c>
      <c r="T1123" t="n">
        <v>8703.379999999999</v>
      </c>
      <c r="U1123" t="n">
        <v>0.5600000000000001</v>
      </c>
      <c r="V1123" t="n">
        <v>0.74</v>
      </c>
      <c r="W1123" t="n">
        <v>1.48</v>
      </c>
      <c r="X1123" t="n">
        <v>0.52</v>
      </c>
      <c r="Y1123" t="n">
        <v>1</v>
      </c>
      <c r="Z1123" t="n">
        <v>10</v>
      </c>
    </row>
    <row r="1124">
      <c r="A1124" t="n">
        <v>25</v>
      </c>
      <c r="B1124" t="n">
        <v>115</v>
      </c>
      <c r="C1124" t="inlineStr">
        <is>
          <t xml:space="preserve">CONCLUIDO	</t>
        </is>
      </c>
      <c r="D1124" t="n">
        <v>6.4301</v>
      </c>
      <c r="E1124" t="n">
        <v>15.55</v>
      </c>
      <c r="F1124" t="n">
        <v>12.06</v>
      </c>
      <c r="G1124" t="n">
        <v>38.08</v>
      </c>
      <c r="H1124" t="n">
        <v>0.55</v>
      </c>
      <c r="I1124" t="n">
        <v>19</v>
      </c>
      <c r="J1124" t="n">
        <v>233.48</v>
      </c>
      <c r="K1124" t="n">
        <v>56.94</v>
      </c>
      <c r="L1124" t="n">
        <v>7.25</v>
      </c>
      <c r="M1124" t="n">
        <v>17</v>
      </c>
      <c r="N1124" t="n">
        <v>54.29</v>
      </c>
      <c r="O1124" t="n">
        <v>29029.89</v>
      </c>
      <c r="P1124" t="n">
        <v>175.17</v>
      </c>
      <c r="Q1124" t="n">
        <v>460.69</v>
      </c>
      <c r="R1124" t="n">
        <v>57.52</v>
      </c>
      <c r="S1124" t="n">
        <v>32.19</v>
      </c>
      <c r="T1124" t="n">
        <v>8706.030000000001</v>
      </c>
      <c r="U1124" t="n">
        <v>0.5600000000000001</v>
      </c>
      <c r="V1124" t="n">
        <v>0.74</v>
      </c>
      <c r="W1124" t="n">
        <v>1.48</v>
      </c>
      <c r="X1124" t="n">
        <v>0.52</v>
      </c>
      <c r="Y1124" t="n">
        <v>1</v>
      </c>
      <c r="Z1124" t="n">
        <v>10</v>
      </c>
    </row>
    <row r="1125">
      <c r="A1125" t="n">
        <v>26</v>
      </c>
      <c r="B1125" t="n">
        <v>115</v>
      </c>
      <c r="C1125" t="inlineStr">
        <is>
          <t xml:space="preserve">CONCLUIDO	</t>
        </is>
      </c>
      <c r="D1125" t="n">
        <v>6.4613</v>
      </c>
      <c r="E1125" t="n">
        <v>15.48</v>
      </c>
      <c r="F1125" t="n">
        <v>12.03</v>
      </c>
      <c r="G1125" t="n">
        <v>40.09</v>
      </c>
      <c r="H1125" t="n">
        <v>0.57</v>
      </c>
      <c r="I1125" t="n">
        <v>18</v>
      </c>
      <c r="J1125" t="n">
        <v>233.91</v>
      </c>
      <c r="K1125" t="n">
        <v>56.94</v>
      </c>
      <c r="L1125" t="n">
        <v>7.5</v>
      </c>
      <c r="M1125" t="n">
        <v>16</v>
      </c>
      <c r="N1125" t="n">
        <v>54.46</v>
      </c>
      <c r="O1125" t="n">
        <v>29082.74</v>
      </c>
      <c r="P1125" t="n">
        <v>174.64</v>
      </c>
      <c r="Q1125" t="n">
        <v>460.69</v>
      </c>
      <c r="R1125" t="n">
        <v>56.52</v>
      </c>
      <c r="S1125" t="n">
        <v>32.19</v>
      </c>
      <c r="T1125" t="n">
        <v>8212.33</v>
      </c>
      <c r="U1125" t="n">
        <v>0.57</v>
      </c>
      <c r="V1125" t="n">
        <v>0.74</v>
      </c>
      <c r="W1125" t="n">
        <v>1.48</v>
      </c>
      <c r="X1125" t="n">
        <v>0.49</v>
      </c>
      <c r="Y1125" t="n">
        <v>1</v>
      </c>
      <c r="Z1125" t="n">
        <v>10</v>
      </c>
    </row>
    <row r="1126">
      <c r="A1126" t="n">
        <v>27</v>
      </c>
      <c r="B1126" t="n">
        <v>115</v>
      </c>
      <c r="C1126" t="inlineStr">
        <is>
          <t xml:space="preserve">CONCLUIDO	</t>
        </is>
      </c>
      <c r="D1126" t="n">
        <v>6.4623</v>
      </c>
      <c r="E1126" t="n">
        <v>15.47</v>
      </c>
      <c r="F1126" t="n">
        <v>12.02</v>
      </c>
      <c r="G1126" t="n">
        <v>40.08</v>
      </c>
      <c r="H1126" t="n">
        <v>0.59</v>
      </c>
      <c r="I1126" t="n">
        <v>18</v>
      </c>
      <c r="J1126" t="n">
        <v>234.34</v>
      </c>
      <c r="K1126" t="n">
        <v>56.94</v>
      </c>
      <c r="L1126" t="n">
        <v>7.75</v>
      </c>
      <c r="M1126" t="n">
        <v>16</v>
      </c>
      <c r="N1126" t="n">
        <v>54.64</v>
      </c>
      <c r="O1126" t="n">
        <v>29135.65</v>
      </c>
      <c r="P1126" t="n">
        <v>173.81</v>
      </c>
      <c r="Q1126" t="n">
        <v>460.7</v>
      </c>
      <c r="R1126" t="n">
        <v>56.51</v>
      </c>
      <c r="S1126" t="n">
        <v>32.19</v>
      </c>
      <c r="T1126" t="n">
        <v>8207.299999999999</v>
      </c>
      <c r="U1126" t="n">
        <v>0.57</v>
      </c>
      <c r="V1126" t="n">
        <v>0.74</v>
      </c>
      <c r="W1126" t="n">
        <v>1.47</v>
      </c>
      <c r="X1126" t="n">
        <v>0.49</v>
      </c>
      <c r="Y1126" t="n">
        <v>1</v>
      </c>
      <c r="Z1126" t="n">
        <v>10</v>
      </c>
    </row>
    <row r="1127">
      <c r="A1127" t="n">
        <v>28</v>
      </c>
      <c r="B1127" t="n">
        <v>115</v>
      </c>
      <c r="C1127" t="inlineStr">
        <is>
          <t xml:space="preserve">CONCLUIDO	</t>
        </is>
      </c>
      <c r="D1127" t="n">
        <v>6.5021</v>
      </c>
      <c r="E1127" t="n">
        <v>15.38</v>
      </c>
      <c r="F1127" t="n">
        <v>11.97</v>
      </c>
      <c r="G1127" t="n">
        <v>42.26</v>
      </c>
      <c r="H1127" t="n">
        <v>0.61</v>
      </c>
      <c r="I1127" t="n">
        <v>17</v>
      </c>
      <c r="J1127" t="n">
        <v>234.77</v>
      </c>
      <c r="K1127" t="n">
        <v>56.94</v>
      </c>
      <c r="L1127" t="n">
        <v>8</v>
      </c>
      <c r="M1127" t="n">
        <v>15</v>
      </c>
      <c r="N1127" t="n">
        <v>54.82</v>
      </c>
      <c r="O1127" t="n">
        <v>29188.62</v>
      </c>
      <c r="P1127" t="n">
        <v>173.12</v>
      </c>
      <c r="Q1127" t="n">
        <v>460.69</v>
      </c>
      <c r="R1127" t="n">
        <v>54.85</v>
      </c>
      <c r="S1127" t="n">
        <v>32.19</v>
      </c>
      <c r="T1127" t="n">
        <v>7380.22</v>
      </c>
      <c r="U1127" t="n">
        <v>0.59</v>
      </c>
      <c r="V1127" t="n">
        <v>0.75</v>
      </c>
      <c r="W1127" t="n">
        <v>1.47</v>
      </c>
      <c r="X1127" t="n">
        <v>0.44</v>
      </c>
      <c r="Y1127" t="n">
        <v>1</v>
      </c>
      <c r="Z1127" t="n">
        <v>10</v>
      </c>
    </row>
    <row r="1128">
      <c r="A1128" t="n">
        <v>29</v>
      </c>
      <c r="B1128" t="n">
        <v>115</v>
      </c>
      <c r="C1128" t="inlineStr">
        <is>
          <t xml:space="preserve">CONCLUIDO	</t>
        </is>
      </c>
      <c r="D1128" t="n">
        <v>6.5189</v>
      </c>
      <c r="E1128" t="n">
        <v>15.34</v>
      </c>
      <c r="F1128" t="n">
        <v>11.98</v>
      </c>
      <c r="G1128" t="n">
        <v>44.91</v>
      </c>
      <c r="H1128" t="n">
        <v>0.62</v>
      </c>
      <c r="I1128" t="n">
        <v>16</v>
      </c>
      <c r="J1128" t="n">
        <v>235.2</v>
      </c>
      <c r="K1128" t="n">
        <v>56.94</v>
      </c>
      <c r="L1128" t="n">
        <v>8.25</v>
      </c>
      <c r="M1128" t="n">
        <v>14</v>
      </c>
      <c r="N1128" t="n">
        <v>55</v>
      </c>
      <c r="O1128" t="n">
        <v>29241.66</v>
      </c>
      <c r="P1128" t="n">
        <v>172.61</v>
      </c>
      <c r="Q1128" t="n">
        <v>460.7</v>
      </c>
      <c r="R1128" t="n">
        <v>54.87</v>
      </c>
      <c r="S1128" t="n">
        <v>32.19</v>
      </c>
      <c r="T1128" t="n">
        <v>7397.69</v>
      </c>
      <c r="U1128" t="n">
        <v>0.59</v>
      </c>
      <c r="V1128" t="n">
        <v>0.75</v>
      </c>
      <c r="W1128" t="n">
        <v>1.48</v>
      </c>
      <c r="X1128" t="n">
        <v>0.44</v>
      </c>
      <c r="Y1128" t="n">
        <v>1</v>
      </c>
      <c r="Z1128" t="n">
        <v>10</v>
      </c>
    </row>
    <row r="1129">
      <c r="A1129" t="n">
        <v>30</v>
      </c>
      <c r="B1129" t="n">
        <v>115</v>
      </c>
      <c r="C1129" t="inlineStr">
        <is>
          <t xml:space="preserve">CONCLUIDO	</t>
        </is>
      </c>
      <c r="D1129" t="n">
        <v>6.5219</v>
      </c>
      <c r="E1129" t="n">
        <v>15.33</v>
      </c>
      <c r="F1129" t="n">
        <v>11.97</v>
      </c>
      <c r="G1129" t="n">
        <v>44.89</v>
      </c>
      <c r="H1129" t="n">
        <v>0.64</v>
      </c>
      <c r="I1129" t="n">
        <v>16</v>
      </c>
      <c r="J1129" t="n">
        <v>235.63</v>
      </c>
      <c r="K1129" t="n">
        <v>56.94</v>
      </c>
      <c r="L1129" t="n">
        <v>8.5</v>
      </c>
      <c r="M1129" t="n">
        <v>14</v>
      </c>
      <c r="N1129" t="n">
        <v>55.18</v>
      </c>
      <c r="O1129" t="n">
        <v>29294.76</v>
      </c>
      <c r="P1129" t="n">
        <v>172.25</v>
      </c>
      <c r="Q1129" t="n">
        <v>460.72</v>
      </c>
      <c r="R1129" t="n">
        <v>54.56</v>
      </c>
      <c r="S1129" t="n">
        <v>32.19</v>
      </c>
      <c r="T1129" t="n">
        <v>7243.74</v>
      </c>
      <c r="U1129" t="n">
        <v>0.59</v>
      </c>
      <c r="V1129" t="n">
        <v>0.75</v>
      </c>
      <c r="W1129" t="n">
        <v>1.48</v>
      </c>
      <c r="X1129" t="n">
        <v>0.44</v>
      </c>
      <c r="Y1129" t="n">
        <v>1</v>
      </c>
      <c r="Z1129" t="n">
        <v>10</v>
      </c>
    </row>
    <row r="1130">
      <c r="A1130" t="n">
        <v>31</v>
      </c>
      <c r="B1130" t="n">
        <v>115</v>
      </c>
      <c r="C1130" t="inlineStr">
        <is>
          <t xml:space="preserve">CONCLUIDO	</t>
        </is>
      </c>
      <c r="D1130" t="n">
        <v>6.5266</v>
      </c>
      <c r="E1130" t="n">
        <v>15.32</v>
      </c>
      <c r="F1130" t="n">
        <v>11.96</v>
      </c>
      <c r="G1130" t="n">
        <v>44.85</v>
      </c>
      <c r="H1130" t="n">
        <v>0.66</v>
      </c>
      <c r="I1130" t="n">
        <v>16</v>
      </c>
      <c r="J1130" t="n">
        <v>236.06</v>
      </c>
      <c r="K1130" t="n">
        <v>56.94</v>
      </c>
      <c r="L1130" t="n">
        <v>8.75</v>
      </c>
      <c r="M1130" t="n">
        <v>14</v>
      </c>
      <c r="N1130" t="n">
        <v>55.36</v>
      </c>
      <c r="O1130" t="n">
        <v>29347.92</v>
      </c>
      <c r="P1130" t="n">
        <v>171.79</v>
      </c>
      <c r="Q1130" t="n">
        <v>460.72</v>
      </c>
      <c r="R1130" t="n">
        <v>54.39</v>
      </c>
      <c r="S1130" t="n">
        <v>32.19</v>
      </c>
      <c r="T1130" t="n">
        <v>7156.68</v>
      </c>
      <c r="U1130" t="n">
        <v>0.59</v>
      </c>
      <c r="V1130" t="n">
        <v>0.75</v>
      </c>
      <c r="W1130" t="n">
        <v>1.47</v>
      </c>
      <c r="X1130" t="n">
        <v>0.42</v>
      </c>
      <c r="Y1130" t="n">
        <v>1</v>
      </c>
      <c r="Z1130" t="n">
        <v>10</v>
      </c>
    </row>
    <row r="1131">
      <c r="A1131" t="n">
        <v>32</v>
      </c>
      <c r="B1131" t="n">
        <v>115</v>
      </c>
      <c r="C1131" t="inlineStr">
        <is>
          <t xml:space="preserve">CONCLUIDO	</t>
        </is>
      </c>
      <c r="D1131" t="n">
        <v>6.5594</v>
      </c>
      <c r="E1131" t="n">
        <v>15.25</v>
      </c>
      <c r="F1131" t="n">
        <v>11.93</v>
      </c>
      <c r="G1131" t="n">
        <v>47.7</v>
      </c>
      <c r="H1131" t="n">
        <v>0.68</v>
      </c>
      <c r="I1131" t="n">
        <v>15</v>
      </c>
      <c r="J1131" t="n">
        <v>236.49</v>
      </c>
      <c r="K1131" t="n">
        <v>56.94</v>
      </c>
      <c r="L1131" t="n">
        <v>9</v>
      </c>
      <c r="M1131" t="n">
        <v>13</v>
      </c>
      <c r="N1131" t="n">
        <v>55.55</v>
      </c>
      <c r="O1131" t="n">
        <v>29401.15</v>
      </c>
      <c r="P1131" t="n">
        <v>171.05</v>
      </c>
      <c r="Q1131" t="n">
        <v>460.69</v>
      </c>
      <c r="R1131" t="n">
        <v>53.25</v>
      </c>
      <c r="S1131" t="n">
        <v>32.19</v>
      </c>
      <c r="T1131" t="n">
        <v>6590.55</v>
      </c>
      <c r="U1131" t="n">
        <v>0.6</v>
      </c>
      <c r="V1131" t="n">
        <v>0.75</v>
      </c>
      <c r="W1131" t="n">
        <v>1.47</v>
      </c>
      <c r="X1131" t="n">
        <v>0.39</v>
      </c>
      <c r="Y1131" t="n">
        <v>1</v>
      </c>
      <c r="Z1131" t="n">
        <v>10</v>
      </c>
    </row>
    <row r="1132">
      <c r="A1132" t="n">
        <v>33</v>
      </c>
      <c r="B1132" t="n">
        <v>115</v>
      </c>
      <c r="C1132" t="inlineStr">
        <is>
          <t xml:space="preserve">CONCLUIDO	</t>
        </is>
      </c>
      <c r="D1132" t="n">
        <v>6.5625</v>
      </c>
      <c r="E1132" t="n">
        <v>15.24</v>
      </c>
      <c r="F1132" t="n">
        <v>11.92</v>
      </c>
      <c r="G1132" t="n">
        <v>47.68</v>
      </c>
      <c r="H1132" t="n">
        <v>0.6899999999999999</v>
      </c>
      <c r="I1132" t="n">
        <v>15</v>
      </c>
      <c r="J1132" t="n">
        <v>236.92</v>
      </c>
      <c r="K1132" t="n">
        <v>56.94</v>
      </c>
      <c r="L1132" t="n">
        <v>9.25</v>
      </c>
      <c r="M1132" t="n">
        <v>13</v>
      </c>
      <c r="N1132" t="n">
        <v>55.73</v>
      </c>
      <c r="O1132" t="n">
        <v>29454.44</v>
      </c>
      <c r="P1132" t="n">
        <v>170.88</v>
      </c>
      <c r="Q1132" t="n">
        <v>460.69</v>
      </c>
      <c r="R1132" t="n">
        <v>53</v>
      </c>
      <c r="S1132" t="n">
        <v>32.19</v>
      </c>
      <c r="T1132" t="n">
        <v>6465.49</v>
      </c>
      <c r="U1132" t="n">
        <v>0.61</v>
      </c>
      <c r="V1132" t="n">
        <v>0.75</v>
      </c>
      <c r="W1132" t="n">
        <v>1.47</v>
      </c>
      <c r="X1132" t="n">
        <v>0.39</v>
      </c>
      <c r="Y1132" t="n">
        <v>1</v>
      </c>
      <c r="Z1132" t="n">
        <v>10</v>
      </c>
    </row>
    <row r="1133">
      <c r="A1133" t="n">
        <v>34</v>
      </c>
      <c r="B1133" t="n">
        <v>115</v>
      </c>
      <c r="C1133" t="inlineStr">
        <is>
          <t xml:space="preserve">CONCLUIDO	</t>
        </is>
      </c>
      <c r="D1133" t="n">
        <v>6.5932</v>
      </c>
      <c r="E1133" t="n">
        <v>15.17</v>
      </c>
      <c r="F1133" t="n">
        <v>11.89</v>
      </c>
      <c r="G1133" t="n">
        <v>50.97</v>
      </c>
      <c r="H1133" t="n">
        <v>0.71</v>
      </c>
      <c r="I1133" t="n">
        <v>14</v>
      </c>
      <c r="J1133" t="n">
        <v>237.35</v>
      </c>
      <c r="K1133" t="n">
        <v>56.94</v>
      </c>
      <c r="L1133" t="n">
        <v>9.5</v>
      </c>
      <c r="M1133" t="n">
        <v>12</v>
      </c>
      <c r="N1133" t="n">
        <v>55.91</v>
      </c>
      <c r="O1133" t="n">
        <v>29507.8</v>
      </c>
      <c r="P1133" t="n">
        <v>170.28</v>
      </c>
      <c r="Q1133" t="n">
        <v>460.72</v>
      </c>
      <c r="R1133" t="n">
        <v>52.12</v>
      </c>
      <c r="S1133" t="n">
        <v>32.19</v>
      </c>
      <c r="T1133" t="n">
        <v>6030.7</v>
      </c>
      <c r="U1133" t="n">
        <v>0.62</v>
      </c>
      <c r="V1133" t="n">
        <v>0.75</v>
      </c>
      <c r="W1133" t="n">
        <v>1.47</v>
      </c>
      <c r="X1133" t="n">
        <v>0.36</v>
      </c>
      <c r="Y1133" t="n">
        <v>1</v>
      </c>
      <c r="Z1133" t="n">
        <v>10</v>
      </c>
    </row>
    <row r="1134">
      <c r="A1134" t="n">
        <v>35</v>
      </c>
      <c r="B1134" t="n">
        <v>115</v>
      </c>
      <c r="C1134" t="inlineStr">
        <is>
          <t xml:space="preserve">CONCLUIDO	</t>
        </is>
      </c>
      <c r="D1134" t="n">
        <v>6.5926</v>
      </c>
      <c r="E1134" t="n">
        <v>15.17</v>
      </c>
      <c r="F1134" t="n">
        <v>11.89</v>
      </c>
      <c r="G1134" t="n">
        <v>50.97</v>
      </c>
      <c r="H1134" t="n">
        <v>0.73</v>
      </c>
      <c r="I1134" t="n">
        <v>14</v>
      </c>
      <c r="J1134" t="n">
        <v>237.79</v>
      </c>
      <c r="K1134" t="n">
        <v>56.94</v>
      </c>
      <c r="L1134" t="n">
        <v>9.75</v>
      </c>
      <c r="M1134" t="n">
        <v>12</v>
      </c>
      <c r="N1134" t="n">
        <v>56.09</v>
      </c>
      <c r="O1134" t="n">
        <v>29561.22</v>
      </c>
      <c r="P1134" t="n">
        <v>170.01</v>
      </c>
      <c r="Q1134" t="n">
        <v>460.72</v>
      </c>
      <c r="R1134" t="n">
        <v>52.19</v>
      </c>
      <c r="S1134" t="n">
        <v>32.19</v>
      </c>
      <c r="T1134" t="n">
        <v>6067.59</v>
      </c>
      <c r="U1134" t="n">
        <v>0.62</v>
      </c>
      <c r="V1134" t="n">
        <v>0.75</v>
      </c>
      <c r="W1134" t="n">
        <v>1.47</v>
      </c>
      <c r="X1134" t="n">
        <v>0.36</v>
      </c>
      <c r="Y1134" t="n">
        <v>1</v>
      </c>
      <c r="Z1134" t="n">
        <v>10</v>
      </c>
    </row>
    <row r="1135">
      <c r="A1135" t="n">
        <v>36</v>
      </c>
      <c r="B1135" t="n">
        <v>115</v>
      </c>
      <c r="C1135" t="inlineStr">
        <is>
          <t xml:space="preserve">CONCLUIDO	</t>
        </is>
      </c>
      <c r="D1135" t="n">
        <v>6.5847</v>
      </c>
      <c r="E1135" t="n">
        <v>15.19</v>
      </c>
      <c r="F1135" t="n">
        <v>11.91</v>
      </c>
      <c r="G1135" t="n">
        <v>51.05</v>
      </c>
      <c r="H1135" t="n">
        <v>0.75</v>
      </c>
      <c r="I1135" t="n">
        <v>14</v>
      </c>
      <c r="J1135" t="n">
        <v>238.22</v>
      </c>
      <c r="K1135" t="n">
        <v>56.94</v>
      </c>
      <c r="L1135" t="n">
        <v>10</v>
      </c>
      <c r="M1135" t="n">
        <v>12</v>
      </c>
      <c r="N1135" t="n">
        <v>56.28</v>
      </c>
      <c r="O1135" t="n">
        <v>29614.71</v>
      </c>
      <c r="P1135" t="n">
        <v>169.49</v>
      </c>
      <c r="Q1135" t="n">
        <v>460.71</v>
      </c>
      <c r="R1135" t="n">
        <v>52.64</v>
      </c>
      <c r="S1135" t="n">
        <v>32.19</v>
      </c>
      <c r="T1135" t="n">
        <v>6290.07</v>
      </c>
      <c r="U1135" t="n">
        <v>0.61</v>
      </c>
      <c r="V1135" t="n">
        <v>0.75</v>
      </c>
      <c r="W1135" t="n">
        <v>1.47</v>
      </c>
      <c r="X1135" t="n">
        <v>0.38</v>
      </c>
      <c r="Y1135" t="n">
        <v>1</v>
      </c>
      <c r="Z1135" t="n">
        <v>10</v>
      </c>
    </row>
    <row r="1136">
      <c r="A1136" t="n">
        <v>37</v>
      </c>
      <c r="B1136" t="n">
        <v>115</v>
      </c>
      <c r="C1136" t="inlineStr">
        <is>
          <t xml:space="preserve">CONCLUIDO	</t>
        </is>
      </c>
      <c r="D1136" t="n">
        <v>6.6081</v>
      </c>
      <c r="E1136" t="n">
        <v>15.13</v>
      </c>
      <c r="F1136" t="n">
        <v>11.9</v>
      </c>
      <c r="G1136" t="n">
        <v>54.93</v>
      </c>
      <c r="H1136" t="n">
        <v>0.76</v>
      </c>
      <c r="I1136" t="n">
        <v>13</v>
      </c>
      <c r="J1136" t="n">
        <v>238.66</v>
      </c>
      <c r="K1136" t="n">
        <v>56.94</v>
      </c>
      <c r="L1136" t="n">
        <v>10.25</v>
      </c>
      <c r="M1136" t="n">
        <v>11</v>
      </c>
      <c r="N1136" t="n">
        <v>56.46</v>
      </c>
      <c r="O1136" t="n">
        <v>29668.27</v>
      </c>
      <c r="P1136" t="n">
        <v>169.56</v>
      </c>
      <c r="Q1136" t="n">
        <v>460.7</v>
      </c>
      <c r="R1136" t="n">
        <v>52.41</v>
      </c>
      <c r="S1136" t="n">
        <v>32.19</v>
      </c>
      <c r="T1136" t="n">
        <v>6183.7</v>
      </c>
      <c r="U1136" t="n">
        <v>0.61</v>
      </c>
      <c r="V1136" t="n">
        <v>0.75</v>
      </c>
      <c r="W1136" t="n">
        <v>1.47</v>
      </c>
      <c r="X1136" t="n">
        <v>0.37</v>
      </c>
      <c r="Y1136" t="n">
        <v>1</v>
      </c>
      <c r="Z1136" t="n">
        <v>10</v>
      </c>
    </row>
    <row r="1137">
      <c r="A1137" t="n">
        <v>38</v>
      </c>
      <c r="B1137" t="n">
        <v>115</v>
      </c>
      <c r="C1137" t="inlineStr">
        <is>
          <t xml:space="preserve">CONCLUIDO	</t>
        </is>
      </c>
      <c r="D1137" t="n">
        <v>6.6163</v>
      </c>
      <c r="E1137" t="n">
        <v>15.11</v>
      </c>
      <c r="F1137" t="n">
        <v>11.88</v>
      </c>
      <c r="G1137" t="n">
        <v>54.84</v>
      </c>
      <c r="H1137" t="n">
        <v>0.78</v>
      </c>
      <c r="I1137" t="n">
        <v>13</v>
      </c>
      <c r="J1137" t="n">
        <v>239.09</v>
      </c>
      <c r="K1137" t="n">
        <v>56.94</v>
      </c>
      <c r="L1137" t="n">
        <v>10.5</v>
      </c>
      <c r="M1137" t="n">
        <v>11</v>
      </c>
      <c r="N1137" t="n">
        <v>56.65</v>
      </c>
      <c r="O1137" t="n">
        <v>29721.89</v>
      </c>
      <c r="P1137" t="n">
        <v>169.13</v>
      </c>
      <c r="Q1137" t="n">
        <v>460.69</v>
      </c>
      <c r="R1137" t="n">
        <v>51.96</v>
      </c>
      <c r="S1137" t="n">
        <v>32.19</v>
      </c>
      <c r="T1137" t="n">
        <v>5956.81</v>
      </c>
      <c r="U1137" t="n">
        <v>0.62</v>
      </c>
      <c r="V1137" t="n">
        <v>0.75</v>
      </c>
      <c r="W1137" t="n">
        <v>1.47</v>
      </c>
      <c r="X1137" t="n">
        <v>0.35</v>
      </c>
      <c r="Y1137" t="n">
        <v>1</v>
      </c>
      <c r="Z1137" t="n">
        <v>10</v>
      </c>
    </row>
    <row r="1138">
      <c r="A1138" t="n">
        <v>39</v>
      </c>
      <c r="B1138" t="n">
        <v>115</v>
      </c>
      <c r="C1138" t="inlineStr">
        <is>
          <t xml:space="preserve">CONCLUIDO	</t>
        </is>
      </c>
      <c r="D1138" t="n">
        <v>6.6187</v>
      </c>
      <c r="E1138" t="n">
        <v>15.11</v>
      </c>
      <c r="F1138" t="n">
        <v>11.88</v>
      </c>
      <c r="G1138" t="n">
        <v>54.82</v>
      </c>
      <c r="H1138" t="n">
        <v>0.8</v>
      </c>
      <c r="I1138" t="n">
        <v>13</v>
      </c>
      <c r="J1138" t="n">
        <v>239.53</v>
      </c>
      <c r="K1138" t="n">
        <v>56.94</v>
      </c>
      <c r="L1138" t="n">
        <v>10.75</v>
      </c>
      <c r="M1138" t="n">
        <v>11</v>
      </c>
      <c r="N1138" t="n">
        <v>56.83</v>
      </c>
      <c r="O1138" t="n">
        <v>29775.57</v>
      </c>
      <c r="P1138" t="n">
        <v>168.56</v>
      </c>
      <c r="Q1138" t="n">
        <v>460.7</v>
      </c>
      <c r="R1138" t="n">
        <v>51.77</v>
      </c>
      <c r="S1138" t="n">
        <v>32.19</v>
      </c>
      <c r="T1138" t="n">
        <v>5861.24</v>
      </c>
      <c r="U1138" t="n">
        <v>0.62</v>
      </c>
      <c r="V1138" t="n">
        <v>0.75</v>
      </c>
      <c r="W1138" t="n">
        <v>1.47</v>
      </c>
      <c r="X1138" t="n">
        <v>0.34</v>
      </c>
      <c r="Y1138" t="n">
        <v>1</v>
      </c>
      <c r="Z1138" t="n">
        <v>10</v>
      </c>
    </row>
    <row r="1139">
      <c r="A1139" t="n">
        <v>40</v>
      </c>
      <c r="B1139" t="n">
        <v>115</v>
      </c>
      <c r="C1139" t="inlineStr">
        <is>
          <t xml:space="preserve">CONCLUIDO	</t>
        </is>
      </c>
      <c r="D1139" t="n">
        <v>6.6548</v>
      </c>
      <c r="E1139" t="n">
        <v>15.03</v>
      </c>
      <c r="F1139" t="n">
        <v>11.84</v>
      </c>
      <c r="G1139" t="n">
        <v>59.2</v>
      </c>
      <c r="H1139" t="n">
        <v>0.82</v>
      </c>
      <c r="I1139" t="n">
        <v>12</v>
      </c>
      <c r="J1139" t="n">
        <v>239.96</v>
      </c>
      <c r="K1139" t="n">
        <v>56.94</v>
      </c>
      <c r="L1139" t="n">
        <v>11</v>
      </c>
      <c r="M1139" t="n">
        <v>10</v>
      </c>
      <c r="N1139" t="n">
        <v>57.02</v>
      </c>
      <c r="O1139" t="n">
        <v>29829.32</v>
      </c>
      <c r="P1139" t="n">
        <v>167.24</v>
      </c>
      <c r="Q1139" t="n">
        <v>460.75</v>
      </c>
      <c r="R1139" t="n">
        <v>50.43</v>
      </c>
      <c r="S1139" t="n">
        <v>32.19</v>
      </c>
      <c r="T1139" t="n">
        <v>5199.03</v>
      </c>
      <c r="U1139" t="n">
        <v>0.64</v>
      </c>
      <c r="V1139" t="n">
        <v>0.75</v>
      </c>
      <c r="W1139" t="n">
        <v>1.46</v>
      </c>
      <c r="X1139" t="n">
        <v>0.3</v>
      </c>
      <c r="Y1139" t="n">
        <v>1</v>
      </c>
      <c r="Z1139" t="n">
        <v>10</v>
      </c>
    </row>
    <row r="1140">
      <c r="A1140" t="n">
        <v>41</v>
      </c>
      <c r="B1140" t="n">
        <v>115</v>
      </c>
      <c r="C1140" t="inlineStr">
        <is>
          <t xml:space="preserve">CONCLUIDO	</t>
        </is>
      </c>
      <c r="D1140" t="n">
        <v>6.6534</v>
      </c>
      <c r="E1140" t="n">
        <v>15.03</v>
      </c>
      <c r="F1140" t="n">
        <v>11.84</v>
      </c>
      <c r="G1140" t="n">
        <v>59.21</v>
      </c>
      <c r="H1140" t="n">
        <v>0.83</v>
      </c>
      <c r="I1140" t="n">
        <v>12</v>
      </c>
      <c r="J1140" t="n">
        <v>240.4</v>
      </c>
      <c r="K1140" t="n">
        <v>56.94</v>
      </c>
      <c r="L1140" t="n">
        <v>11.25</v>
      </c>
      <c r="M1140" t="n">
        <v>10</v>
      </c>
      <c r="N1140" t="n">
        <v>57.21</v>
      </c>
      <c r="O1140" t="n">
        <v>29883.27</v>
      </c>
      <c r="P1140" t="n">
        <v>167.42</v>
      </c>
      <c r="Q1140" t="n">
        <v>460.69</v>
      </c>
      <c r="R1140" t="n">
        <v>50.58</v>
      </c>
      <c r="S1140" t="n">
        <v>32.19</v>
      </c>
      <c r="T1140" t="n">
        <v>5271.05</v>
      </c>
      <c r="U1140" t="n">
        <v>0.64</v>
      </c>
      <c r="V1140" t="n">
        <v>0.75</v>
      </c>
      <c r="W1140" t="n">
        <v>1.46</v>
      </c>
      <c r="X1140" t="n">
        <v>0.31</v>
      </c>
      <c r="Y1140" t="n">
        <v>1</v>
      </c>
      <c r="Z1140" t="n">
        <v>10</v>
      </c>
    </row>
    <row r="1141">
      <c r="A1141" t="n">
        <v>42</v>
      </c>
      <c r="B1141" t="n">
        <v>115</v>
      </c>
      <c r="C1141" t="inlineStr">
        <is>
          <t xml:space="preserve">CONCLUIDO	</t>
        </is>
      </c>
      <c r="D1141" t="n">
        <v>6.6521</v>
      </c>
      <c r="E1141" t="n">
        <v>15.03</v>
      </c>
      <c r="F1141" t="n">
        <v>11.85</v>
      </c>
      <c r="G1141" t="n">
        <v>59.23</v>
      </c>
      <c r="H1141" t="n">
        <v>0.85</v>
      </c>
      <c r="I1141" t="n">
        <v>12</v>
      </c>
      <c r="J1141" t="n">
        <v>240.84</v>
      </c>
      <c r="K1141" t="n">
        <v>56.94</v>
      </c>
      <c r="L1141" t="n">
        <v>11.5</v>
      </c>
      <c r="M1141" t="n">
        <v>10</v>
      </c>
      <c r="N1141" t="n">
        <v>57.39</v>
      </c>
      <c r="O1141" t="n">
        <v>29937.16</v>
      </c>
      <c r="P1141" t="n">
        <v>167.11</v>
      </c>
      <c r="Q1141" t="n">
        <v>460.69</v>
      </c>
      <c r="R1141" t="n">
        <v>50.59</v>
      </c>
      <c r="S1141" t="n">
        <v>32.19</v>
      </c>
      <c r="T1141" t="n">
        <v>5276.34</v>
      </c>
      <c r="U1141" t="n">
        <v>0.64</v>
      </c>
      <c r="V1141" t="n">
        <v>0.75</v>
      </c>
      <c r="W1141" t="n">
        <v>1.47</v>
      </c>
      <c r="X1141" t="n">
        <v>0.31</v>
      </c>
      <c r="Y1141" t="n">
        <v>1</v>
      </c>
      <c r="Z1141" t="n">
        <v>10</v>
      </c>
    </row>
    <row r="1142">
      <c r="A1142" t="n">
        <v>43</v>
      </c>
      <c r="B1142" t="n">
        <v>115</v>
      </c>
      <c r="C1142" t="inlineStr">
        <is>
          <t xml:space="preserve">CONCLUIDO	</t>
        </is>
      </c>
      <c r="D1142" t="n">
        <v>6.6502</v>
      </c>
      <c r="E1142" t="n">
        <v>15.04</v>
      </c>
      <c r="F1142" t="n">
        <v>11.85</v>
      </c>
      <c r="G1142" t="n">
        <v>59.25</v>
      </c>
      <c r="H1142" t="n">
        <v>0.87</v>
      </c>
      <c r="I1142" t="n">
        <v>12</v>
      </c>
      <c r="J1142" t="n">
        <v>241.27</v>
      </c>
      <c r="K1142" t="n">
        <v>56.94</v>
      </c>
      <c r="L1142" t="n">
        <v>11.75</v>
      </c>
      <c r="M1142" t="n">
        <v>10</v>
      </c>
      <c r="N1142" t="n">
        <v>57.58</v>
      </c>
      <c r="O1142" t="n">
        <v>29991.11</v>
      </c>
      <c r="P1142" t="n">
        <v>166.11</v>
      </c>
      <c r="Q1142" t="n">
        <v>460.69</v>
      </c>
      <c r="R1142" t="n">
        <v>50.83</v>
      </c>
      <c r="S1142" t="n">
        <v>32.19</v>
      </c>
      <c r="T1142" t="n">
        <v>5397.44</v>
      </c>
      <c r="U1142" t="n">
        <v>0.63</v>
      </c>
      <c r="V1142" t="n">
        <v>0.75</v>
      </c>
      <c r="W1142" t="n">
        <v>1.47</v>
      </c>
      <c r="X1142" t="n">
        <v>0.32</v>
      </c>
      <c r="Y1142" t="n">
        <v>1</v>
      </c>
      <c r="Z1142" t="n">
        <v>10</v>
      </c>
    </row>
    <row r="1143">
      <c r="A1143" t="n">
        <v>44</v>
      </c>
      <c r="B1143" t="n">
        <v>115</v>
      </c>
      <c r="C1143" t="inlineStr">
        <is>
          <t xml:space="preserve">CONCLUIDO	</t>
        </is>
      </c>
      <c r="D1143" t="n">
        <v>6.6856</v>
      </c>
      <c r="E1143" t="n">
        <v>14.96</v>
      </c>
      <c r="F1143" t="n">
        <v>11.81</v>
      </c>
      <c r="G1143" t="n">
        <v>64.44</v>
      </c>
      <c r="H1143" t="n">
        <v>0.88</v>
      </c>
      <c r="I1143" t="n">
        <v>11</v>
      </c>
      <c r="J1143" t="n">
        <v>241.71</v>
      </c>
      <c r="K1143" t="n">
        <v>56.94</v>
      </c>
      <c r="L1143" t="n">
        <v>12</v>
      </c>
      <c r="M1143" t="n">
        <v>9</v>
      </c>
      <c r="N1143" t="n">
        <v>57.77</v>
      </c>
      <c r="O1143" t="n">
        <v>30045.13</v>
      </c>
      <c r="P1143" t="n">
        <v>165.21</v>
      </c>
      <c r="Q1143" t="n">
        <v>460.7</v>
      </c>
      <c r="R1143" t="n">
        <v>49.69</v>
      </c>
      <c r="S1143" t="n">
        <v>32.19</v>
      </c>
      <c r="T1143" t="n">
        <v>4829.97</v>
      </c>
      <c r="U1143" t="n">
        <v>0.65</v>
      </c>
      <c r="V1143" t="n">
        <v>0.76</v>
      </c>
      <c r="W1143" t="n">
        <v>1.46</v>
      </c>
      <c r="X1143" t="n">
        <v>0.28</v>
      </c>
      <c r="Y1143" t="n">
        <v>1</v>
      </c>
      <c r="Z1143" t="n">
        <v>10</v>
      </c>
    </row>
    <row r="1144">
      <c r="A1144" t="n">
        <v>45</v>
      </c>
      <c r="B1144" t="n">
        <v>115</v>
      </c>
      <c r="C1144" t="inlineStr">
        <is>
          <t xml:space="preserve">CONCLUIDO	</t>
        </is>
      </c>
      <c r="D1144" t="n">
        <v>6.685</v>
      </c>
      <c r="E1144" t="n">
        <v>14.96</v>
      </c>
      <c r="F1144" t="n">
        <v>11.82</v>
      </c>
      <c r="G1144" t="n">
        <v>64.45</v>
      </c>
      <c r="H1144" t="n">
        <v>0.9</v>
      </c>
      <c r="I1144" t="n">
        <v>11</v>
      </c>
      <c r="J1144" t="n">
        <v>242.15</v>
      </c>
      <c r="K1144" t="n">
        <v>56.94</v>
      </c>
      <c r="L1144" t="n">
        <v>12.25</v>
      </c>
      <c r="M1144" t="n">
        <v>9</v>
      </c>
      <c r="N1144" t="n">
        <v>57.96</v>
      </c>
      <c r="O1144" t="n">
        <v>30099.23</v>
      </c>
      <c r="P1144" t="n">
        <v>165.34</v>
      </c>
      <c r="Q1144" t="n">
        <v>460.73</v>
      </c>
      <c r="R1144" t="n">
        <v>49.61</v>
      </c>
      <c r="S1144" t="n">
        <v>32.19</v>
      </c>
      <c r="T1144" t="n">
        <v>4792.74</v>
      </c>
      <c r="U1144" t="n">
        <v>0.65</v>
      </c>
      <c r="V1144" t="n">
        <v>0.76</v>
      </c>
      <c r="W1144" t="n">
        <v>1.47</v>
      </c>
      <c r="X1144" t="n">
        <v>0.28</v>
      </c>
      <c r="Y1144" t="n">
        <v>1</v>
      </c>
      <c r="Z1144" t="n">
        <v>10</v>
      </c>
    </row>
    <row r="1145">
      <c r="A1145" t="n">
        <v>46</v>
      </c>
      <c r="B1145" t="n">
        <v>115</v>
      </c>
      <c r="C1145" t="inlineStr">
        <is>
          <t xml:space="preserve">CONCLUIDO	</t>
        </is>
      </c>
      <c r="D1145" t="n">
        <v>6.6851</v>
      </c>
      <c r="E1145" t="n">
        <v>14.96</v>
      </c>
      <c r="F1145" t="n">
        <v>11.81</v>
      </c>
      <c r="G1145" t="n">
        <v>64.45</v>
      </c>
      <c r="H1145" t="n">
        <v>0.92</v>
      </c>
      <c r="I1145" t="n">
        <v>11</v>
      </c>
      <c r="J1145" t="n">
        <v>242.59</v>
      </c>
      <c r="K1145" t="n">
        <v>56.94</v>
      </c>
      <c r="L1145" t="n">
        <v>12.5</v>
      </c>
      <c r="M1145" t="n">
        <v>9</v>
      </c>
      <c r="N1145" t="n">
        <v>58.15</v>
      </c>
      <c r="O1145" t="n">
        <v>30153.38</v>
      </c>
      <c r="P1145" t="n">
        <v>165.5</v>
      </c>
      <c r="Q1145" t="n">
        <v>460.69</v>
      </c>
      <c r="R1145" t="n">
        <v>49.53</v>
      </c>
      <c r="S1145" t="n">
        <v>32.19</v>
      </c>
      <c r="T1145" t="n">
        <v>4749.98</v>
      </c>
      <c r="U1145" t="n">
        <v>0.65</v>
      </c>
      <c r="V1145" t="n">
        <v>0.76</v>
      </c>
      <c r="W1145" t="n">
        <v>1.47</v>
      </c>
      <c r="X1145" t="n">
        <v>0.28</v>
      </c>
      <c r="Y1145" t="n">
        <v>1</v>
      </c>
      <c r="Z1145" t="n">
        <v>10</v>
      </c>
    </row>
    <row r="1146">
      <c r="A1146" t="n">
        <v>47</v>
      </c>
      <c r="B1146" t="n">
        <v>115</v>
      </c>
      <c r="C1146" t="inlineStr">
        <is>
          <t xml:space="preserve">CONCLUIDO	</t>
        </is>
      </c>
      <c r="D1146" t="n">
        <v>6.6837</v>
      </c>
      <c r="E1146" t="n">
        <v>14.96</v>
      </c>
      <c r="F1146" t="n">
        <v>11.82</v>
      </c>
      <c r="G1146" t="n">
        <v>64.45999999999999</v>
      </c>
      <c r="H1146" t="n">
        <v>0.93</v>
      </c>
      <c r="I1146" t="n">
        <v>11</v>
      </c>
      <c r="J1146" t="n">
        <v>243.03</v>
      </c>
      <c r="K1146" t="n">
        <v>56.94</v>
      </c>
      <c r="L1146" t="n">
        <v>12.75</v>
      </c>
      <c r="M1146" t="n">
        <v>9</v>
      </c>
      <c r="N1146" t="n">
        <v>58.34</v>
      </c>
      <c r="O1146" t="n">
        <v>30207.61</v>
      </c>
      <c r="P1146" t="n">
        <v>165.18</v>
      </c>
      <c r="Q1146" t="n">
        <v>460.7</v>
      </c>
      <c r="R1146" t="n">
        <v>49.66</v>
      </c>
      <c r="S1146" t="n">
        <v>32.19</v>
      </c>
      <c r="T1146" t="n">
        <v>4819.65</v>
      </c>
      <c r="U1146" t="n">
        <v>0.65</v>
      </c>
      <c r="V1146" t="n">
        <v>0.76</v>
      </c>
      <c r="W1146" t="n">
        <v>1.47</v>
      </c>
      <c r="X1146" t="n">
        <v>0.28</v>
      </c>
      <c r="Y1146" t="n">
        <v>1</v>
      </c>
      <c r="Z1146" t="n">
        <v>10</v>
      </c>
    </row>
    <row r="1147">
      <c r="A1147" t="n">
        <v>48</v>
      </c>
      <c r="B1147" t="n">
        <v>115</v>
      </c>
      <c r="C1147" t="inlineStr">
        <is>
          <t xml:space="preserve">CONCLUIDO	</t>
        </is>
      </c>
      <c r="D1147" t="n">
        <v>6.6883</v>
      </c>
      <c r="E1147" t="n">
        <v>14.95</v>
      </c>
      <c r="F1147" t="n">
        <v>11.81</v>
      </c>
      <c r="G1147" t="n">
        <v>64.41</v>
      </c>
      <c r="H1147" t="n">
        <v>0.95</v>
      </c>
      <c r="I1147" t="n">
        <v>11</v>
      </c>
      <c r="J1147" t="n">
        <v>243.47</v>
      </c>
      <c r="K1147" t="n">
        <v>56.94</v>
      </c>
      <c r="L1147" t="n">
        <v>13</v>
      </c>
      <c r="M1147" t="n">
        <v>9</v>
      </c>
      <c r="N1147" t="n">
        <v>58.53</v>
      </c>
      <c r="O1147" t="n">
        <v>30261.91</v>
      </c>
      <c r="P1147" t="n">
        <v>164.28</v>
      </c>
      <c r="Q1147" t="n">
        <v>460.7</v>
      </c>
      <c r="R1147" t="n">
        <v>49.33</v>
      </c>
      <c r="S1147" t="n">
        <v>32.19</v>
      </c>
      <c r="T1147" t="n">
        <v>4653.5</v>
      </c>
      <c r="U1147" t="n">
        <v>0.65</v>
      </c>
      <c r="V1147" t="n">
        <v>0.76</v>
      </c>
      <c r="W1147" t="n">
        <v>1.47</v>
      </c>
      <c r="X1147" t="n">
        <v>0.27</v>
      </c>
      <c r="Y1147" t="n">
        <v>1</v>
      </c>
      <c r="Z1147" t="n">
        <v>10</v>
      </c>
    </row>
    <row r="1148">
      <c r="A1148" t="n">
        <v>49</v>
      </c>
      <c r="B1148" t="n">
        <v>115</v>
      </c>
      <c r="C1148" t="inlineStr">
        <is>
          <t xml:space="preserve">CONCLUIDO	</t>
        </is>
      </c>
      <c r="D1148" t="n">
        <v>6.7221</v>
      </c>
      <c r="E1148" t="n">
        <v>14.88</v>
      </c>
      <c r="F1148" t="n">
        <v>11.78</v>
      </c>
      <c r="G1148" t="n">
        <v>70.66</v>
      </c>
      <c r="H1148" t="n">
        <v>0.97</v>
      </c>
      <c r="I1148" t="n">
        <v>10</v>
      </c>
      <c r="J1148" t="n">
        <v>243.91</v>
      </c>
      <c r="K1148" t="n">
        <v>56.94</v>
      </c>
      <c r="L1148" t="n">
        <v>13.25</v>
      </c>
      <c r="M1148" t="n">
        <v>8</v>
      </c>
      <c r="N1148" t="n">
        <v>58.72</v>
      </c>
      <c r="O1148" t="n">
        <v>30316.27</v>
      </c>
      <c r="P1148" t="n">
        <v>163.57</v>
      </c>
      <c r="Q1148" t="n">
        <v>460.69</v>
      </c>
      <c r="R1148" t="n">
        <v>48.44</v>
      </c>
      <c r="S1148" t="n">
        <v>32.19</v>
      </c>
      <c r="T1148" t="n">
        <v>4213.06</v>
      </c>
      <c r="U1148" t="n">
        <v>0.66</v>
      </c>
      <c r="V1148" t="n">
        <v>0.76</v>
      </c>
      <c r="W1148" t="n">
        <v>1.46</v>
      </c>
      <c r="X1148" t="n">
        <v>0.24</v>
      </c>
      <c r="Y1148" t="n">
        <v>1</v>
      </c>
      <c r="Z1148" t="n">
        <v>10</v>
      </c>
    </row>
    <row r="1149">
      <c r="A1149" t="n">
        <v>50</v>
      </c>
      <c r="B1149" t="n">
        <v>115</v>
      </c>
      <c r="C1149" t="inlineStr">
        <is>
          <t xml:space="preserve">CONCLUIDO	</t>
        </is>
      </c>
      <c r="D1149" t="n">
        <v>6.7144</v>
      </c>
      <c r="E1149" t="n">
        <v>14.89</v>
      </c>
      <c r="F1149" t="n">
        <v>11.79</v>
      </c>
      <c r="G1149" t="n">
        <v>70.76000000000001</v>
      </c>
      <c r="H1149" t="n">
        <v>0.98</v>
      </c>
      <c r="I1149" t="n">
        <v>10</v>
      </c>
      <c r="J1149" t="n">
        <v>244.35</v>
      </c>
      <c r="K1149" t="n">
        <v>56.94</v>
      </c>
      <c r="L1149" t="n">
        <v>13.5</v>
      </c>
      <c r="M1149" t="n">
        <v>8</v>
      </c>
      <c r="N1149" t="n">
        <v>58.91</v>
      </c>
      <c r="O1149" t="n">
        <v>30370.7</v>
      </c>
      <c r="P1149" t="n">
        <v>163.4</v>
      </c>
      <c r="Q1149" t="n">
        <v>460.71</v>
      </c>
      <c r="R1149" t="n">
        <v>48.97</v>
      </c>
      <c r="S1149" t="n">
        <v>32.19</v>
      </c>
      <c r="T1149" t="n">
        <v>4479.48</v>
      </c>
      <c r="U1149" t="n">
        <v>0.66</v>
      </c>
      <c r="V1149" t="n">
        <v>0.76</v>
      </c>
      <c r="W1149" t="n">
        <v>1.46</v>
      </c>
      <c r="X1149" t="n">
        <v>0.26</v>
      </c>
      <c r="Y1149" t="n">
        <v>1</v>
      </c>
      <c r="Z1149" t="n">
        <v>10</v>
      </c>
    </row>
    <row r="1150">
      <c r="A1150" t="n">
        <v>51</v>
      </c>
      <c r="B1150" t="n">
        <v>115</v>
      </c>
      <c r="C1150" t="inlineStr">
        <is>
          <t xml:space="preserve">CONCLUIDO	</t>
        </is>
      </c>
      <c r="D1150" t="n">
        <v>6.715</v>
      </c>
      <c r="E1150" t="n">
        <v>14.89</v>
      </c>
      <c r="F1150" t="n">
        <v>11.79</v>
      </c>
      <c r="G1150" t="n">
        <v>70.75</v>
      </c>
      <c r="H1150" t="n">
        <v>1</v>
      </c>
      <c r="I1150" t="n">
        <v>10</v>
      </c>
      <c r="J1150" t="n">
        <v>244.79</v>
      </c>
      <c r="K1150" t="n">
        <v>56.94</v>
      </c>
      <c r="L1150" t="n">
        <v>13.75</v>
      </c>
      <c r="M1150" t="n">
        <v>8</v>
      </c>
      <c r="N1150" t="n">
        <v>59.1</v>
      </c>
      <c r="O1150" t="n">
        <v>30425.2</v>
      </c>
      <c r="P1150" t="n">
        <v>163.44</v>
      </c>
      <c r="Q1150" t="n">
        <v>460.69</v>
      </c>
      <c r="R1150" t="n">
        <v>48.96</v>
      </c>
      <c r="S1150" t="n">
        <v>32.19</v>
      </c>
      <c r="T1150" t="n">
        <v>4472.73</v>
      </c>
      <c r="U1150" t="n">
        <v>0.66</v>
      </c>
      <c r="V1150" t="n">
        <v>0.76</v>
      </c>
      <c r="W1150" t="n">
        <v>1.46</v>
      </c>
      <c r="X1150" t="n">
        <v>0.26</v>
      </c>
      <c r="Y1150" t="n">
        <v>1</v>
      </c>
      <c r="Z1150" t="n">
        <v>10</v>
      </c>
    </row>
    <row r="1151">
      <c r="A1151" t="n">
        <v>52</v>
      </c>
      <c r="B1151" t="n">
        <v>115</v>
      </c>
      <c r="C1151" t="inlineStr">
        <is>
          <t xml:space="preserve">CONCLUIDO	</t>
        </is>
      </c>
      <c r="D1151" t="n">
        <v>6.7177</v>
      </c>
      <c r="E1151" t="n">
        <v>14.89</v>
      </c>
      <c r="F1151" t="n">
        <v>11.79</v>
      </c>
      <c r="G1151" t="n">
        <v>70.72</v>
      </c>
      <c r="H1151" t="n">
        <v>1.02</v>
      </c>
      <c r="I1151" t="n">
        <v>10</v>
      </c>
      <c r="J1151" t="n">
        <v>245.23</v>
      </c>
      <c r="K1151" t="n">
        <v>56.94</v>
      </c>
      <c r="L1151" t="n">
        <v>14</v>
      </c>
      <c r="M1151" t="n">
        <v>8</v>
      </c>
      <c r="N1151" t="n">
        <v>59.29</v>
      </c>
      <c r="O1151" t="n">
        <v>30479.78</v>
      </c>
      <c r="P1151" t="n">
        <v>162.65</v>
      </c>
      <c r="Q1151" t="n">
        <v>460.69</v>
      </c>
      <c r="R1151" t="n">
        <v>48.76</v>
      </c>
      <c r="S1151" t="n">
        <v>32.19</v>
      </c>
      <c r="T1151" t="n">
        <v>4373.78</v>
      </c>
      <c r="U1151" t="n">
        <v>0.66</v>
      </c>
      <c r="V1151" t="n">
        <v>0.76</v>
      </c>
      <c r="W1151" t="n">
        <v>1.46</v>
      </c>
      <c r="X1151" t="n">
        <v>0.25</v>
      </c>
      <c r="Y1151" t="n">
        <v>1</v>
      </c>
      <c r="Z1151" t="n">
        <v>10</v>
      </c>
    </row>
    <row r="1152">
      <c r="A1152" t="n">
        <v>53</v>
      </c>
      <c r="B1152" t="n">
        <v>115</v>
      </c>
      <c r="C1152" t="inlineStr">
        <is>
          <t xml:space="preserve">CONCLUIDO	</t>
        </is>
      </c>
      <c r="D1152" t="n">
        <v>6.7135</v>
      </c>
      <c r="E1152" t="n">
        <v>14.9</v>
      </c>
      <c r="F1152" t="n">
        <v>11.8</v>
      </c>
      <c r="G1152" t="n">
        <v>70.77</v>
      </c>
      <c r="H1152" t="n">
        <v>1.03</v>
      </c>
      <c r="I1152" t="n">
        <v>10</v>
      </c>
      <c r="J1152" t="n">
        <v>245.68</v>
      </c>
      <c r="K1152" t="n">
        <v>56.94</v>
      </c>
      <c r="L1152" t="n">
        <v>14.25</v>
      </c>
      <c r="M1152" t="n">
        <v>8</v>
      </c>
      <c r="N1152" t="n">
        <v>59.48</v>
      </c>
      <c r="O1152" t="n">
        <v>30534.42</v>
      </c>
      <c r="P1152" t="n">
        <v>161.77</v>
      </c>
      <c r="Q1152" t="n">
        <v>460.69</v>
      </c>
      <c r="R1152" t="n">
        <v>48.99</v>
      </c>
      <c r="S1152" t="n">
        <v>32.19</v>
      </c>
      <c r="T1152" t="n">
        <v>4485.55</v>
      </c>
      <c r="U1152" t="n">
        <v>0.66</v>
      </c>
      <c r="V1152" t="n">
        <v>0.76</v>
      </c>
      <c r="W1152" t="n">
        <v>1.46</v>
      </c>
      <c r="X1152" t="n">
        <v>0.26</v>
      </c>
      <c r="Y1152" t="n">
        <v>1</v>
      </c>
      <c r="Z1152" t="n">
        <v>10</v>
      </c>
    </row>
    <row r="1153">
      <c r="A1153" t="n">
        <v>54</v>
      </c>
      <c r="B1153" t="n">
        <v>115</v>
      </c>
      <c r="C1153" t="inlineStr">
        <is>
          <t xml:space="preserve">CONCLUIDO	</t>
        </is>
      </c>
      <c r="D1153" t="n">
        <v>6.7531</v>
      </c>
      <c r="E1153" t="n">
        <v>14.81</v>
      </c>
      <c r="F1153" t="n">
        <v>11.75</v>
      </c>
      <c r="G1153" t="n">
        <v>78.34999999999999</v>
      </c>
      <c r="H1153" t="n">
        <v>1.05</v>
      </c>
      <c r="I1153" t="n">
        <v>9</v>
      </c>
      <c r="J1153" t="n">
        <v>246.12</v>
      </c>
      <c r="K1153" t="n">
        <v>56.94</v>
      </c>
      <c r="L1153" t="n">
        <v>14.5</v>
      </c>
      <c r="M1153" t="n">
        <v>7</v>
      </c>
      <c r="N1153" t="n">
        <v>59.68</v>
      </c>
      <c r="O1153" t="n">
        <v>30589.13</v>
      </c>
      <c r="P1153" t="n">
        <v>160.83</v>
      </c>
      <c r="Q1153" t="n">
        <v>460.69</v>
      </c>
      <c r="R1153" t="n">
        <v>47.59</v>
      </c>
      <c r="S1153" t="n">
        <v>32.19</v>
      </c>
      <c r="T1153" t="n">
        <v>3794.58</v>
      </c>
      <c r="U1153" t="n">
        <v>0.68</v>
      </c>
      <c r="V1153" t="n">
        <v>0.76</v>
      </c>
      <c r="W1153" t="n">
        <v>1.46</v>
      </c>
      <c r="X1153" t="n">
        <v>0.22</v>
      </c>
      <c r="Y1153" t="n">
        <v>1</v>
      </c>
      <c r="Z1153" t="n">
        <v>10</v>
      </c>
    </row>
    <row r="1154">
      <c r="A1154" t="n">
        <v>55</v>
      </c>
      <c r="B1154" t="n">
        <v>115</v>
      </c>
      <c r="C1154" t="inlineStr">
        <is>
          <t xml:space="preserve">CONCLUIDO	</t>
        </is>
      </c>
      <c r="D1154" t="n">
        <v>6.7526</v>
      </c>
      <c r="E1154" t="n">
        <v>14.81</v>
      </c>
      <c r="F1154" t="n">
        <v>11.75</v>
      </c>
      <c r="G1154" t="n">
        <v>78.36</v>
      </c>
      <c r="H1154" t="n">
        <v>1.06</v>
      </c>
      <c r="I1154" t="n">
        <v>9</v>
      </c>
      <c r="J1154" t="n">
        <v>246.57</v>
      </c>
      <c r="K1154" t="n">
        <v>56.94</v>
      </c>
      <c r="L1154" t="n">
        <v>14.75</v>
      </c>
      <c r="M1154" t="n">
        <v>7</v>
      </c>
      <c r="N1154" t="n">
        <v>59.87</v>
      </c>
      <c r="O1154" t="n">
        <v>30643.91</v>
      </c>
      <c r="P1154" t="n">
        <v>160.77</v>
      </c>
      <c r="Q1154" t="n">
        <v>460.71</v>
      </c>
      <c r="R1154" t="n">
        <v>47.6</v>
      </c>
      <c r="S1154" t="n">
        <v>32.19</v>
      </c>
      <c r="T1154" t="n">
        <v>3795.94</v>
      </c>
      <c r="U1154" t="n">
        <v>0.68</v>
      </c>
      <c r="V1154" t="n">
        <v>0.76</v>
      </c>
      <c r="W1154" t="n">
        <v>1.46</v>
      </c>
      <c r="X1154" t="n">
        <v>0.22</v>
      </c>
      <c r="Y1154" t="n">
        <v>1</v>
      </c>
      <c r="Z1154" t="n">
        <v>10</v>
      </c>
    </row>
    <row r="1155">
      <c r="A1155" t="n">
        <v>56</v>
      </c>
      <c r="B1155" t="n">
        <v>115</v>
      </c>
      <c r="C1155" t="inlineStr">
        <is>
          <t xml:space="preserve">CONCLUIDO	</t>
        </is>
      </c>
      <c r="D1155" t="n">
        <v>6.7507</v>
      </c>
      <c r="E1155" t="n">
        <v>14.81</v>
      </c>
      <c r="F1155" t="n">
        <v>11.76</v>
      </c>
      <c r="G1155" t="n">
        <v>78.38</v>
      </c>
      <c r="H1155" t="n">
        <v>1.08</v>
      </c>
      <c r="I1155" t="n">
        <v>9</v>
      </c>
      <c r="J1155" t="n">
        <v>247.01</v>
      </c>
      <c r="K1155" t="n">
        <v>56.94</v>
      </c>
      <c r="L1155" t="n">
        <v>15</v>
      </c>
      <c r="M1155" t="n">
        <v>7</v>
      </c>
      <c r="N1155" t="n">
        <v>60.07</v>
      </c>
      <c r="O1155" t="n">
        <v>30698.76</v>
      </c>
      <c r="P1155" t="n">
        <v>161.25</v>
      </c>
      <c r="Q1155" t="n">
        <v>460.69</v>
      </c>
      <c r="R1155" t="n">
        <v>47.76</v>
      </c>
      <c r="S1155" t="n">
        <v>32.19</v>
      </c>
      <c r="T1155" t="n">
        <v>3876.19</v>
      </c>
      <c r="U1155" t="n">
        <v>0.67</v>
      </c>
      <c r="V1155" t="n">
        <v>0.76</v>
      </c>
      <c r="W1155" t="n">
        <v>1.46</v>
      </c>
      <c r="X1155" t="n">
        <v>0.22</v>
      </c>
      <c r="Y1155" t="n">
        <v>1</v>
      </c>
      <c r="Z1155" t="n">
        <v>10</v>
      </c>
    </row>
    <row r="1156">
      <c r="A1156" t="n">
        <v>57</v>
      </c>
      <c r="B1156" t="n">
        <v>115</v>
      </c>
      <c r="C1156" t="inlineStr">
        <is>
          <t xml:space="preserve">CONCLUIDO	</t>
        </is>
      </c>
      <c r="D1156" t="n">
        <v>6.744</v>
      </c>
      <c r="E1156" t="n">
        <v>14.83</v>
      </c>
      <c r="F1156" t="n">
        <v>11.77</v>
      </c>
      <c r="G1156" t="n">
        <v>78.48</v>
      </c>
      <c r="H1156" t="n">
        <v>1.1</v>
      </c>
      <c r="I1156" t="n">
        <v>9</v>
      </c>
      <c r="J1156" t="n">
        <v>247.46</v>
      </c>
      <c r="K1156" t="n">
        <v>56.94</v>
      </c>
      <c r="L1156" t="n">
        <v>15.25</v>
      </c>
      <c r="M1156" t="n">
        <v>7</v>
      </c>
      <c r="N1156" t="n">
        <v>60.26</v>
      </c>
      <c r="O1156" t="n">
        <v>30753.68</v>
      </c>
      <c r="P1156" t="n">
        <v>161.47</v>
      </c>
      <c r="Q1156" t="n">
        <v>460.69</v>
      </c>
      <c r="R1156" t="n">
        <v>48.25</v>
      </c>
      <c r="S1156" t="n">
        <v>32.19</v>
      </c>
      <c r="T1156" t="n">
        <v>4122.16</v>
      </c>
      <c r="U1156" t="n">
        <v>0.67</v>
      </c>
      <c r="V1156" t="n">
        <v>0.76</v>
      </c>
      <c r="W1156" t="n">
        <v>1.46</v>
      </c>
      <c r="X1156" t="n">
        <v>0.24</v>
      </c>
      <c r="Y1156" t="n">
        <v>1</v>
      </c>
      <c r="Z1156" t="n">
        <v>10</v>
      </c>
    </row>
    <row r="1157">
      <c r="A1157" t="n">
        <v>58</v>
      </c>
      <c r="B1157" t="n">
        <v>115</v>
      </c>
      <c r="C1157" t="inlineStr">
        <is>
          <t xml:space="preserve">CONCLUIDO	</t>
        </is>
      </c>
      <c r="D1157" t="n">
        <v>6.7479</v>
      </c>
      <c r="E1157" t="n">
        <v>14.82</v>
      </c>
      <c r="F1157" t="n">
        <v>11.76</v>
      </c>
      <c r="G1157" t="n">
        <v>78.42</v>
      </c>
      <c r="H1157" t="n">
        <v>1.11</v>
      </c>
      <c r="I1157" t="n">
        <v>9</v>
      </c>
      <c r="J1157" t="n">
        <v>247.9</v>
      </c>
      <c r="K1157" t="n">
        <v>56.94</v>
      </c>
      <c r="L1157" t="n">
        <v>15.5</v>
      </c>
      <c r="M1157" t="n">
        <v>7</v>
      </c>
      <c r="N1157" t="n">
        <v>60.46</v>
      </c>
      <c r="O1157" t="n">
        <v>30808.68</v>
      </c>
      <c r="P1157" t="n">
        <v>160.99</v>
      </c>
      <c r="Q1157" t="n">
        <v>460.72</v>
      </c>
      <c r="R1157" t="n">
        <v>48.07</v>
      </c>
      <c r="S1157" t="n">
        <v>32.19</v>
      </c>
      <c r="T1157" t="n">
        <v>4034.87</v>
      </c>
      <c r="U1157" t="n">
        <v>0.67</v>
      </c>
      <c r="V1157" t="n">
        <v>0.76</v>
      </c>
      <c r="W1157" t="n">
        <v>1.46</v>
      </c>
      <c r="X1157" t="n">
        <v>0.23</v>
      </c>
      <c r="Y1157" t="n">
        <v>1</v>
      </c>
      <c r="Z1157" t="n">
        <v>10</v>
      </c>
    </row>
    <row r="1158">
      <c r="A1158" t="n">
        <v>59</v>
      </c>
      <c r="B1158" t="n">
        <v>115</v>
      </c>
      <c r="C1158" t="inlineStr">
        <is>
          <t xml:space="preserve">CONCLUIDO	</t>
        </is>
      </c>
      <c r="D1158" t="n">
        <v>6.747</v>
      </c>
      <c r="E1158" t="n">
        <v>14.82</v>
      </c>
      <c r="F1158" t="n">
        <v>11.77</v>
      </c>
      <c r="G1158" t="n">
        <v>78.44</v>
      </c>
      <c r="H1158" t="n">
        <v>1.13</v>
      </c>
      <c r="I1158" t="n">
        <v>9</v>
      </c>
      <c r="J1158" t="n">
        <v>248.35</v>
      </c>
      <c r="K1158" t="n">
        <v>56.94</v>
      </c>
      <c r="L1158" t="n">
        <v>15.75</v>
      </c>
      <c r="M1158" t="n">
        <v>7</v>
      </c>
      <c r="N1158" t="n">
        <v>60.66</v>
      </c>
      <c r="O1158" t="n">
        <v>30863.74</v>
      </c>
      <c r="P1158" t="n">
        <v>159.82</v>
      </c>
      <c r="Q1158" t="n">
        <v>460.73</v>
      </c>
      <c r="R1158" t="n">
        <v>48.03</v>
      </c>
      <c r="S1158" t="n">
        <v>32.19</v>
      </c>
      <c r="T1158" t="n">
        <v>4014.5</v>
      </c>
      <c r="U1158" t="n">
        <v>0.67</v>
      </c>
      <c r="V1158" t="n">
        <v>0.76</v>
      </c>
      <c r="W1158" t="n">
        <v>1.46</v>
      </c>
      <c r="X1158" t="n">
        <v>0.23</v>
      </c>
      <c r="Y1158" t="n">
        <v>1</v>
      </c>
      <c r="Z1158" t="n">
        <v>10</v>
      </c>
    </row>
    <row r="1159">
      <c r="A1159" t="n">
        <v>60</v>
      </c>
      <c r="B1159" t="n">
        <v>115</v>
      </c>
      <c r="C1159" t="inlineStr">
        <is>
          <t xml:space="preserve">CONCLUIDO	</t>
        </is>
      </c>
      <c r="D1159" t="n">
        <v>6.7437</v>
      </c>
      <c r="E1159" t="n">
        <v>14.83</v>
      </c>
      <c r="F1159" t="n">
        <v>11.77</v>
      </c>
      <c r="G1159" t="n">
        <v>78.48999999999999</v>
      </c>
      <c r="H1159" t="n">
        <v>1.14</v>
      </c>
      <c r="I1159" t="n">
        <v>9</v>
      </c>
      <c r="J1159" t="n">
        <v>248.79</v>
      </c>
      <c r="K1159" t="n">
        <v>56.94</v>
      </c>
      <c r="L1159" t="n">
        <v>16</v>
      </c>
      <c r="M1159" t="n">
        <v>7</v>
      </c>
      <c r="N1159" t="n">
        <v>60.85</v>
      </c>
      <c r="O1159" t="n">
        <v>30918.88</v>
      </c>
      <c r="P1159" t="n">
        <v>160.22</v>
      </c>
      <c r="Q1159" t="n">
        <v>460.69</v>
      </c>
      <c r="R1159" t="n">
        <v>48.18</v>
      </c>
      <c r="S1159" t="n">
        <v>32.19</v>
      </c>
      <c r="T1159" t="n">
        <v>4089.35</v>
      </c>
      <c r="U1159" t="n">
        <v>0.67</v>
      </c>
      <c r="V1159" t="n">
        <v>0.76</v>
      </c>
      <c r="W1159" t="n">
        <v>1.47</v>
      </c>
      <c r="X1159" t="n">
        <v>0.24</v>
      </c>
      <c r="Y1159" t="n">
        <v>1</v>
      </c>
      <c r="Z1159" t="n">
        <v>10</v>
      </c>
    </row>
    <row r="1160">
      <c r="A1160" t="n">
        <v>61</v>
      </c>
      <c r="B1160" t="n">
        <v>115</v>
      </c>
      <c r="C1160" t="inlineStr">
        <is>
          <t xml:space="preserve">CONCLUIDO	</t>
        </is>
      </c>
      <c r="D1160" t="n">
        <v>6.7854</v>
      </c>
      <c r="E1160" t="n">
        <v>14.74</v>
      </c>
      <c r="F1160" t="n">
        <v>11.73</v>
      </c>
      <c r="G1160" t="n">
        <v>87.94</v>
      </c>
      <c r="H1160" t="n">
        <v>1.16</v>
      </c>
      <c r="I1160" t="n">
        <v>8</v>
      </c>
      <c r="J1160" t="n">
        <v>249.24</v>
      </c>
      <c r="K1160" t="n">
        <v>56.94</v>
      </c>
      <c r="L1160" t="n">
        <v>16.25</v>
      </c>
      <c r="M1160" t="n">
        <v>6</v>
      </c>
      <c r="N1160" t="n">
        <v>61.05</v>
      </c>
      <c r="O1160" t="n">
        <v>30974.09</v>
      </c>
      <c r="P1160" t="n">
        <v>158.28</v>
      </c>
      <c r="Q1160" t="n">
        <v>460.69</v>
      </c>
      <c r="R1160" t="n">
        <v>46.7</v>
      </c>
      <c r="S1160" t="n">
        <v>32.19</v>
      </c>
      <c r="T1160" t="n">
        <v>3354.5</v>
      </c>
      <c r="U1160" t="n">
        <v>0.6899999999999999</v>
      </c>
      <c r="V1160" t="n">
        <v>0.76</v>
      </c>
      <c r="W1160" t="n">
        <v>1.46</v>
      </c>
      <c r="X1160" t="n">
        <v>0.19</v>
      </c>
      <c r="Y1160" t="n">
        <v>1</v>
      </c>
      <c r="Z1160" t="n">
        <v>10</v>
      </c>
    </row>
    <row r="1161">
      <c r="A1161" t="n">
        <v>62</v>
      </c>
      <c r="B1161" t="n">
        <v>115</v>
      </c>
      <c r="C1161" t="inlineStr">
        <is>
          <t xml:space="preserve">CONCLUIDO	</t>
        </is>
      </c>
      <c r="D1161" t="n">
        <v>6.7806</v>
      </c>
      <c r="E1161" t="n">
        <v>14.75</v>
      </c>
      <c r="F1161" t="n">
        <v>11.74</v>
      </c>
      <c r="G1161" t="n">
        <v>88.02</v>
      </c>
      <c r="H1161" t="n">
        <v>1.18</v>
      </c>
      <c r="I1161" t="n">
        <v>8</v>
      </c>
      <c r="J1161" t="n">
        <v>249.69</v>
      </c>
      <c r="K1161" t="n">
        <v>56.94</v>
      </c>
      <c r="L1161" t="n">
        <v>16.5</v>
      </c>
      <c r="M1161" t="n">
        <v>6</v>
      </c>
      <c r="N1161" t="n">
        <v>61.25</v>
      </c>
      <c r="O1161" t="n">
        <v>31029.37</v>
      </c>
      <c r="P1161" t="n">
        <v>158.49</v>
      </c>
      <c r="Q1161" t="n">
        <v>460.74</v>
      </c>
      <c r="R1161" t="n">
        <v>47.09</v>
      </c>
      <c r="S1161" t="n">
        <v>32.19</v>
      </c>
      <c r="T1161" t="n">
        <v>3546.5</v>
      </c>
      <c r="U1161" t="n">
        <v>0.68</v>
      </c>
      <c r="V1161" t="n">
        <v>0.76</v>
      </c>
      <c r="W1161" t="n">
        <v>1.46</v>
      </c>
      <c r="X1161" t="n">
        <v>0.2</v>
      </c>
      <c r="Y1161" t="n">
        <v>1</v>
      </c>
      <c r="Z1161" t="n">
        <v>10</v>
      </c>
    </row>
    <row r="1162">
      <c r="A1162" t="n">
        <v>63</v>
      </c>
      <c r="B1162" t="n">
        <v>115</v>
      </c>
      <c r="C1162" t="inlineStr">
        <is>
          <t xml:space="preserve">CONCLUIDO	</t>
        </is>
      </c>
      <c r="D1162" t="n">
        <v>6.782</v>
      </c>
      <c r="E1162" t="n">
        <v>14.74</v>
      </c>
      <c r="F1162" t="n">
        <v>11.73</v>
      </c>
      <c r="G1162" t="n">
        <v>88</v>
      </c>
      <c r="H1162" t="n">
        <v>1.19</v>
      </c>
      <c r="I1162" t="n">
        <v>8</v>
      </c>
      <c r="J1162" t="n">
        <v>250.14</v>
      </c>
      <c r="K1162" t="n">
        <v>56.94</v>
      </c>
      <c r="L1162" t="n">
        <v>16.75</v>
      </c>
      <c r="M1162" t="n">
        <v>6</v>
      </c>
      <c r="N1162" t="n">
        <v>61.45</v>
      </c>
      <c r="O1162" t="n">
        <v>31084.72</v>
      </c>
      <c r="P1162" t="n">
        <v>158.23</v>
      </c>
      <c r="Q1162" t="n">
        <v>460.69</v>
      </c>
      <c r="R1162" t="n">
        <v>46.83</v>
      </c>
      <c r="S1162" t="n">
        <v>32.19</v>
      </c>
      <c r="T1162" t="n">
        <v>3416.2</v>
      </c>
      <c r="U1162" t="n">
        <v>0.6899999999999999</v>
      </c>
      <c r="V1162" t="n">
        <v>0.76</v>
      </c>
      <c r="W1162" t="n">
        <v>1.46</v>
      </c>
      <c r="X1162" t="n">
        <v>0.2</v>
      </c>
      <c r="Y1162" t="n">
        <v>1</v>
      </c>
      <c r="Z1162" t="n">
        <v>10</v>
      </c>
    </row>
    <row r="1163">
      <c r="A1163" t="n">
        <v>64</v>
      </c>
      <c r="B1163" t="n">
        <v>115</v>
      </c>
      <c r="C1163" t="inlineStr">
        <is>
          <t xml:space="preserve">CONCLUIDO	</t>
        </is>
      </c>
      <c r="D1163" t="n">
        <v>6.7878</v>
      </c>
      <c r="E1163" t="n">
        <v>14.73</v>
      </c>
      <c r="F1163" t="n">
        <v>11.72</v>
      </c>
      <c r="G1163" t="n">
        <v>87.90000000000001</v>
      </c>
      <c r="H1163" t="n">
        <v>1.21</v>
      </c>
      <c r="I1163" t="n">
        <v>8</v>
      </c>
      <c r="J1163" t="n">
        <v>250.59</v>
      </c>
      <c r="K1163" t="n">
        <v>56.94</v>
      </c>
      <c r="L1163" t="n">
        <v>17</v>
      </c>
      <c r="M1163" t="n">
        <v>6</v>
      </c>
      <c r="N1163" t="n">
        <v>61.65</v>
      </c>
      <c r="O1163" t="n">
        <v>31140.15</v>
      </c>
      <c r="P1163" t="n">
        <v>158.07</v>
      </c>
      <c r="Q1163" t="n">
        <v>460.69</v>
      </c>
      <c r="R1163" t="n">
        <v>46.46</v>
      </c>
      <c r="S1163" t="n">
        <v>32.19</v>
      </c>
      <c r="T1163" t="n">
        <v>3234.89</v>
      </c>
      <c r="U1163" t="n">
        <v>0.6899999999999999</v>
      </c>
      <c r="V1163" t="n">
        <v>0.76</v>
      </c>
      <c r="W1163" t="n">
        <v>1.46</v>
      </c>
      <c r="X1163" t="n">
        <v>0.19</v>
      </c>
      <c r="Y1163" t="n">
        <v>1</v>
      </c>
      <c r="Z1163" t="n">
        <v>10</v>
      </c>
    </row>
    <row r="1164">
      <c r="A1164" t="n">
        <v>65</v>
      </c>
      <c r="B1164" t="n">
        <v>115</v>
      </c>
      <c r="C1164" t="inlineStr">
        <is>
          <t xml:space="preserve">CONCLUIDO	</t>
        </is>
      </c>
      <c r="D1164" t="n">
        <v>6.7795</v>
      </c>
      <c r="E1164" t="n">
        <v>14.75</v>
      </c>
      <c r="F1164" t="n">
        <v>11.74</v>
      </c>
      <c r="G1164" t="n">
        <v>88.04000000000001</v>
      </c>
      <c r="H1164" t="n">
        <v>1.22</v>
      </c>
      <c r="I1164" t="n">
        <v>8</v>
      </c>
      <c r="J1164" t="n">
        <v>251.04</v>
      </c>
      <c r="K1164" t="n">
        <v>56.94</v>
      </c>
      <c r="L1164" t="n">
        <v>17.25</v>
      </c>
      <c r="M1164" t="n">
        <v>6</v>
      </c>
      <c r="N1164" t="n">
        <v>61.85</v>
      </c>
      <c r="O1164" t="n">
        <v>31195.65</v>
      </c>
      <c r="P1164" t="n">
        <v>157.95</v>
      </c>
      <c r="Q1164" t="n">
        <v>460.69</v>
      </c>
      <c r="R1164" t="n">
        <v>47.03</v>
      </c>
      <c r="S1164" t="n">
        <v>32.19</v>
      </c>
      <c r="T1164" t="n">
        <v>3519.78</v>
      </c>
      <c r="U1164" t="n">
        <v>0.68</v>
      </c>
      <c r="V1164" t="n">
        <v>0.76</v>
      </c>
      <c r="W1164" t="n">
        <v>1.46</v>
      </c>
      <c r="X1164" t="n">
        <v>0.2</v>
      </c>
      <c r="Y1164" t="n">
        <v>1</v>
      </c>
      <c r="Z1164" t="n">
        <v>10</v>
      </c>
    </row>
    <row r="1165">
      <c r="A1165" t="n">
        <v>66</v>
      </c>
      <c r="B1165" t="n">
        <v>115</v>
      </c>
      <c r="C1165" t="inlineStr">
        <is>
          <t xml:space="preserve">CONCLUIDO	</t>
        </is>
      </c>
      <c r="D1165" t="n">
        <v>6.7859</v>
      </c>
      <c r="E1165" t="n">
        <v>14.74</v>
      </c>
      <c r="F1165" t="n">
        <v>11.72</v>
      </c>
      <c r="G1165" t="n">
        <v>87.93000000000001</v>
      </c>
      <c r="H1165" t="n">
        <v>1.24</v>
      </c>
      <c r="I1165" t="n">
        <v>8</v>
      </c>
      <c r="J1165" t="n">
        <v>251.49</v>
      </c>
      <c r="K1165" t="n">
        <v>56.94</v>
      </c>
      <c r="L1165" t="n">
        <v>17.5</v>
      </c>
      <c r="M1165" t="n">
        <v>6</v>
      </c>
      <c r="N1165" t="n">
        <v>62.05</v>
      </c>
      <c r="O1165" t="n">
        <v>31251.22</v>
      </c>
      <c r="P1165" t="n">
        <v>157.51</v>
      </c>
      <c r="Q1165" t="n">
        <v>460.69</v>
      </c>
      <c r="R1165" t="n">
        <v>46.74</v>
      </c>
      <c r="S1165" t="n">
        <v>32.19</v>
      </c>
      <c r="T1165" t="n">
        <v>3372.5</v>
      </c>
      <c r="U1165" t="n">
        <v>0.6899999999999999</v>
      </c>
      <c r="V1165" t="n">
        <v>0.76</v>
      </c>
      <c r="W1165" t="n">
        <v>1.46</v>
      </c>
      <c r="X1165" t="n">
        <v>0.19</v>
      </c>
      <c r="Y1165" t="n">
        <v>1</v>
      </c>
      <c r="Z1165" t="n">
        <v>10</v>
      </c>
    </row>
    <row r="1166">
      <c r="A1166" t="n">
        <v>67</v>
      </c>
      <c r="B1166" t="n">
        <v>115</v>
      </c>
      <c r="C1166" t="inlineStr">
        <is>
          <t xml:space="preserve">CONCLUIDO	</t>
        </is>
      </c>
      <c r="D1166" t="n">
        <v>6.783</v>
      </c>
      <c r="E1166" t="n">
        <v>14.74</v>
      </c>
      <c r="F1166" t="n">
        <v>11.73</v>
      </c>
      <c r="G1166" t="n">
        <v>87.98</v>
      </c>
      <c r="H1166" t="n">
        <v>1.25</v>
      </c>
      <c r="I1166" t="n">
        <v>8</v>
      </c>
      <c r="J1166" t="n">
        <v>251.94</v>
      </c>
      <c r="K1166" t="n">
        <v>56.94</v>
      </c>
      <c r="L1166" t="n">
        <v>17.75</v>
      </c>
      <c r="M1166" t="n">
        <v>6</v>
      </c>
      <c r="N1166" t="n">
        <v>62.25</v>
      </c>
      <c r="O1166" t="n">
        <v>31306.86</v>
      </c>
      <c r="P1166" t="n">
        <v>157.05</v>
      </c>
      <c r="Q1166" t="n">
        <v>460.69</v>
      </c>
      <c r="R1166" t="n">
        <v>46.97</v>
      </c>
      <c r="S1166" t="n">
        <v>32.19</v>
      </c>
      <c r="T1166" t="n">
        <v>3488.64</v>
      </c>
      <c r="U1166" t="n">
        <v>0.6899999999999999</v>
      </c>
      <c r="V1166" t="n">
        <v>0.76</v>
      </c>
      <c r="W1166" t="n">
        <v>1.46</v>
      </c>
      <c r="X1166" t="n">
        <v>0.2</v>
      </c>
      <c r="Y1166" t="n">
        <v>1</v>
      </c>
      <c r="Z1166" t="n">
        <v>10</v>
      </c>
    </row>
    <row r="1167">
      <c r="A1167" t="n">
        <v>68</v>
      </c>
      <c r="B1167" t="n">
        <v>115</v>
      </c>
      <c r="C1167" t="inlineStr">
        <is>
          <t xml:space="preserve">CONCLUIDO	</t>
        </is>
      </c>
      <c r="D1167" t="n">
        <v>6.782</v>
      </c>
      <c r="E1167" t="n">
        <v>14.74</v>
      </c>
      <c r="F1167" t="n">
        <v>11.73</v>
      </c>
      <c r="G1167" t="n">
        <v>88</v>
      </c>
      <c r="H1167" t="n">
        <v>1.27</v>
      </c>
      <c r="I1167" t="n">
        <v>8</v>
      </c>
      <c r="J1167" t="n">
        <v>252.39</v>
      </c>
      <c r="K1167" t="n">
        <v>56.94</v>
      </c>
      <c r="L1167" t="n">
        <v>18</v>
      </c>
      <c r="M1167" t="n">
        <v>6</v>
      </c>
      <c r="N1167" t="n">
        <v>62.45</v>
      </c>
      <c r="O1167" t="n">
        <v>31362.58</v>
      </c>
      <c r="P1167" t="n">
        <v>156.39</v>
      </c>
      <c r="Q1167" t="n">
        <v>460.71</v>
      </c>
      <c r="R1167" t="n">
        <v>46.89</v>
      </c>
      <c r="S1167" t="n">
        <v>32.19</v>
      </c>
      <c r="T1167" t="n">
        <v>3446.96</v>
      </c>
      <c r="U1167" t="n">
        <v>0.6899999999999999</v>
      </c>
      <c r="V1167" t="n">
        <v>0.76</v>
      </c>
      <c r="W1167" t="n">
        <v>1.46</v>
      </c>
      <c r="X1167" t="n">
        <v>0.2</v>
      </c>
      <c r="Y1167" t="n">
        <v>1</v>
      </c>
      <c r="Z1167" t="n">
        <v>10</v>
      </c>
    </row>
    <row r="1168">
      <c r="A1168" t="n">
        <v>69</v>
      </c>
      <c r="B1168" t="n">
        <v>115</v>
      </c>
      <c r="C1168" t="inlineStr">
        <is>
          <t xml:space="preserve">CONCLUIDO	</t>
        </is>
      </c>
      <c r="D1168" t="n">
        <v>6.7775</v>
      </c>
      <c r="E1168" t="n">
        <v>14.75</v>
      </c>
      <c r="F1168" t="n">
        <v>11.74</v>
      </c>
      <c r="G1168" t="n">
        <v>88.06999999999999</v>
      </c>
      <c r="H1168" t="n">
        <v>1.28</v>
      </c>
      <c r="I1168" t="n">
        <v>8</v>
      </c>
      <c r="J1168" t="n">
        <v>252.84</v>
      </c>
      <c r="K1168" t="n">
        <v>56.94</v>
      </c>
      <c r="L1168" t="n">
        <v>18.25</v>
      </c>
      <c r="M1168" t="n">
        <v>6</v>
      </c>
      <c r="N1168" t="n">
        <v>62.65</v>
      </c>
      <c r="O1168" t="n">
        <v>31418.38</v>
      </c>
      <c r="P1168" t="n">
        <v>155.53</v>
      </c>
      <c r="Q1168" t="n">
        <v>460.69</v>
      </c>
      <c r="R1168" t="n">
        <v>47.28</v>
      </c>
      <c r="S1168" t="n">
        <v>32.19</v>
      </c>
      <c r="T1168" t="n">
        <v>3641.88</v>
      </c>
      <c r="U1168" t="n">
        <v>0.68</v>
      </c>
      <c r="V1168" t="n">
        <v>0.76</v>
      </c>
      <c r="W1168" t="n">
        <v>1.46</v>
      </c>
      <c r="X1168" t="n">
        <v>0.21</v>
      </c>
      <c r="Y1168" t="n">
        <v>1</v>
      </c>
      <c r="Z1168" t="n">
        <v>10</v>
      </c>
    </row>
    <row r="1169">
      <c r="A1169" t="n">
        <v>70</v>
      </c>
      <c r="B1169" t="n">
        <v>115</v>
      </c>
      <c r="C1169" t="inlineStr">
        <is>
          <t xml:space="preserve">CONCLUIDO	</t>
        </is>
      </c>
      <c r="D1169" t="n">
        <v>6.8092</v>
      </c>
      <c r="E1169" t="n">
        <v>14.69</v>
      </c>
      <c r="F1169" t="n">
        <v>11.72</v>
      </c>
      <c r="G1169" t="n">
        <v>100.44</v>
      </c>
      <c r="H1169" t="n">
        <v>1.3</v>
      </c>
      <c r="I1169" t="n">
        <v>7</v>
      </c>
      <c r="J1169" t="n">
        <v>253.3</v>
      </c>
      <c r="K1169" t="n">
        <v>56.94</v>
      </c>
      <c r="L1169" t="n">
        <v>18.5</v>
      </c>
      <c r="M1169" t="n">
        <v>5</v>
      </c>
      <c r="N1169" t="n">
        <v>62.86</v>
      </c>
      <c r="O1169" t="n">
        <v>31474.25</v>
      </c>
      <c r="P1169" t="n">
        <v>154.74</v>
      </c>
      <c r="Q1169" t="n">
        <v>460.69</v>
      </c>
      <c r="R1169" t="n">
        <v>46.56</v>
      </c>
      <c r="S1169" t="n">
        <v>32.19</v>
      </c>
      <c r="T1169" t="n">
        <v>3288.27</v>
      </c>
      <c r="U1169" t="n">
        <v>0.6899999999999999</v>
      </c>
      <c r="V1169" t="n">
        <v>0.76</v>
      </c>
      <c r="W1169" t="n">
        <v>1.46</v>
      </c>
      <c r="X1169" t="n">
        <v>0.18</v>
      </c>
      <c r="Y1169" t="n">
        <v>1</v>
      </c>
      <c r="Z1169" t="n">
        <v>10</v>
      </c>
    </row>
    <row r="1170">
      <c r="A1170" t="n">
        <v>71</v>
      </c>
      <c r="B1170" t="n">
        <v>115</v>
      </c>
      <c r="C1170" t="inlineStr">
        <is>
          <t xml:space="preserve">CONCLUIDO	</t>
        </is>
      </c>
      <c r="D1170" t="n">
        <v>6.812</v>
      </c>
      <c r="E1170" t="n">
        <v>14.68</v>
      </c>
      <c r="F1170" t="n">
        <v>11.71</v>
      </c>
      <c r="G1170" t="n">
        <v>100.39</v>
      </c>
      <c r="H1170" t="n">
        <v>1.31</v>
      </c>
      <c r="I1170" t="n">
        <v>7</v>
      </c>
      <c r="J1170" t="n">
        <v>253.75</v>
      </c>
      <c r="K1170" t="n">
        <v>56.94</v>
      </c>
      <c r="L1170" t="n">
        <v>18.75</v>
      </c>
      <c r="M1170" t="n">
        <v>5</v>
      </c>
      <c r="N1170" t="n">
        <v>63.06</v>
      </c>
      <c r="O1170" t="n">
        <v>31530.19</v>
      </c>
      <c r="P1170" t="n">
        <v>154.94</v>
      </c>
      <c r="Q1170" t="n">
        <v>460.69</v>
      </c>
      <c r="R1170" t="n">
        <v>46.36</v>
      </c>
      <c r="S1170" t="n">
        <v>32.19</v>
      </c>
      <c r="T1170" t="n">
        <v>3186.44</v>
      </c>
      <c r="U1170" t="n">
        <v>0.6899999999999999</v>
      </c>
      <c r="V1170" t="n">
        <v>0.76</v>
      </c>
      <c r="W1170" t="n">
        <v>1.46</v>
      </c>
      <c r="X1170" t="n">
        <v>0.18</v>
      </c>
      <c r="Y1170" t="n">
        <v>1</v>
      </c>
      <c r="Z1170" t="n">
        <v>10</v>
      </c>
    </row>
    <row r="1171">
      <c r="A1171" t="n">
        <v>72</v>
      </c>
      <c r="B1171" t="n">
        <v>115</v>
      </c>
      <c r="C1171" t="inlineStr">
        <is>
          <t xml:space="preserve">CONCLUIDO	</t>
        </is>
      </c>
      <c r="D1171" t="n">
        <v>6.8155</v>
      </c>
      <c r="E1171" t="n">
        <v>14.67</v>
      </c>
      <c r="F1171" t="n">
        <v>11.7</v>
      </c>
      <c r="G1171" t="n">
        <v>100.32</v>
      </c>
      <c r="H1171" t="n">
        <v>1.33</v>
      </c>
      <c r="I1171" t="n">
        <v>7</v>
      </c>
      <c r="J1171" t="n">
        <v>254.21</v>
      </c>
      <c r="K1171" t="n">
        <v>56.94</v>
      </c>
      <c r="L1171" t="n">
        <v>19</v>
      </c>
      <c r="M1171" t="n">
        <v>5</v>
      </c>
      <c r="N1171" t="n">
        <v>63.26</v>
      </c>
      <c r="O1171" t="n">
        <v>31586.21</v>
      </c>
      <c r="P1171" t="n">
        <v>154.87</v>
      </c>
      <c r="Q1171" t="n">
        <v>460.73</v>
      </c>
      <c r="R1171" t="n">
        <v>46.05</v>
      </c>
      <c r="S1171" t="n">
        <v>32.19</v>
      </c>
      <c r="T1171" t="n">
        <v>3030.49</v>
      </c>
      <c r="U1171" t="n">
        <v>0.7</v>
      </c>
      <c r="V1171" t="n">
        <v>0.76</v>
      </c>
      <c r="W1171" t="n">
        <v>1.46</v>
      </c>
      <c r="X1171" t="n">
        <v>0.17</v>
      </c>
      <c r="Y1171" t="n">
        <v>1</v>
      </c>
      <c r="Z1171" t="n">
        <v>10</v>
      </c>
    </row>
    <row r="1172">
      <c r="A1172" t="n">
        <v>73</v>
      </c>
      <c r="B1172" t="n">
        <v>115</v>
      </c>
      <c r="C1172" t="inlineStr">
        <is>
          <t xml:space="preserve">CONCLUIDO	</t>
        </is>
      </c>
      <c r="D1172" t="n">
        <v>6.8137</v>
      </c>
      <c r="E1172" t="n">
        <v>14.68</v>
      </c>
      <c r="F1172" t="n">
        <v>11.71</v>
      </c>
      <c r="G1172" t="n">
        <v>100.36</v>
      </c>
      <c r="H1172" t="n">
        <v>1.34</v>
      </c>
      <c r="I1172" t="n">
        <v>7</v>
      </c>
      <c r="J1172" t="n">
        <v>254.66</v>
      </c>
      <c r="K1172" t="n">
        <v>56.94</v>
      </c>
      <c r="L1172" t="n">
        <v>19.25</v>
      </c>
      <c r="M1172" t="n">
        <v>5</v>
      </c>
      <c r="N1172" t="n">
        <v>63.47</v>
      </c>
      <c r="O1172" t="n">
        <v>31642.3</v>
      </c>
      <c r="P1172" t="n">
        <v>155.31</v>
      </c>
      <c r="Q1172" t="n">
        <v>460.69</v>
      </c>
      <c r="R1172" t="n">
        <v>46.24</v>
      </c>
      <c r="S1172" t="n">
        <v>32.19</v>
      </c>
      <c r="T1172" t="n">
        <v>3126.28</v>
      </c>
      <c r="U1172" t="n">
        <v>0.7</v>
      </c>
      <c r="V1172" t="n">
        <v>0.76</v>
      </c>
      <c r="W1172" t="n">
        <v>1.46</v>
      </c>
      <c r="X1172" t="n">
        <v>0.17</v>
      </c>
      <c r="Y1172" t="n">
        <v>1</v>
      </c>
      <c r="Z1172" t="n">
        <v>10</v>
      </c>
    </row>
    <row r="1173">
      <c r="A1173" t="n">
        <v>74</v>
      </c>
      <c r="B1173" t="n">
        <v>115</v>
      </c>
      <c r="C1173" t="inlineStr">
        <is>
          <t xml:space="preserve">CONCLUIDO	</t>
        </is>
      </c>
      <c r="D1173" t="n">
        <v>6.8162</v>
      </c>
      <c r="E1173" t="n">
        <v>14.67</v>
      </c>
      <c r="F1173" t="n">
        <v>11.7</v>
      </c>
      <c r="G1173" t="n">
        <v>100.31</v>
      </c>
      <c r="H1173" t="n">
        <v>1.36</v>
      </c>
      <c r="I1173" t="n">
        <v>7</v>
      </c>
      <c r="J1173" t="n">
        <v>255.12</v>
      </c>
      <c r="K1173" t="n">
        <v>56.94</v>
      </c>
      <c r="L1173" t="n">
        <v>19.5</v>
      </c>
      <c r="M1173" t="n">
        <v>5</v>
      </c>
      <c r="N1173" t="n">
        <v>63.67</v>
      </c>
      <c r="O1173" t="n">
        <v>31698.47</v>
      </c>
      <c r="P1173" t="n">
        <v>155.1</v>
      </c>
      <c r="Q1173" t="n">
        <v>460.69</v>
      </c>
      <c r="R1173" t="n">
        <v>45.97</v>
      </c>
      <c r="S1173" t="n">
        <v>32.19</v>
      </c>
      <c r="T1173" t="n">
        <v>2994.29</v>
      </c>
      <c r="U1173" t="n">
        <v>0.7</v>
      </c>
      <c r="V1173" t="n">
        <v>0.76</v>
      </c>
      <c r="W1173" t="n">
        <v>1.46</v>
      </c>
      <c r="X1173" t="n">
        <v>0.17</v>
      </c>
      <c r="Y1173" t="n">
        <v>1</v>
      </c>
      <c r="Z1173" t="n">
        <v>10</v>
      </c>
    </row>
    <row r="1174">
      <c r="A1174" t="n">
        <v>75</v>
      </c>
      <c r="B1174" t="n">
        <v>115</v>
      </c>
      <c r="C1174" t="inlineStr">
        <is>
          <t xml:space="preserve">CONCLUIDO	</t>
        </is>
      </c>
      <c r="D1174" t="n">
        <v>6.8184</v>
      </c>
      <c r="E1174" t="n">
        <v>14.67</v>
      </c>
      <c r="F1174" t="n">
        <v>11.7</v>
      </c>
      <c r="G1174" t="n">
        <v>100.27</v>
      </c>
      <c r="H1174" t="n">
        <v>1.37</v>
      </c>
      <c r="I1174" t="n">
        <v>7</v>
      </c>
      <c r="J1174" t="n">
        <v>255.57</v>
      </c>
      <c r="K1174" t="n">
        <v>56.94</v>
      </c>
      <c r="L1174" t="n">
        <v>19.75</v>
      </c>
      <c r="M1174" t="n">
        <v>5</v>
      </c>
      <c r="N1174" t="n">
        <v>63.88</v>
      </c>
      <c r="O1174" t="n">
        <v>31754.72</v>
      </c>
      <c r="P1174" t="n">
        <v>154.37</v>
      </c>
      <c r="Q1174" t="n">
        <v>460.69</v>
      </c>
      <c r="R1174" t="n">
        <v>45.86</v>
      </c>
      <c r="S1174" t="n">
        <v>32.19</v>
      </c>
      <c r="T1174" t="n">
        <v>2937.05</v>
      </c>
      <c r="U1174" t="n">
        <v>0.7</v>
      </c>
      <c r="V1174" t="n">
        <v>0.76</v>
      </c>
      <c r="W1174" t="n">
        <v>1.46</v>
      </c>
      <c r="X1174" t="n">
        <v>0.16</v>
      </c>
      <c r="Y1174" t="n">
        <v>1</v>
      </c>
      <c r="Z1174" t="n">
        <v>10</v>
      </c>
    </row>
    <row r="1175">
      <c r="A1175" t="n">
        <v>76</v>
      </c>
      <c r="B1175" t="n">
        <v>115</v>
      </c>
      <c r="C1175" t="inlineStr">
        <is>
          <t xml:space="preserve">CONCLUIDO	</t>
        </is>
      </c>
      <c r="D1175" t="n">
        <v>6.8156</v>
      </c>
      <c r="E1175" t="n">
        <v>14.67</v>
      </c>
      <c r="F1175" t="n">
        <v>11.7</v>
      </c>
      <c r="G1175" t="n">
        <v>100.32</v>
      </c>
      <c r="H1175" t="n">
        <v>1.39</v>
      </c>
      <c r="I1175" t="n">
        <v>7</v>
      </c>
      <c r="J1175" t="n">
        <v>256.03</v>
      </c>
      <c r="K1175" t="n">
        <v>56.94</v>
      </c>
      <c r="L1175" t="n">
        <v>20</v>
      </c>
      <c r="M1175" t="n">
        <v>5</v>
      </c>
      <c r="N1175" t="n">
        <v>64.09</v>
      </c>
      <c r="O1175" t="n">
        <v>31811.04</v>
      </c>
      <c r="P1175" t="n">
        <v>154.21</v>
      </c>
      <c r="Q1175" t="n">
        <v>460.69</v>
      </c>
      <c r="R1175" t="n">
        <v>46</v>
      </c>
      <c r="S1175" t="n">
        <v>32.19</v>
      </c>
      <c r="T1175" t="n">
        <v>3005.06</v>
      </c>
      <c r="U1175" t="n">
        <v>0.7</v>
      </c>
      <c r="V1175" t="n">
        <v>0.76</v>
      </c>
      <c r="W1175" t="n">
        <v>1.46</v>
      </c>
      <c r="X1175" t="n">
        <v>0.17</v>
      </c>
      <c r="Y1175" t="n">
        <v>1</v>
      </c>
      <c r="Z1175" t="n">
        <v>10</v>
      </c>
    </row>
    <row r="1176">
      <c r="A1176" t="n">
        <v>77</v>
      </c>
      <c r="B1176" t="n">
        <v>115</v>
      </c>
      <c r="C1176" t="inlineStr">
        <is>
          <t xml:space="preserve">CONCLUIDO	</t>
        </is>
      </c>
      <c r="D1176" t="n">
        <v>6.82</v>
      </c>
      <c r="E1176" t="n">
        <v>14.66</v>
      </c>
      <c r="F1176" t="n">
        <v>11.69</v>
      </c>
      <c r="G1176" t="n">
        <v>100.24</v>
      </c>
      <c r="H1176" t="n">
        <v>1.4</v>
      </c>
      <c r="I1176" t="n">
        <v>7</v>
      </c>
      <c r="J1176" t="n">
        <v>256.49</v>
      </c>
      <c r="K1176" t="n">
        <v>56.94</v>
      </c>
      <c r="L1176" t="n">
        <v>20.25</v>
      </c>
      <c r="M1176" t="n">
        <v>5</v>
      </c>
      <c r="N1176" t="n">
        <v>64.29000000000001</v>
      </c>
      <c r="O1176" t="n">
        <v>31867.44</v>
      </c>
      <c r="P1176" t="n">
        <v>153.66</v>
      </c>
      <c r="Q1176" t="n">
        <v>460.69</v>
      </c>
      <c r="R1176" t="n">
        <v>45.82</v>
      </c>
      <c r="S1176" t="n">
        <v>32.19</v>
      </c>
      <c r="T1176" t="n">
        <v>2916.83</v>
      </c>
      <c r="U1176" t="n">
        <v>0.7</v>
      </c>
      <c r="V1176" t="n">
        <v>0.76</v>
      </c>
      <c r="W1176" t="n">
        <v>1.45</v>
      </c>
      <c r="X1176" t="n">
        <v>0.16</v>
      </c>
      <c r="Y1176" t="n">
        <v>1</v>
      </c>
      <c r="Z1176" t="n">
        <v>10</v>
      </c>
    </row>
    <row r="1177">
      <c r="A1177" t="n">
        <v>78</v>
      </c>
      <c r="B1177" t="n">
        <v>115</v>
      </c>
      <c r="C1177" t="inlineStr">
        <is>
          <t xml:space="preserve">CONCLUIDO	</t>
        </is>
      </c>
      <c r="D1177" t="n">
        <v>6.816</v>
      </c>
      <c r="E1177" t="n">
        <v>14.67</v>
      </c>
      <c r="F1177" t="n">
        <v>11.7</v>
      </c>
      <c r="G1177" t="n">
        <v>100.31</v>
      </c>
      <c r="H1177" t="n">
        <v>1.42</v>
      </c>
      <c r="I1177" t="n">
        <v>7</v>
      </c>
      <c r="J1177" t="n">
        <v>256.94</v>
      </c>
      <c r="K1177" t="n">
        <v>56.94</v>
      </c>
      <c r="L1177" t="n">
        <v>20.5</v>
      </c>
      <c r="M1177" t="n">
        <v>5</v>
      </c>
      <c r="N1177" t="n">
        <v>64.5</v>
      </c>
      <c r="O1177" t="n">
        <v>31924.04</v>
      </c>
      <c r="P1177" t="n">
        <v>153.21</v>
      </c>
      <c r="Q1177" t="n">
        <v>460.69</v>
      </c>
      <c r="R1177" t="n">
        <v>46.05</v>
      </c>
      <c r="S1177" t="n">
        <v>32.19</v>
      </c>
      <c r="T1177" t="n">
        <v>3031.26</v>
      </c>
      <c r="U1177" t="n">
        <v>0.7</v>
      </c>
      <c r="V1177" t="n">
        <v>0.76</v>
      </c>
      <c r="W1177" t="n">
        <v>1.46</v>
      </c>
      <c r="X1177" t="n">
        <v>0.17</v>
      </c>
      <c r="Y1177" t="n">
        <v>1</v>
      </c>
      <c r="Z1177" t="n">
        <v>10</v>
      </c>
    </row>
    <row r="1178">
      <c r="A1178" t="n">
        <v>79</v>
      </c>
      <c r="B1178" t="n">
        <v>115</v>
      </c>
      <c r="C1178" t="inlineStr">
        <is>
          <t xml:space="preserve">CONCLUIDO	</t>
        </is>
      </c>
      <c r="D1178" t="n">
        <v>6.817</v>
      </c>
      <c r="E1178" t="n">
        <v>14.67</v>
      </c>
      <c r="F1178" t="n">
        <v>11.7</v>
      </c>
      <c r="G1178" t="n">
        <v>100.3</v>
      </c>
      <c r="H1178" t="n">
        <v>1.43</v>
      </c>
      <c r="I1178" t="n">
        <v>7</v>
      </c>
      <c r="J1178" t="n">
        <v>257.4</v>
      </c>
      <c r="K1178" t="n">
        <v>56.94</v>
      </c>
      <c r="L1178" t="n">
        <v>20.75</v>
      </c>
      <c r="M1178" t="n">
        <v>5</v>
      </c>
      <c r="N1178" t="n">
        <v>64.70999999999999</v>
      </c>
      <c r="O1178" t="n">
        <v>31980.59</v>
      </c>
      <c r="P1178" t="n">
        <v>152.35</v>
      </c>
      <c r="Q1178" t="n">
        <v>460.69</v>
      </c>
      <c r="R1178" t="n">
        <v>45.94</v>
      </c>
      <c r="S1178" t="n">
        <v>32.19</v>
      </c>
      <c r="T1178" t="n">
        <v>2977</v>
      </c>
      <c r="U1178" t="n">
        <v>0.7</v>
      </c>
      <c r="V1178" t="n">
        <v>0.76</v>
      </c>
      <c r="W1178" t="n">
        <v>1.46</v>
      </c>
      <c r="X1178" t="n">
        <v>0.17</v>
      </c>
      <c r="Y1178" t="n">
        <v>1</v>
      </c>
      <c r="Z1178" t="n">
        <v>10</v>
      </c>
    </row>
    <row r="1179">
      <c r="A1179" t="n">
        <v>80</v>
      </c>
      <c r="B1179" t="n">
        <v>115</v>
      </c>
      <c r="C1179" t="inlineStr">
        <is>
          <t xml:space="preserve">CONCLUIDO	</t>
        </is>
      </c>
      <c r="D1179" t="n">
        <v>6.8168</v>
      </c>
      <c r="E1179" t="n">
        <v>14.67</v>
      </c>
      <c r="F1179" t="n">
        <v>11.7</v>
      </c>
      <c r="G1179" t="n">
        <v>100.3</v>
      </c>
      <c r="H1179" t="n">
        <v>1.45</v>
      </c>
      <c r="I1179" t="n">
        <v>7</v>
      </c>
      <c r="J1179" t="n">
        <v>257.86</v>
      </c>
      <c r="K1179" t="n">
        <v>56.94</v>
      </c>
      <c r="L1179" t="n">
        <v>21</v>
      </c>
      <c r="M1179" t="n">
        <v>5</v>
      </c>
      <c r="N1179" t="n">
        <v>64.92</v>
      </c>
      <c r="O1179" t="n">
        <v>32037.22</v>
      </c>
      <c r="P1179" t="n">
        <v>151.5</v>
      </c>
      <c r="Q1179" t="n">
        <v>460.69</v>
      </c>
      <c r="R1179" t="n">
        <v>45.85</v>
      </c>
      <c r="S1179" t="n">
        <v>32.19</v>
      </c>
      <c r="T1179" t="n">
        <v>2930.94</v>
      </c>
      <c r="U1179" t="n">
        <v>0.7</v>
      </c>
      <c r="V1179" t="n">
        <v>0.76</v>
      </c>
      <c r="W1179" t="n">
        <v>1.46</v>
      </c>
      <c r="X1179" t="n">
        <v>0.17</v>
      </c>
      <c r="Y1179" t="n">
        <v>1</v>
      </c>
      <c r="Z1179" t="n">
        <v>10</v>
      </c>
    </row>
    <row r="1180">
      <c r="A1180" t="n">
        <v>81</v>
      </c>
      <c r="B1180" t="n">
        <v>115</v>
      </c>
      <c r="C1180" t="inlineStr">
        <is>
          <t xml:space="preserve">CONCLUIDO	</t>
        </is>
      </c>
      <c r="D1180" t="n">
        <v>6.8141</v>
      </c>
      <c r="E1180" t="n">
        <v>14.68</v>
      </c>
      <c r="F1180" t="n">
        <v>11.71</v>
      </c>
      <c r="G1180" t="n">
        <v>100.35</v>
      </c>
      <c r="H1180" t="n">
        <v>1.46</v>
      </c>
      <c r="I1180" t="n">
        <v>7</v>
      </c>
      <c r="J1180" t="n">
        <v>258.32</v>
      </c>
      <c r="K1180" t="n">
        <v>56.94</v>
      </c>
      <c r="L1180" t="n">
        <v>21.25</v>
      </c>
      <c r="M1180" t="n">
        <v>5</v>
      </c>
      <c r="N1180" t="n">
        <v>65.13</v>
      </c>
      <c r="O1180" t="n">
        <v>32093.94</v>
      </c>
      <c r="P1180" t="n">
        <v>151.23</v>
      </c>
      <c r="Q1180" t="n">
        <v>460.69</v>
      </c>
      <c r="R1180" t="n">
        <v>46.19</v>
      </c>
      <c r="S1180" t="n">
        <v>32.19</v>
      </c>
      <c r="T1180" t="n">
        <v>3102.73</v>
      </c>
      <c r="U1180" t="n">
        <v>0.7</v>
      </c>
      <c r="V1180" t="n">
        <v>0.76</v>
      </c>
      <c r="W1180" t="n">
        <v>1.46</v>
      </c>
      <c r="X1180" t="n">
        <v>0.17</v>
      </c>
      <c r="Y1180" t="n">
        <v>1</v>
      </c>
      <c r="Z1180" t="n">
        <v>10</v>
      </c>
    </row>
    <row r="1181">
      <c r="A1181" t="n">
        <v>82</v>
      </c>
      <c r="B1181" t="n">
        <v>115</v>
      </c>
      <c r="C1181" t="inlineStr">
        <is>
          <t xml:space="preserve">CONCLUIDO	</t>
        </is>
      </c>
      <c r="D1181" t="n">
        <v>6.8524</v>
      </c>
      <c r="E1181" t="n">
        <v>14.59</v>
      </c>
      <c r="F1181" t="n">
        <v>11.67</v>
      </c>
      <c r="G1181" t="n">
        <v>116.69</v>
      </c>
      <c r="H1181" t="n">
        <v>1.48</v>
      </c>
      <c r="I1181" t="n">
        <v>6</v>
      </c>
      <c r="J1181" t="n">
        <v>258.78</v>
      </c>
      <c r="K1181" t="n">
        <v>56.94</v>
      </c>
      <c r="L1181" t="n">
        <v>21.5</v>
      </c>
      <c r="M1181" t="n">
        <v>4</v>
      </c>
      <c r="N1181" t="n">
        <v>65.34</v>
      </c>
      <c r="O1181" t="n">
        <v>32150.72</v>
      </c>
      <c r="P1181" t="n">
        <v>149.69</v>
      </c>
      <c r="Q1181" t="n">
        <v>460.69</v>
      </c>
      <c r="R1181" t="n">
        <v>44.85</v>
      </c>
      <c r="S1181" t="n">
        <v>32.19</v>
      </c>
      <c r="T1181" t="n">
        <v>2436.08</v>
      </c>
      <c r="U1181" t="n">
        <v>0.72</v>
      </c>
      <c r="V1181" t="n">
        <v>0.77</v>
      </c>
      <c r="W1181" t="n">
        <v>1.46</v>
      </c>
      <c r="X1181" t="n">
        <v>0.14</v>
      </c>
      <c r="Y1181" t="n">
        <v>1</v>
      </c>
      <c r="Z1181" t="n">
        <v>10</v>
      </c>
    </row>
    <row r="1182">
      <c r="A1182" t="n">
        <v>83</v>
      </c>
      <c r="B1182" t="n">
        <v>115</v>
      </c>
      <c r="C1182" t="inlineStr">
        <is>
          <t xml:space="preserve">CONCLUIDO	</t>
        </is>
      </c>
      <c r="D1182" t="n">
        <v>6.8509</v>
      </c>
      <c r="E1182" t="n">
        <v>14.6</v>
      </c>
      <c r="F1182" t="n">
        <v>11.67</v>
      </c>
      <c r="G1182" t="n">
        <v>116.72</v>
      </c>
      <c r="H1182" t="n">
        <v>1.49</v>
      </c>
      <c r="I1182" t="n">
        <v>6</v>
      </c>
      <c r="J1182" t="n">
        <v>259.24</v>
      </c>
      <c r="K1182" t="n">
        <v>56.94</v>
      </c>
      <c r="L1182" t="n">
        <v>21.75</v>
      </c>
      <c r="M1182" t="n">
        <v>4</v>
      </c>
      <c r="N1182" t="n">
        <v>65.55</v>
      </c>
      <c r="O1182" t="n">
        <v>32207.59</v>
      </c>
      <c r="P1182" t="n">
        <v>149.53</v>
      </c>
      <c r="Q1182" t="n">
        <v>460.72</v>
      </c>
      <c r="R1182" t="n">
        <v>45.03</v>
      </c>
      <c r="S1182" t="n">
        <v>32.19</v>
      </c>
      <c r="T1182" t="n">
        <v>2529.36</v>
      </c>
      <c r="U1182" t="n">
        <v>0.71</v>
      </c>
      <c r="V1182" t="n">
        <v>0.77</v>
      </c>
      <c r="W1182" t="n">
        <v>1.46</v>
      </c>
      <c r="X1182" t="n">
        <v>0.14</v>
      </c>
      <c r="Y1182" t="n">
        <v>1</v>
      </c>
      <c r="Z1182" t="n">
        <v>10</v>
      </c>
    </row>
    <row r="1183">
      <c r="A1183" t="n">
        <v>84</v>
      </c>
      <c r="B1183" t="n">
        <v>115</v>
      </c>
      <c r="C1183" t="inlineStr">
        <is>
          <t xml:space="preserve">CONCLUIDO	</t>
        </is>
      </c>
      <c r="D1183" t="n">
        <v>6.8518</v>
      </c>
      <c r="E1183" t="n">
        <v>14.59</v>
      </c>
      <c r="F1183" t="n">
        <v>11.67</v>
      </c>
      <c r="G1183" t="n">
        <v>116.71</v>
      </c>
      <c r="H1183" t="n">
        <v>1.51</v>
      </c>
      <c r="I1183" t="n">
        <v>6</v>
      </c>
      <c r="J1183" t="n">
        <v>259.71</v>
      </c>
      <c r="K1183" t="n">
        <v>56.94</v>
      </c>
      <c r="L1183" t="n">
        <v>22</v>
      </c>
      <c r="M1183" t="n">
        <v>4</v>
      </c>
      <c r="N1183" t="n">
        <v>65.76000000000001</v>
      </c>
      <c r="O1183" t="n">
        <v>32264.54</v>
      </c>
      <c r="P1183" t="n">
        <v>149.63</v>
      </c>
      <c r="Q1183" t="n">
        <v>460.69</v>
      </c>
      <c r="R1183" t="n">
        <v>44.94</v>
      </c>
      <c r="S1183" t="n">
        <v>32.19</v>
      </c>
      <c r="T1183" t="n">
        <v>2484.04</v>
      </c>
      <c r="U1183" t="n">
        <v>0.72</v>
      </c>
      <c r="V1183" t="n">
        <v>0.77</v>
      </c>
      <c r="W1183" t="n">
        <v>1.46</v>
      </c>
      <c r="X1183" t="n">
        <v>0.14</v>
      </c>
      <c r="Y1183" t="n">
        <v>1</v>
      </c>
      <c r="Z1183" t="n">
        <v>10</v>
      </c>
    </row>
    <row r="1184">
      <c r="A1184" t="n">
        <v>85</v>
      </c>
      <c r="B1184" t="n">
        <v>115</v>
      </c>
      <c r="C1184" t="inlineStr">
        <is>
          <t xml:space="preserve">CONCLUIDO	</t>
        </is>
      </c>
      <c r="D1184" t="n">
        <v>6.8514</v>
      </c>
      <c r="E1184" t="n">
        <v>14.6</v>
      </c>
      <c r="F1184" t="n">
        <v>11.67</v>
      </c>
      <c r="G1184" t="n">
        <v>116.71</v>
      </c>
      <c r="H1184" t="n">
        <v>1.52</v>
      </c>
      <c r="I1184" t="n">
        <v>6</v>
      </c>
      <c r="J1184" t="n">
        <v>260.17</v>
      </c>
      <c r="K1184" t="n">
        <v>56.94</v>
      </c>
      <c r="L1184" t="n">
        <v>22.25</v>
      </c>
      <c r="M1184" t="n">
        <v>4</v>
      </c>
      <c r="N1184" t="n">
        <v>65.98</v>
      </c>
      <c r="O1184" t="n">
        <v>32321.56</v>
      </c>
      <c r="P1184" t="n">
        <v>149.93</v>
      </c>
      <c r="Q1184" t="n">
        <v>460.69</v>
      </c>
      <c r="R1184" t="n">
        <v>44.98</v>
      </c>
      <c r="S1184" t="n">
        <v>32.19</v>
      </c>
      <c r="T1184" t="n">
        <v>2499.97</v>
      </c>
      <c r="U1184" t="n">
        <v>0.72</v>
      </c>
      <c r="V1184" t="n">
        <v>0.77</v>
      </c>
      <c r="W1184" t="n">
        <v>1.46</v>
      </c>
      <c r="X1184" t="n">
        <v>0.14</v>
      </c>
      <c r="Y1184" t="n">
        <v>1</v>
      </c>
      <c r="Z1184" t="n">
        <v>10</v>
      </c>
    </row>
    <row r="1185">
      <c r="A1185" t="n">
        <v>86</v>
      </c>
      <c r="B1185" t="n">
        <v>115</v>
      </c>
      <c r="C1185" t="inlineStr">
        <is>
          <t xml:space="preserve">CONCLUIDO	</t>
        </is>
      </c>
      <c r="D1185" t="n">
        <v>6.8548</v>
      </c>
      <c r="E1185" t="n">
        <v>14.59</v>
      </c>
      <c r="F1185" t="n">
        <v>11.66</v>
      </c>
      <c r="G1185" t="n">
        <v>116.64</v>
      </c>
      <c r="H1185" t="n">
        <v>1.54</v>
      </c>
      <c r="I1185" t="n">
        <v>6</v>
      </c>
      <c r="J1185" t="n">
        <v>260.63</v>
      </c>
      <c r="K1185" t="n">
        <v>56.94</v>
      </c>
      <c r="L1185" t="n">
        <v>22.5</v>
      </c>
      <c r="M1185" t="n">
        <v>4</v>
      </c>
      <c r="N1185" t="n">
        <v>66.19</v>
      </c>
      <c r="O1185" t="n">
        <v>32378.67</v>
      </c>
      <c r="P1185" t="n">
        <v>149.87</v>
      </c>
      <c r="Q1185" t="n">
        <v>460.69</v>
      </c>
      <c r="R1185" t="n">
        <v>44.76</v>
      </c>
      <c r="S1185" t="n">
        <v>32.19</v>
      </c>
      <c r="T1185" t="n">
        <v>2391.67</v>
      </c>
      <c r="U1185" t="n">
        <v>0.72</v>
      </c>
      <c r="V1185" t="n">
        <v>0.77</v>
      </c>
      <c r="W1185" t="n">
        <v>1.46</v>
      </c>
      <c r="X1185" t="n">
        <v>0.13</v>
      </c>
      <c r="Y1185" t="n">
        <v>1</v>
      </c>
      <c r="Z1185" t="n">
        <v>10</v>
      </c>
    </row>
    <row r="1186">
      <c r="A1186" t="n">
        <v>87</v>
      </c>
      <c r="B1186" t="n">
        <v>115</v>
      </c>
      <c r="C1186" t="inlineStr">
        <is>
          <t xml:space="preserve">CONCLUIDO	</t>
        </is>
      </c>
      <c r="D1186" t="n">
        <v>6.8522</v>
      </c>
      <c r="E1186" t="n">
        <v>14.59</v>
      </c>
      <c r="F1186" t="n">
        <v>11.67</v>
      </c>
      <c r="G1186" t="n">
        <v>116.7</v>
      </c>
      <c r="H1186" t="n">
        <v>1.55</v>
      </c>
      <c r="I1186" t="n">
        <v>6</v>
      </c>
      <c r="J1186" t="n">
        <v>261.09</v>
      </c>
      <c r="K1186" t="n">
        <v>56.94</v>
      </c>
      <c r="L1186" t="n">
        <v>22.75</v>
      </c>
      <c r="M1186" t="n">
        <v>4</v>
      </c>
      <c r="N1186" t="n">
        <v>66.40000000000001</v>
      </c>
      <c r="O1186" t="n">
        <v>32435.86</v>
      </c>
      <c r="P1186" t="n">
        <v>149.56</v>
      </c>
      <c r="Q1186" t="n">
        <v>460.69</v>
      </c>
      <c r="R1186" t="n">
        <v>44.86</v>
      </c>
      <c r="S1186" t="n">
        <v>32.19</v>
      </c>
      <c r="T1186" t="n">
        <v>2441.95</v>
      </c>
      <c r="U1186" t="n">
        <v>0.72</v>
      </c>
      <c r="V1186" t="n">
        <v>0.77</v>
      </c>
      <c r="W1186" t="n">
        <v>1.46</v>
      </c>
      <c r="X1186" t="n">
        <v>0.14</v>
      </c>
      <c r="Y1186" t="n">
        <v>1</v>
      </c>
      <c r="Z1186" t="n">
        <v>10</v>
      </c>
    </row>
    <row r="1187">
      <c r="A1187" t="n">
        <v>88</v>
      </c>
      <c r="B1187" t="n">
        <v>115</v>
      </c>
      <c r="C1187" t="inlineStr">
        <is>
          <t xml:space="preserve">CONCLUIDO	</t>
        </is>
      </c>
      <c r="D1187" t="n">
        <v>6.8501</v>
      </c>
      <c r="E1187" t="n">
        <v>14.6</v>
      </c>
      <c r="F1187" t="n">
        <v>11.67</v>
      </c>
      <c r="G1187" t="n">
        <v>116.74</v>
      </c>
      <c r="H1187" t="n">
        <v>1.56</v>
      </c>
      <c r="I1187" t="n">
        <v>6</v>
      </c>
      <c r="J1187" t="n">
        <v>261.56</v>
      </c>
      <c r="K1187" t="n">
        <v>56.94</v>
      </c>
      <c r="L1187" t="n">
        <v>23</v>
      </c>
      <c r="M1187" t="n">
        <v>4</v>
      </c>
      <c r="N1187" t="n">
        <v>66.62</v>
      </c>
      <c r="O1187" t="n">
        <v>32493.12</v>
      </c>
      <c r="P1187" t="n">
        <v>149.31</v>
      </c>
      <c r="Q1187" t="n">
        <v>460.69</v>
      </c>
      <c r="R1187" t="n">
        <v>44.98</v>
      </c>
      <c r="S1187" t="n">
        <v>32.19</v>
      </c>
      <c r="T1187" t="n">
        <v>2504.93</v>
      </c>
      <c r="U1187" t="n">
        <v>0.72</v>
      </c>
      <c r="V1187" t="n">
        <v>0.77</v>
      </c>
      <c r="W1187" t="n">
        <v>1.46</v>
      </c>
      <c r="X1187" t="n">
        <v>0.14</v>
      </c>
      <c r="Y1187" t="n">
        <v>1</v>
      </c>
      <c r="Z1187" t="n">
        <v>10</v>
      </c>
    </row>
    <row r="1188">
      <c r="A1188" t="n">
        <v>89</v>
      </c>
      <c r="B1188" t="n">
        <v>115</v>
      </c>
      <c r="C1188" t="inlineStr">
        <is>
          <t xml:space="preserve">CONCLUIDO	</t>
        </is>
      </c>
      <c r="D1188" t="n">
        <v>6.8518</v>
      </c>
      <c r="E1188" t="n">
        <v>14.59</v>
      </c>
      <c r="F1188" t="n">
        <v>11.67</v>
      </c>
      <c r="G1188" t="n">
        <v>116.71</v>
      </c>
      <c r="H1188" t="n">
        <v>1.58</v>
      </c>
      <c r="I1188" t="n">
        <v>6</v>
      </c>
      <c r="J1188" t="n">
        <v>262.02</v>
      </c>
      <c r="K1188" t="n">
        <v>56.94</v>
      </c>
      <c r="L1188" t="n">
        <v>23.25</v>
      </c>
      <c r="M1188" t="n">
        <v>4</v>
      </c>
      <c r="N1188" t="n">
        <v>66.83</v>
      </c>
      <c r="O1188" t="n">
        <v>32550.47</v>
      </c>
      <c r="P1188" t="n">
        <v>148.93</v>
      </c>
      <c r="Q1188" t="n">
        <v>460.7</v>
      </c>
      <c r="R1188" t="n">
        <v>44.88</v>
      </c>
      <c r="S1188" t="n">
        <v>32.19</v>
      </c>
      <c r="T1188" t="n">
        <v>2453.53</v>
      </c>
      <c r="U1188" t="n">
        <v>0.72</v>
      </c>
      <c r="V1188" t="n">
        <v>0.77</v>
      </c>
      <c r="W1188" t="n">
        <v>1.46</v>
      </c>
      <c r="X1188" t="n">
        <v>0.14</v>
      </c>
      <c r="Y1188" t="n">
        <v>1</v>
      </c>
      <c r="Z1188" t="n">
        <v>10</v>
      </c>
    </row>
    <row r="1189">
      <c r="A1189" t="n">
        <v>90</v>
      </c>
      <c r="B1189" t="n">
        <v>115</v>
      </c>
      <c r="C1189" t="inlineStr">
        <is>
          <t xml:space="preserve">CONCLUIDO	</t>
        </is>
      </c>
      <c r="D1189" t="n">
        <v>6.8514</v>
      </c>
      <c r="E1189" t="n">
        <v>14.6</v>
      </c>
      <c r="F1189" t="n">
        <v>11.67</v>
      </c>
      <c r="G1189" t="n">
        <v>116.71</v>
      </c>
      <c r="H1189" t="n">
        <v>1.59</v>
      </c>
      <c r="I1189" t="n">
        <v>6</v>
      </c>
      <c r="J1189" t="n">
        <v>262.49</v>
      </c>
      <c r="K1189" t="n">
        <v>56.94</v>
      </c>
      <c r="L1189" t="n">
        <v>23.5</v>
      </c>
      <c r="M1189" t="n">
        <v>4</v>
      </c>
      <c r="N1189" t="n">
        <v>67.05</v>
      </c>
      <c r="O1189" t="n">
        <v>32607.89</v>
      </c>
      <c r="P1189" t="n">
        <v>148.29</v>
      </c>
      <c r="Q1189" t="n">
        <v>460.69</v>
      </c>
      <c r="R1189" t="n">
        <v>44.92</v>
      </c>
      <c r="S1189" t="n">
        <v>32.19</v>
      </c>
      <c r="T1189" t="n">
        <v>2474</v>
      </c>
      <c r="U1189" t="n">
        <v>0.72</v>
      </c>
      <c r="V1189" t="n">
        <v>0.77</v>
      </c>
      <c r="W1189" t="n">
        <v>1.46</v>
      </c>
      <c r="X1189" t="n">
        <v>0.14</v>
      </c>
      <c r="Y1189" t="n">
        <v>1</v>
      </c>
      <c r="Z1189" t="n">
        <v>10</v>
      </c>
    </row>
    <row r="1190">
      <c r="A1190" t="n">
        <v>91</v>
      </c>
      <c r="B1190" t="n">
        <v>115</v>
      </c>
      <c r="C1190" t="inlineStr">
        <is>
          <t xml:space="preserve">CONCLUIDO	</t>
        </is>
      </c>
      <c r="D1190" t="n">
        <v>6.8545</v>
      </c>
      <c r="E1190" t="n">
        <v>14.59</v>
      </c>
      <c r="F1190" t="n">
        <v>11.66</v>
      </c>
      <c r="G1190" t="n">
        <v>116.65</v>
      </c>
      <c r="H1190" t="n">
        <v>1.61</v>
      </c>
      <c r="I1190" t="n">
        <v>6</v>
      </c>
      <c r="J1190" t="n">
        <v>262.96</v>
      </c>
      <c r="K1190" t="n">
        <v>56.94</v>
      </c>
      <c r="L1190" t="n">
        <v>23.75</v>
      </c>
      <c r="M1190" t="n">
        <v>4</v>
      </c>
      <c r="N1190" t="n">
        <v>67.26000000000001</v>
      </c>
      <c r="O1190" t="n">
        <v>32665.4</v>
      </c>
      <c r="P1190" t="n">
        <v>147.32</v>
      </c>
      <c r="Q1190" t="n">
        <v>460.69</v>
      </c>
      <c r="R1190" t="n">
        <v>44.78</v>
      </c>
      <c r="S1190" t="n">
        <v>32.19</v>
      </c>
      <c r="T1190" t="n">
        <v>2403.1</v>
      </c>
      <c r="U1190" t="n">
        <v>0.72</v>
      </c>
      <c r="V1190" t="n">
        <v>0.77</v>
      </c>
      <c r="W1190" t="n">
        <v>1.46</v>
      </c>
      <c r="X1190" t="n">
        <v>0.13</v>
      </c>
      <c r="Y1190" t="n">
        <v>1</v>
      </c>
      <c r="Z1190" t="n">
        <v>10</v>
      </c>
    </row>
    <row r="1191">
      <c r="A1191" t="n">
        <v>92</v>
      </c>
      <c r="B1191" t="n">
        <v>115</v>
      </c>
      <c r="C1191" t="inlineStr">
        <is>
          <t xml:space="preserve">CONCLUIDO	</t>
        </is>
      </c>
      <c r="D1191" t="n">
        <v>6.8484</v>
      </c>
      <c r="E1191" t="n">
        <v>14.6</v>
      </c>
      <c r="F1191" t="n">
        <v>11.68</v>
      </c>
      <c r="G1191" t="n">
        <v>116.78</v>
      </c>
      <c r="H1191" t="n">
        <v>1.62</v>
      </c>
      <c r="I1191" t="n">
        <v>6</v>
      </c>
      <c r="J1191" t="n">
        <v>263.42</v>
      </c>
      <c r="K1191" t="n">
        <v>56.94</v>
      </c>
      <c r="L1191" t="n">
        <v>24</v>
      </c>
      <c r="M1191" t="n">
        <v>3</v>
      </c>
      <c r="N1191" t="n">
        <v>67.48</v>
      </c>
      <c r="O1191" t="n">
        <v>32722.99</v>
      </c>
      <c r="P1191" t="n">
        <v>146.73</v>
      </c>
      <c r="Q1191" t="n">
        <v>460.69</v>
      </c>
      <c r="R1191" t="n">
        <v>45.22</v>
      </c>
      <c r="S1191" t="n">
        <v>32.19</v>
      </c>
      <c r="T1191" t="n">
        <v>2622.6</v>
      </c>
      <c r="U1191" t="n">
        <v>0.71</v>
      </c>
      <c r="V1191" t="n">
        <v>0.77</v>
      </c>
      <c r="W1191" t="n">
        <v>1.46</v>
      </c>
      <c r="X1191" t="n">
        <v>0.14</v>
      </c>
      <c r="Y1191" t="n">
        <v>1</v>
      </c>
      <c r="Z1191" t="n">
        <v>10</v>
      </c>
    </row>
    <row r="1192">
      <c r="A1192" t="n">
        <v>93</v>
      </c>
      <c r="B1192" t="n">
        <v>115</v>
      </c>
      <c r="C1192" t="inlineStr">
        <is>
          <t xml:space="preserve">CONCLUIDO	</t>
        </is>
      </c>
      <c r="D1192" t="n">
        <v>6.8485</v>
      </c>
      <c r="E1192" t="n">
        <v>14.6</v>
      </c>
      <c r="F1192" t="n">
        <v>11.68</v>
      </c>
      <c r="G1192" t="n">
        <v>116.78</v>
      </c>
      <c r="H1192" t="n">
        <v>1.64</v>
      </c>
      <c r="I1192" t="n">
        <v>6</v>
      </c>
      <c r="J1192" t="n">
        <v>263.89</v>
      </c>
      <c r="K1192" t="n">
        <v>56.94</v>
      </c>
      <c r="L1192" t="n">
        <v>24.25</v>
      </c>
      <c r="M1192" t="n">
        <v>3</v>
      </c>
      <c r="N1192" t="n">
        <v>67.7</v>
      </c>
      <c r="O1192" t="n">
        <v>32780.66</v>
      </c>
      <c r="P1192" t="n">
        <v>146.72</v>
      </c>
      <c r="Q1192" t="n">
        <v>460.69</v>
      </c>
      <c r="R1192" t="n">
        <v>45.2</v>
      </c>
      <c r="S1192" t="n">
        <v>32.19</v>
      </c>
      <c r="T1192" t="n">
        <v>2611.2</v>
      </c>
      <c r="U1192" t="n">
        <v>0.71</v>
      </c>
      <c r="V1192" t="n">
        <v>0.77</v>
      </c>
      <c r="W1192" t="n">
        <v>1.46</v>
      </c>
      <c r="X1192" t="n">
        <v>0.14</v>
      </c>
      <c r="Y1192" t="n">
        <v>1</v>
      </c>
      <c r="Z1192" t="n">
        <v>10</v>
      </c>
    </row>
    <row r="1193">
      <c r="A1193" t="n">
        <v>94</v>
      </c>
      <c r="B1193" t="n">
        <v>115</v>
      </c>
      <c r="C1193" t="inlineStr">
        <is>
          <t xml:space="preserve">CONCLUIDO	</t>
        </is>
      </c>
      <c r="D1193" t="n">
        <v>6.8514</v>
      </c>
      <c r="E1193" t="n">
        <v>14.6</v>
      </c>
      <c r="F1193" t="n">
        <v>11.67</v>
      </c>
      <c r="G1193" t="n">
        <v>116.71</v>
      </c>
      <c r="H1193" t="n">
        <v>1.65</v>
      </c>
      <c r="I1193" t="n">
        <v>6</v>
      </c>
      <c r="J1193" t="n">
        <v>264.36</v>
      </c>
      <c r="K1193" t="n">
        <v>56.94</v>
      </c>
      <c r="L1193" t="n">
        <v>24.5</v>
      </c>
      <c r="M1193" t="n">
        <v>3</v>
      </c>
      <c r="N1193" t="n">
        <v>67.92</v>
      </c>
      <c r="O1193" t="n">
        <v>32838.42</v>
      </c>
      <c r="P1193" t="n">
        <v>146.14</v>
      </c>
      <c r="Q1193" t="n">
        <v>460.7</v>
      </c>
      <c r="R1193" t="n">
        <v>44.93</v>
      </c>
      <c r="S1193" t="n">
        <v>32.19</v>
      </c>
      <c r="T1193" t="n">
        <v>2476.82</v>
      </c>
      <c r="U1193" t="n">
        <v>0.72</v>
      </c>
      <c r="V1193" t="n">
        <v>0.77</v>
      </c>
      <c r="W1193" t="n">
        <v>1.46</v>
      </c>
      <c r="X1193" t="n">
        <v>0.14</v>
      </c>
      <c r="Y1193" t="n">
        <v>1</v>
      </c>
      <c r="Z1193" t="n">
        <v>10</v>
      </c>
    </row>
    <row r="1194">
      <c r="A1194" t="n">
        <v>95</v>
      </c>
      <c r="B1194" t="n">
        <v>115</v>
      </c>
      <c r="C1194" t="inlineStr">
        <is>
          <t xml:space="preserve">CONCLUIDO	</t>
        </is>
      </c>
      <c r="D1194" t="n">
        <v>6.8509</v>
      </c>
      <c r="E1194" t="n">
        <v>14.6</v>
      </c>
      <c r="F1194" t="n">
        <v>11.67</v>
      </c>
      <c r="G1194" t="n">
        <v>116.72</v>
      </c>
      <c r="H1194" t="n">
        <v>1.66</v>
      </c>
      <c r="I1194" t="n">
        <v>6</v>
      </c>
      <c r="J1194" t="n">
        <v>264.83</v>
      </c>
      <c r="K1194" t="n">
        <v>56.94</v>
      </c>
      <c r="L1194" t="n">
        <v>24.75</v>
      </c>
      <c r="M1194" t="n">
        <v>3</v>
      </c>
      <c r="N1194" t="n">
        <v>68.13</v>
      </c>
      <c r="O1194" t="n">
        <v>32896.26</v>
      </c>
      <c r="P1194" t="n">
        <v>145.38</v>
      </c>
      <c r="Q1194" t="n">
        <v>460.69</v>
      </c>
      <c r="R1194" t="n">
        <v>44.99</v>
      </c>
      <c r="S1194" t="n">
        <v>32.19</v>
      </c>
      <c r="T1194" t="n">
        <v>2508.7</v>
      </c>
      <c r="U1194" t="n">
        <v>0.72</v>
      </c>
      <c r="V1194" t="n">
        <v>0.77</v>
      </c>
      <c r="W1194" t="n">
        <v>1.46</v>
      </c>
      <c r="X1194" t="n">
        <v>0.14</v>
      </c>
      <c r="Y1194" t="n">
        <v>1</v>
      </c>
      <c r="Z1194" t="n">
        <v>10</v>
      </c>
    </row>
    <row r="1195">
      <c r="A1195" t="n">
        <v>96</v>
      </c>
      <c r="B1195" t="n">
        <v>115</v>
      </c>
      <c r="C1195" t="inlineStr">
        <is>
          <t xml:space="preserve">CONCLUIDO	</t>
        </is>
      </c>
      <c r="D1195" t="n">
        <v>6.8493</v>
      </c>
      <c r="E1195" t="n">
        <v>14.6</v>
      </c>
      <c r="F1195" t="n">
        <v>11.68</v>
      </c>
      <c r="G1195" t="n">
        <v>116.76</v>
      </c>
      <c r="H1195" t="n">
        <v>1.68</v>
      </c>
      <c r="I1195" t="n">
        <v>6</v>
      </c>
      <c r="J1195" t="n">
        <v>265.3</v>
      </c>
      <c r="K1195" t="n">
        <v>56.94</v>
      </c>
      <c r="L1195" t="n">
        <v>25</v>
      </c>
      <c r="M1195" t="n">
        <v>3</v>
      </c>
      <c r="N1195" t="n">
        <v>68.34999999999999</v>
      </c>
      <c r="O1195" t="n">
        <v>32954.18</v>
      </c>
      <c r="P1195" t="n">
        <v>144.52</v>
      </c>
      <c r="Q1195" t="n">
        <v>460.69</v>
      </c>
      <c r="R1195" t="n">
        <v>45.12</v>
      </c>
      <c r="S1195" t="n">
        <v>32.19</v>
      </c>
      <c r="T1195" t="n">
        <v>2574.65</v>
      </c>
      <c r="U1195" t="n">
        <v>0.71</v>
      </c>
      <c r="V1195" t="n">
        <v>0.77</v>
      </c>
      <c r="W1195" t="n">
        <v>1.46</v>
      </c>
      <c r="X1195" t="n">
        <v>0.14</v>
      </c>
      <c r="Y1195" t="n">
        <v>1</v>
      </c>
      <c r="Z1195" t="n">
        <v>10</v>
      </c>
    </row>
    <row r="1196">
      <c r="A1196" t="n">
        <v>97</v>
      </c>
      <c r="B1196" t="n">
        <v>115</v>
      </c>
      <c r="C1196" t="inlineStr">
        <is>
          <t xml:space="preserve">CONCLUIDO	</t>
        </is>
      </c>
      <c r="D1196" t="n">
        <v>6.8498</v>
      </c>
      <c r="E1196" t="n">
        <v>14.6</v>
      </c>
      <c r="F1196" t="n">
        <v>11.67</v>
      </c>
      <c r="G1196" t="n">
        <v>116.75</v>
      </c>
      <c r="H1196" t="n">
        <v>1.69</v>
      </c>
      <c r="I1196" t="n">
        <v>6</v>
      </c>
      <c r="J1196" t="n">
        <v>265.77</v>
      </c>
      <c r="K1196" t="n">
        <v>56.94</v>
      </c>
      <c r="L1196" t="n">
        <v>25.25</v>
      </c>
      <c r="M1196" t="n">
        <v>3</v>
      </c>
      <c r="N1196" t="n">
        <v>68.56999999999999</v>
      </c>
      <c r="O1196" t="n">
        <v>33012.18</v>
      </c>
      <c r="P1196" t="n">
        <v>144.01</v>
      </c>
      <c r="Q1196" t="n">
        <v>460.69</v>
      </c>
      <c r="R1196" t="n">
        <v>45.03</v>
      </c>
      <c r="S1196" t="n">
        <v>32.19</v>
      </c>
      <c r="T1196" t="n">
        <v>2529.38</v>
      </c>
      <c r="U1196" t="n">
        <v>0.71</v>
      </c>
      <c r="V1196" t="n">
        <v>0.77</v>
      </c>
      <c r="W1196" t="n">
        <v>1.46</v>
      </c>
      <c r="X1196" t="n">
        <v>0.14</v>
      </c>
      <c r="Y1196" t="n">
        <v>1</v>
      </c>
      <c r="Z1196" t="n">
        <v>10</v>
      </c>
    </row>
    <row r="1197">
      <c r="A1197" t="n">
        <v>98</v>
      </c>
      <c r="B1197" t="n">
        <v>115</v>
      </c>
      <c r="C1197" t="inlineStr">
        <is>
          <t xml:space="preserve">CONCLUIDO	</t>
        </is>
      </c>
      <c r="D1197" t="n">
        <v>6.8476</v>
      </c>
      <c r="E1197" t="n">
        <v>14.6</v>
      </c>
      <c r="F1197" t="n">
        <v>11.68</v>
      </c>
      <c r="G1197" t="n">
        <v>116.79</v>
      </c>
      <c r="H1197" t="n">
        <v>1.7</v>
      </c>
      <c r="I1197" t="n">
        <v>6</v>
      </c>
      <c r="J1197" t="n">
        <v>266.24</v>
      </c>
      <c r="K1197" t="n">
        <v>56.94</v>
      </c>
      <c r="L1197" t="n">
        <v>25.5</v>
      </c>
      <c r="M1197" t="n">
        <v>2</v>
      </c>
      <c r="N1197" t="n">
        <v>68.8</v>
      </c>
      <c r="O1197" t="n">
        <v>33070.26</v>
      </c>
      <c r="P1197" t="n">
        <v>143.85</v>
      </c>
      <c r="Q1197" t="n">
        <v>460.69</v>
      </c>
      <c r="R1197" t="n">
        <v>45.18</v>
      </c>
      <c r="S1197" t="n">
        <v>32.19</v>
      </c>
      <c r="T1197" t="n">
        <v>2601.47</v>
      </c>
      <c r="U1197" t="n">
        <v>0.71</v>
      </c>
      <c r="V1197" t="n">
        <v>0.77</v>
      </c>
      <c r="W1197" t="n">
        <v>1.46</v>
      </c>
      <c r="X1197" t="n">
        <v>0.15</v>
      </c>
      <c r="Y1197" t="n">
        <v>1</v>
      </c>
      <c r="Z1197" t="n">
        <v>10</v>
      </c>
    </row>
    <row r="1198">
      <c r="A1198" t="n">
        <v>99</v>
      </c>
      <c r="B1198" t="n">
        <v>115</v>
      </c>
      <c r="C1198" t="inlineStr">
        <is>
          <t xml:space="preserve">CONCLUIDO	</t>
        </is>
      </c>
      <c r="D1198" t="n">
        <v>6.8464</v>
      </c>
      <c r="E1198" t="n">
        <v>14.61</v>
      </c>
      <c r="F1198" t="n">
        <v>11.68</v>
      </c>
      <c r="G1198" t="n">
        <v>116.82</v>
      </c>
      <c r="H1198" t="n">
        <v>1.72</v>
      </c>
      <c r="I1198" t="n">
        <v>6</v>
      </c>
      <c r="J1198" t="n">
        <v>266.71</v>
      </c>
      <c r="K1198" t="n">
        <v>56.94</v>
      </c>
      <c r="L1198" t="n">
        <v>25.75</v>
      </c>
      <c r="M1198" t="n">
        <v>1</v>
      </c>
      <c r="N1198" t="n">
        <v>69.02</v>
      </c>
      <c r="O1198" t="n">
        <v>33128.44</v>
      </c>
      <c r="P1198" t="n">
        <v>143.73</v>
      </c>
      <c r="Q1198" t="n">
        <v>460.69</v>
      </c>
      <c r="R1198" t="n">
        <v>45.21</v>
      </c>
      <c r="S1198" t="n">
        <v>32.19</v>
      </c>
      <c r="T1198" t="n">
        <v>2618.42</v>
      </c>
      <c r="U1198" t="n">
        <v>0.71</v>
      </c>
      <c r="V1198" t="n">
        <v>0.76</v>
      </c>
      <c r="W1198" t="n">
        <v>1.46</v>
      </c>
      <c r="X1198" t="n">
        <v>0.15</v>
      </c>
      <c r="Y1198" t="n">
        <v>1</v>
      </c>
      <c r="Z1198" t="n">
        <v>10</v>
      </c>
    </row>
    <row r="1199">
      <c r="A1199" t="n">
        <v>100</v>
      </c>
      <c r="B1199" t="n">
        <v>115</v>
      </c>
      <c r="C1199" t="inlineStr">
        <is>
          <t xml:space="preserve">CONCLUIDO	</t>
        </is>
      </c>
      <c r="D1199" t="n">
        <v>6.847</v>
      </c>
      <c r="E1199" t="n">
        <v>14.6</v>
      </c>
      <c r="F1199" t="n">
        <v>11.68</v>
      </c>
      <c r="G1199" t="n">
        <v>116.81</v>
      </c>
      <c r="H1199" t="n">
        <v>1.73</v>
      </c>
      <c r="I1199" t="n">
        <v>6</v>
      </c>
      <c r="J1199" t="n">
        <v>267.18</v>
      </c>
      <c r="K1199" t="n">
        <v>56.94</v>
      </c>
      <c r="L1199" t="n">
        <v>26</v>
      </c>
      <c r="M1199" t="n">
        <v>1</v>
      </c>
      <c r="N1199" t="n">
        <v>69.23999999999999</v>
      </c>
      <c r="O1199" t="n">
        <v>33186.69</v>
      </c>
      <c r="P1199" t="n">
        <v>143.72</v>
      </c>
      <c r="Q1199" t="n">
        <v>460.72</v>
      </c>
      <c r="R1199" t="n">
        <v>45.2</v>
      </c>
      <c r="S1199" t="n">
        <v>32.19</v>
      </c>
      <c r="T1199" t="n">
        <v>2610.59</v>
      </c>
      <c r="U1199" t="n">
        <v>0.71</v>
      </c>
      <c r="V1199" t="n">
        <v>0.76</v>
      </c>
      <c r="W1199" t="n">
        <v>1.46</v>
      </c>
      <c r="X1199" t="n">
        <v>0.15</v>
      </c>
      <c r="Y1199" t="n">
        <v>1</v>
      </c>
      <c r="Z1199" t="n">
        <v>10</v>
      </c>
    </row>
    <row r="1200">
      <c r="A1200" t="n">
        <v>101</v>
      </c>
      <c r="B1200" t="n">
        <v>115</v>
      </c>
      <c r="C1200" t="inlineStr">
        <is>
          <t xml:space="preserve">CONCLUIDO	</t>
        </is>
      </c>
      <c r="D1200" t="n">
        <v>6.8487</v>
      </c>
      <c r="E1200" t="n">
        <v>14.6</v>
      </c>
      <c r="F1200" t="n">
        <v>11.68</v>
      </c>
      <c r="G1200" t="n">
        <v>116.77</v>
      </c>
      <c r="H1200" t="n">
        <v>1.75</v>
      </c>
      <c r="I1200" t="n">
        <v>6</v>
      </c>
      <c r="J1200" t="n">
        <v>267.66</v>
      </c>
      <c r="K1200" t="n">
        <v>56.94</v>
      </c>
      <c r="L1200" t="n">
        <v>26.25</v>
      </c>
      <c r="M1200" t="n">
        <v>0</v>
      </c>
      <c r="N1200" t="n">
        <v>69.45999999999999</v>
      </c>
      <c r="O1200" t="n">
        <v>33245.03</v>
      </c>
      <c r="P1200" t="n">
        <v>143.51</v>
      </c>
      <c r="Q1200" t="n">
        <v>460.69</v>
      </c>
      <c r="R1200" t="n">
        <v>45.06</v>
      </c>
      <c r="S1200" t="n">
        <v>32.19</v>
      </c>
      <c r="T1200" t="n">
        <v>2543.02</v>
      </c>
      <c r="U1200" t="n">
        <v>0.71</v>
      </c>
      <c r="V1200" t="n">
        <v>0.77</v>
      </c>
      <c r="W1200" t="n">
        <v>1.46</v>
      </c>
      <c r="X1200" t="n">
        <v>0.14</v>
      </c>
      <c r="Y1200" t="n">
        <v>1</v>
      </c>
      <c r="Z1200" t="n">
        <v>10</v>
      </c>
    </row>
    <row r="1201">
      <c r="A1201" t="n">
        <v>0</v>
      </c>
      <c r="B1201" t="n">
        <v>35</v>
      </c>
      <c r="C1201" t="inlineStr">
        <is>
          <t xml:space="preserve">CONCLUIDO	</t>
        </is>
      </c>
      <c r="D1201" t="n">
        <v>5.9082</v>
      </c>
      <c r="E1201" t="n">
        <v>16.93</v>
      </c>
      <c r="F1201" t="n">
        <v>13.72</v>
      </c>
      <c r="G1201" t="n">
        <v>10.84</v>
      </c>
      <c r="H1201" t="n">
        <v>0.22</v>
      </c>
      <c r="I1201" t="n">
        <v>76</v>
      </c>
      <c r="J1201" t="n">
        <v>80.84</v>
      </c>
      <c r="K1201" t="n">
        <v>35.1</v>
      </c>
      <c r="L1201" t="n">
        <v>1</v>
      </c>
      <c r="M1201" t="n">
        <v>74</v>
      </c>
      <c r="N1201" t="n">
        <v>9.74</v>
      </c>
      <c r="O1201" t="n">
        <v>10204.21</v>
      </c>
      <c r="P1201" t="n">
        <v>104.18</v>
      </c>
      <c r="Q1201" t="n">
        <v>460.77</v>
      </c>
      <c r="R1201" t="n">
        <v>112.3</v>
      </c>
      <c r="S1201" t="n">
        <v>32.19</v>
      </c>
      <c r="T1201" t="n">
        <v>35812.97</v>
      </c>
      <c r="U1201" t="n">
        <v>0.29</v>
      </c>
      <c r="V1201" t="n">
        <v>0.65</v>
      </c>
      <c r="W1201" t="n">
        <v>1.56</v>
      </c>
      <c r="X1201" t="n">
        <v>2.19</v>
      </c>
      <c r="Y1201" t="n">
        <v>1</v>
      </c>
      <c r="Z1201" t="n">
        <v>10</v>
      </c>
    </row>
    <row r="1202">
      <c r="A1202" t="n">
        <v>1</v>
      </c>
      <c r="B1202" t="n">
        <v>35</v>
      </c>
      <c r="C1202" t="inlineStr">
        <is>
          <t xml:space="preserve">CONCLUIDO	</t>
        </is>
      </c>
      <c r="D1202" t="n">
        <v>6.2196</v>
      </c>
      <c r="E1202" t="n">
        <v>16.08</v>
      </c>
      <c r="F1202" t="n">
        <v>13.19</v>
      </c>
      <c r="G1202" t="n">
        <v>13.64</v>
      </c>
      <c r="H1202" t="n">
        <v>0.27</v>
      </c>
      <c r="I1202" t="n">
        <v>58</v>
      </c>
      <c r="J1202" t="n">
        <v>81.14</v>
      </c>
      <c r="K1202" t="n">
        <v>35.1</v>
      </c>
      <c r="L1202" t="n">
        <v>1.25</v>
      </c>
      <c r="M1202" t="n">
        <v>56</v>
      </c>
      <c r="N1202" t="n">
        <v>9.789999999999999</v>
      </c>
      <c r="O1202" t="n">
        <v>10241.25</v>
      </c>
      <c r="P1202" t="n">
        <v>98.88</v>
      </c>
      <c r="Q1202" t="n">
        <v>460.77</v>
      </c>
      <c r="R1202" t="n">
        <v>94.36</v>
      </c>
      <c r="S1202" t="n">
        <v>32.19</v>
      </c>
      <c r="T1202" t="n">
        <v>26934.85</v>
      </c>
      <c r="U1202" t="n">
        <v>0.34</v>
      </c>
      <c r="V1202" t="n">
        <v>0.68</v>
      </c>
      <c r="W1202" t="n">
        <v>1.54</v>
      </c>
      <c r="X1202" t="n">
        <v>1.65</v>
      </c>
      <c r="Y1202" t="n">
        <v>1</v>
      </c>
      <c r="Z1202" t="n">
        <v>10</v>
      </c>
    </row>
    <row r="1203">
      <c r="A1203" t="n">
        <v>2</v>
      </c>
      <c r="B1203" t="n">
        <v>35</v>
      </c>
      <c r="C1203" t="inlineStr">
        <is>
          <t xml:space="preserve">CONCLUIDO	</t>
        </is>
      </c>
      <c r="D1203" t="n">
        <v>6.4212</v>
      </c>
      <c r="E1203" t="n">
        <v>15.57</v>
      </c>
      <c r="F1203" t="n">
        <v>12.87</v>
      </c>
      <c r="G1203" t="n">
        <v>16.43</v>
      </c>
      <c r="H1203" t="n">
        <v>0.32</v>
      </c>
      <c r="I1203" t="n">
        <v>47</v>
      </c>
      <c r="J1203" t="n">
        <v>81.44</v>
      </c>
      <c r="K1203" t="n">
        <v>35.1</v>
      </c>
      <c r="L1203" t="n">
        <v>1.5</v>
      </c>
      <c r="M1203" t="n">
        <v>45</v>
      </c>
      <c r="N1203" t="n">
        <v>9.84</v>
      </c>
      <c r="O1203" t="n">
        <v>10278.32</v>
      </c>
      <c r="P1203" t="n">
        <v>95.45</v>
      </c>
      <c r="Q1203" t="n">
        <v>460.74</v>
      </c>
      <c r="R1203" t="n">
        <v>83.98999999999999</v>
      </c>
      <c r="S1203" t="n">
        <v>32.19</v>
      </c>
      <c r="T1203" t="n">
        <v>21801.69</v>
      </c>
      <c r="U1203" t="n">
        <v>0.38</v>
      </c>
      <c r="V1203" t="n">
        <v>0.6899999999999999</v>
      </c>
      <c r="W1203" t="n">
        <v>1.53</v>
      </c>
      <c r="X1203" t="n">
        <v>1.34</v>
      </c>
      <c r="Y1203" t="n">
        <v>1</v>
      </c>
      <c r="Z1203" t="n">
        <v>10</v>
      </c>
    </row>
    <row r="1204">
      <c r="A1204" t="n">
        <v>3</v>
      </c>
      <c r="B1204" t="n">
        <v>35</v>
      </c>
      <c r="C1204" t="inlineStr">
        <is>
          <t xml:space="preserve">CONCLUIDO	</t>
        </is>
      </c>
      <c r="D1204" t="n">
        <v>6.5762</v>
      </c>
      <c r="E1204" t="n">
        <v>15.21</v>
      </c>
      <c r="F1204" t="n">
        <v>12.64</v>
      </c>
      <c r="G1204" t="n">
        <v>19.45</v>
      </c>
      <c r="H1204" t="n">
        <v>0.38</v>
      </c>
      <c r="I1204" t="n">
        <v>39</v>
      </c>
      <c r="J1204" t="n">
        <v>81.73999999999999</v>
      </c>
      <c r="K1204" t="n">
        <v>35.1</v>
      </c>
      <c r="L1204" t="n">
        <v>1.75</v>
      </c>
      <c r="M1204" t="n">
        <v>37</v>
      </c>
      <c r="N1204" t="n">
        <v>9.890000000000001</v>
      </c>
      <c r="O1204" t="n">
        <v>10315.41</v>
      </c>
      <c r="P1204" t="n">
        <v>92.48</v>
      </c>
      <c r="Q1204" t="n">
        <v>460.74</v>
      </c>
      <c r="R1204" t="n">
        <v>76.72</v>
      </c>
      <c r="S1204" t="n">
        <v>32.19</v>
      </c>
      <c r="T1204" t="n">
        <v>18205.31</v>
      </c>
      <c r="U1204" t="n">
        <v>0.42</v>
      </c>
      <c r="V1204" t="n">
        <v>0.71</v>
      </c>
      <c r="W1204" t="n">
        <v>1.51</v>
      </c>
      <c r="X1204" t="n">
        <v>1.11</v>
      </c>
      <c r="Y1204" t="n">
        <v>1</v>
      </c>
      <c r="Z1204" t="n">
        <v>10</v>
      </c>
    </row>
    <row r="1205">
      <c r="A1205" t="n">
        <v>4</v>
      </c>
      <c r="B1205" t="n">
        <v>35</v>
      </c>
      <c r="C1205" t="inlineStr">
        <is>
          <t xml:space="preserve">CONCLUIDO	</t>
        </is>
      </c>
      <c r="D1205" t="n">
        <v>6.6799</v>
      </c>
      <c r="E1205" t="n">
        <v>14.97</v>
      </c>
      <c r="F1205" t="n">
        <v>12.49</v>
      </c>
      <c r="G1205" t="n">
        <v>22.05</v>
      </c>
      <c r="H1205" t="n">
        <v>0.43</v>
      </c>
      <c r="I1205" t="n">
        <v>34</v>
      </c>
      <c r="J1205" t="n">
        <v>82.04000000000001</v>
      </c>
      <c r="K1205" t="n">
        <v>35.1</v>
      </c>
      <c r="L1205" t="n">
        <v>2</v>
      </c>
      <c r="M1205" t="n">
        <v>32</v>
      </c>
      <c r="N1205" t="n">
        <v>9.94</v>
      </c>
      <c r="O1205" t="n">
        <v>10352.53</v>
      </c>
      <c r="P1205" t="n">
        <v>89.88</v>
      </c>
      <c r="Q1205" t="n">
        <v>460.77</v>
      </c>
      <c r="R1205" t="n">
        <v>71.81999999999999</v>
      </c>
      <c r="S1205" t="n">
        <v>32.19</v>
      </c>
      <c r="T1205" t="n">
        <v>15780.78</v>
      </c>
      <c r="U1205" t="n">
        <v>0.45</v>
      </c>
      <c r="V1205" t="n">
        <v>0.72</v>
      </c>
      <c r="W1205" t="n">
        <v>1.5</v>
      </c>
      <c r="X1205" t="n">
        <v>0.96</v>
      </c>
      <c r="Y1205" t="n">
        <v>1</v>
      </c>
      <c r="Z1205" t="n">
        <v>10</v>
      </c>
    </row>
    <row r="1206">
      <c r="A1206" t="n">
        <v>5</v>
      </c>
      <c r="B1206" t="n">
        <v>35</v>
      </c>
      <c r="C1206" t="inlineStr">
        <is>
          <t xml:space="preserve">CONCLUIDO	</t>
        </is>
      </c>
      <c r="D1206" t="n">
        <v>6.7872</v>
      </c>
      <c r="E1206" t="n">
        <v>14.73</v>
      </c>
      <c r="F1206" t="n">
        <v>12.34</v>
      </c>
      <c r="G1206" t="n">
        <v>25.54</v>
      </c>
      <c r="H1206" t="n">
        <v>0.48</v>
      </c>
      <c r="I1206" t="n">
        <v>29</v>
      </c>
      <c r="J1206" t="n">
        <v>82.34</v>
      </c>
      <c r="K1206" t="n">
        <v>35.1</v>
      </c>
      <c r="L1206" t="n">
        <v>2.25</v>
      </c>
      <c r="M1206" t="n">
        <v>27</v>
      </c>
      <c r="N1206" t="n">
        <v>9.99</v>
      </c>
      <c r="O1206" t="n">
        <v>10389.66</v>
      </c>
      <c r="P1206" t="n">
        <v>87.48999999999999</v>
      </c>
      <c r="Q1206" t="n">
        <v>460.69</v>
      </c>
      <c r="R1206" t="n">
        <v>67.06</v>
      </c>
      <c r="S1206" t="n">
        <v>32.19</v>
      </c>
      <c r="T1206" t="n">
        <v>13428.36</v>
      </c>
      <c r="U1206" t="n">
        <v>0.48</v>
      </c>
      <c r="V1206" t="n">
        <v>0.72</v>
      </c>
      <c r="W1206" t="n">
        <v>1.49</v>
      </c>
      <c r="X1206" t="n">
        <v>0.8100000000000001</v>
      </c>
      <c r="Y1206" t="n">
        <v>1</v>
      </c>
      <c r="Z1206" t="n">
        <v>10</v>
      </c>
    </row>
    <row r="1207">
      <c r="A1207" t="n">
        <v>6</v>
      </c>
      <c r="B1207" t="n">
        <v>35</v>
      </c>
      <c r="C1207" t="inlineStr">
        <is>
          <t xml:space="preserve">CONCLUIDO	</t>
        </is>
      </c>
      <c r="D1207" t="n">
        <v>6.8556</v>
      </c>
      <c r="E1207" t="n">
        <v>14.59</v>
      </c>
      <c r="F1207" t="n">
        <v>12.25</v>
      </c>
      <c r="G1207" t="n">
        <v>28.26</v>
      </c>
      <c r="H1207" t="n">
        <v>0.53</v>
      </c>
      <c r="I1207" t="n">
        <v>26</v>
      </c>
      <c r="J1207" t="n">
        <v>82.65000000000001</v>
      </c>
      <c r="K1207" t="n">
        <v>35.1</v>
      </c>
      <c r="L1207" t="n">
        <v>2.5</v>
      </c>
      <c r="M1207" t="n">
        <v>24</v>
      </c>
      <c r="N1207" t="n">
        <v>10.04</v>
      </c>
      <c r="O1207" t="n">
        <v>10426.82</v>
      </c>
      <c r="P1207" t="n">
        <v>85.7</v>
      </c>
      <c r="Q1207" t="n">
        <v>460.7</v>
      </c>
      <c r="R1207" t="n">
        <v>63.62</v>
      </c>
      <c r="S1207" t="n">
        <v>32.19</v>
      </c>
      <c r="T1207" t="n">
        <v>11724.84</v>
      </c>
      <c r="U1207" t="n">
        <v>0.51</v>
      </c>
      <c r="V1207" t="n">
        <v>0.73</v>
      </c>
      <c r="W1207" t="n">
        <v>1.49</v>
      </c>
      <c r="X1207" t="n">
        <v>0.71</v>
      </c>
      <c r="Y1207" t="n">
        <v>1</v>
      </c>
      <c r="Z1207" t="n">
        <v>10</v>
      </c>
    </row>
    <row r="1208">
      <c r="A1208" t="n">
        <v>7</v>
      </c>
      <c r="B1208" t="n">
        <v>35</v>
      </c>
      <c r="C1208" t="inlineStr">
        <is>
          <t xml:space="preserve">CONCLUIDO	</t>
        </is>
      </c>
      <c r="D1208" t="n">
        <v>6.9207</v>
      </c>
      <c r="E1208" t="n">
        <v>14.45</v>
      </c>
      <c r="F1208" t="n">
        <v>12.16</v>
      </c>
      <c r="G1208" t="n">
        <v>31.73</v>
      </c>
      <c r="H1208" t="n">
        <v>0.58</v>
      </c>
      <c r="I1208" t="n">
        <v>23</v>
      </c>
      <c r="J1208" t="n">
        <v>82.95</v>
      </c>
      <c r="K1208" t="n">
        <v>35.1</v>
      </c>
      <c r="L1208" t="n">
        <v>2.75</v>
      </c>
      <c r="M1208" t="n">
        <v>21</v>
      </c>
      <c r="N1208" t="n">
        <v>10.1</v>
      </c>
      <c r="O1208" t="n">
        <v>10463.99</v>
      </c>
      <c r="P1208" t="n">
        <v>83.41</v>
      </c>
      <c r="Q1208" t="n">
        <v>460.71</v>
      </c>
      <c r="R1208" t="n">
        <v>61.06</v>
      </c>
      <c r="S1208" t="n">
        <v>32.19</v>
      </c>
      <c r="T1208" t="n">
        <v>10456.94</v>
      </c>
      <c r="U1208" t="n">
        <v>0.53</v>
      </c>
      <c r="V1208" t="n">
        <v>0.73</v>
      </c>
      <c r="W1208" t="n">
        <v>1.48</v>
      </c>
      <c r="X1208" t="n">
        <v>0.63</v>
      </c>
      <c r="Y1208" t="n">
        <v>1</v>
      </c>
      <c r="Z1208" t="n">
        <v>10</v>
      </c>
    </row>
    <row r="1209">
      <c r="A1209" t="n">
        <v>8</v>
      </c>
      <c r="B1209" t="n">
        <v>35</v>
      </c>
      <c r="C1209" t="inlineStr">
        <is>
          <t xml:space="preserve">CONCLUIDO	</t>
        </is>
      </c>
      <c r="D1209" t="n">
        <v>6.9626</v>
      </c>
      <c r="E1209" t="n">
        <v>14.36</v>
      </c>
      <c r="F1209" t="n">
        <v>12.11</v>
      </c>
      <c r="G1209" t="n">
        <v>34.6</v>
      </c>
      <c r="H1209" t="n">
        <v>0.63</v>
      </c>
      <c r="I1209" t="n">
        <v>21</v>
      </c>
      <c r="J1209" t="n">
        <v>83.25</v>
      </c>
      <c r="K1209" t="n">
        <v>35.1</v>
      </c>
      <c r="L1209" t="n">
        <v>3</v>
      </c>
      <c r="M1209" t="n">
        <v>19</v>
      </c>
      <c r="N1209" t="n">
        <v>10.15</v>
      </c>
      <c r="O1209" t="n">
        <v>10501.19</v>
      </c>
      <c r="P1209" t="n">
        <v>82.09</v>
      </c>
      <c r="Q1209" t="n">
        <v>460.73</v>
      </c>
      <c r="R1209" t="n">
        <v>59.11</v>
      </c>
      <c r="S1209" t="n">
        <v>32.19</v>
      </c>
      <c r="T1209" t="n">
        <v>9492.549999999999</v>
      </c>
      <c r="U1209" t="n">
        <v>0.54</v>
      </c>
      <c r="V1209" t="n">
        <v>0.74</v>
      </c>
      <c r="W1209" t="n">
        <v>1.48</v>
      </c>
      <c r="X1209" t="n">
        <v>0.57</v>
      </c>
      <c r="Y1209" t="n">
        <v>1</v>
      </c>
      <c r="Z1209" t="n">
        <v>10</v>
      </c>
    </row>
    <row r="1210">
      <c r="A1210" t="n">
        <v>9</v>
      </c>
      <c r="B1210" t="n">
        <v>35</v>
      </c>
      <c r="C1210" t="inlineStr">
        <is>
          <t xml:space="preserve">CONCLUIDO	</t>
        </is>
      </c>
      <c r="D1210" t="n">
        <v>7.0144</v>
      </c>
      <c r="E1210" t="n">
        <v>14.26</v>
      </c>
      <c r="F1210" t="n">
        <v>12.04</v>
      </c>
      <c r="G1210" t="n">
        <v>38.01</v>
      </c>
      <c r="H1210" t="n">
        <v>0.68</v>
      </c>
      <c r="I1210" t="n">
        <v>19</v>
      </c>
      <c r="J1210" t="n">
        <v>83.55</v>
      </c>
      <c r="K1210" t="n">
        <v>35.1</v>
      </c>
      <c r="L1210" t="n">
        <v>3.25</v>
      </c>
      <c r="M1210" t="n">
        <v>17</v>
      </c>
      <c r="N1210" t="n">
        <v>10.2</v>
      </c>
      <c r="O1210" t="n">
        <v>10538.42</v>
      </c>
      <c r="P1210" t="n">
        <v>80.13</v>
      </c>
      <c r="Q1210" t="n">
        <v>460.7</v>
      </c>
      <c r="R1210" t="n">
        <v>56.76</v>
      </c>
      <c r="S1210" t="n">
        <v>32.19</v>
      </c>
      <c r="T1210" t="n">
        <v>8325.02</v>
      </c>
      <c r="U1210" t="n">
        <v>0.57</v>
      </c>
      <c r="V1210" t="n">
        <v>0.74</v>
      </c>
      <c r="W1210" t="n">
        <v>1.48</v>
      </c>
      <c r="X1210" t="n">
        <v>0.5</v>
      </c>
      <c r="Y1210" t="n">
        <v>1</v>
      </c>
      <c r="Z1210" t="n">
        <v>10</v>
      </c>
    </row>
    <row r="1211">
      <c r="A1211" t="n">
        <v>10</v>
      </c>
      <c r="B1211" t="n">
        <v>35</v>
      </c>
      <c r="C1211" t="inlineStr">
        <is>
          <t xml:space="preserve">CONCLUIDO	</t>
        </is>
      </c>
      <c r="D1211" t="n">
        <v>7.055</v>
      </c>
      <c r="E1211" t="n">
        <v>14.17</v>
      </c>
      <c r="F1211" t="n">
        <v>11.99</v>
      </c>
      <c r="G1211" t="n">
        <v>42.32</v>
      </c>
      <c r="H1211" t="n">
        <v>0.73</v>
      </c>
      <c r="I1211" t="n">
        <v>17</v>
      </c>
      <c r="J1211" t="n">
        <v>83.84999999999999</v>
      </c>
      <c r="K1211" t="n">
        <v>35.1</v>
      </c>
      <c r="L1211" t="n">
        <v>3.5</v>
      </c>
      <c r="M1211" t="n">
        <v>14</v>
      </c>
      <c r="N1211" t="n">
        <v>10.25</v>
      </c>
      <c r="O1211" t="n">
        <v>10575.66</v>
      </c>
      <c r="P1211" t="n">
        <v>77.79000000000001</v>
      </c>
      <c r="Q1211" t="n">
        <v>460.7</v>
      </c>
      <c r="R1211" t="n">
        <v>55.44</v>
      </c>
      <c r="S1211" t="n">
        <v>32.19</v>
      </c>
      <c r="T1211" t="n">
        <v>7679.67</v>
      </c>
      <c r="U1211" t="n">
        <v>0.58</v>
      </c>
      <c r="V1211" t="n">
        <v>0.75</v>
      </c>
      <c r="W1211" t="n">
        <v>1.47</v>
      </c>
      <c r="X1211" t="n">
        <v>0.46</v>
      </c>
      <c r="Y1211" t="n">
        <v>1</v>
      </c>
      <c r="Z1211" t="n">
        <v>10</v>
      </c>
    </row>
    <row r="1212">
      <c r="A1212" t="n">
        <v>11</v>
      </c>
      <c r="B1212" t="n">
        <v>35</v>
      </c>
      <c r="C1212" t="inlineStr">
        <is>
          <t xml:space="preserve">CONCLUIDO	</t>
        </is>
      </c>
      <c r="D1212" t="n">
        <v>7.0744</v>
      </c>
      <c r="E1212" t="n">
        <v>14.14</v>
      </c>
      <c r="F1212" t="n">
        <v>11.97</v>
      </c>
      <c r="G1212" t="n">
        <v>44.88</v>
      </c>
      <c r="H1212" t="n">
        <v>0.78</v>
      </c>
      <c r="I1212" t="n">
        <v>16</v>
      </c>
      <c r="J1212" t="n">
        <v>84.15000000000001</v>
      </c>
      <c r="K1212" t="n">
        <v>35.1</v>
      </c>
      <c r="L1212" t="n">
        <v>3.75</v>
      </c>
      <c r="M1212" t="n">
        <v>11</v>
      </c>
      <c r="N1212" t="n">
        <v>10.3</v>
      </c>
      <c r="O1212" t="n">
        <v>10612.93</v>
      </c>
      <c r="P1212" t="n">
        <v>76.48</v>
      </c>
      <c r="Q1212" t="n">
        <v>460.71</v>
      </c>
      <c r="R1212" t="n">
        <v>54.48</v>
      </c>
      <c r="S1212" t="n">
        <v>32.19</v>
      </c>
      <c r="T1212" t="n">
        <v>7201.2</v>
      </c>
      <c r="U1212" t="n">
        <v>0.59</v>
      </c>
      <c r="V1212" t="n">
        <v>0.75</v>
      </c>
      <c r="W1212" t="n">
        <v>1.48</v>
      </c>
      <c r="X1212" t="n">
        <v>0.43</v>
      </c>
      <c r="Y1212" t="n">
        <v>1</v>
      </c>
      <c r="Z1212" t="n">
        <v>10</v>
      </c>
    </row>
    <row r="1213">
      <c r="A1213" t="n">
        <v>12</v>
      </c>
      <c r="B1213" t="n">
        <v>35</v>
      </c>
      <c r="C1213" t="inlineStr">
        <is>
          <t xml:space="preserve">CONCLUIDO	</t>
        </is>
      </c>
      <c r="D1213" t="n">
        <v>7.1014</v>
      </c>
      <c r="E1213" t="n">
        <v>14.08</v>
      </c>
      <c r="F1213" t="n">
        <v>11.93</v>
      </c>
      <c r="G1213" t="n">
        <v>47.73</v>
      </c>
      <c r="H1213" t="n">
        <v>0.83</v>
      </c>
      <c r="I1213" t="n">
        <v>15</v>
      </c>
      <c r="J1213" t="n">
        <v>84.45999999999999</v>
      </c>
      <c r="K1213" t="n">
        <v>35.1</v>
      </c>
      <c r="L1213" t="n">
        <v>4</v>
      </c>
      <c r="M1213" t="n">
        <v>7</v>
      </c>
      <c r="N1213" t="n">
        <v>10.36</v>
      </c>
      <c r="O1213" t="n">
        <v>10650.22</v>
      </c>
      <c r="P1213" t="n">
        <v>75.26000000000001</v>
      </c>
      <c r="Q1213" t="n">
        <v>460.73</v>
      </c>
      <c r="R1213" t="n">
        <v>53.28</v>
      </c>
      <c r="S1213" t="n">
        <v>32.19</v>
      </c>
      <c r="T1213" t="n">
        <v>6609.53</v>
      </c>
      <c r="U1213" t="n">
        <v>0.6</v>
      </c>
      <c r="V1213" t="n">
        <v>0.75</v>
      </c>
      <c r="W1213" t="n">
        <v>1.47</v>
      </c>
      <c r="X1213" t="n">
        <v>0.4</v>
      </c>
      <c r="Y1213" t="n">
        <v>1</v>
      </c>
      <c r="Z1213" t="n">
        <v>10</v>
      </c>
    </row>
    <row r="1214">
      <c r="A1214" t="n">
        <v>13</v>
      </c>
      <c r="B1214" t="n">
        <v>35</v>
      </c>
      <c r="C1214" t="inlineStr">
        <is>
          <t xml:space="preserve">CONCLUIDO	</t>
        </is>
      </c>
      <c r="D1214" t="n">
        <v>7.0928</v>
      </c>
      <c r="E1214" t="n">
        <v>14.1</v>
      </c>
      <c r="F1214" t="n">
        <v>11.95</v>
      </c>
      <c r="G1214" t="n">
        <v>47.79</v>
      </c>
      <c r="H1214" t="n">
        <v>0.88</v>
      </c>
      <c r="I1214" t="n">
        <v>15</v>
      </c>
      <c r="J1214" t="n">
        <v>84.76000000000001</v>
      </c>
      <c r="K1214" t="n">
        <v>35.1</v>
      </c>
      <c r="L1214" t="n">
        <v>4.25</v>
      </c>
      <c r="M1214" t="n">
        <v>3</v>
      </c>
      <c r="N1214" t="n">
        <v>10.41</v>
      </c>
      <c r="O1214" t="n">
        <v>10687.53</v>
      </c>
      <c r="P1214" t="n">
        <v>75.17</v>
      </c>
      <c r="Q1214" t="n">
        <v>460.77</v>
      </c>
      <c r="R1214" t="n">
        <v>53.67</v>
      </c>
      <c r="S1214" t="n">
        <v>32.19</v>
      </c>
      <c r="T1214" t="n">
        <v>6803.16</v>
      </c>
      <c r="U1214" t="n">
        <v>0.6</v>
      </c>
      <c r="V1214" t="n">
        <v>0.75</v>
      </c>
      <c r="W1214" t="n">
        <v>1.48</v>
      </c>
      <c r="X1214" t="n">
        <v>0.41</v>
      </c>
      <c r="Y1214" t="n">
        <v>1</v>
      </c>
      <c r="Z1214" t="n">
        <v>10</v>
      </c>
    </row>
    <row r="1215">
      <c r="A1215" t="n">
        <v>14</v>
      </c>
      <c r="B1215" t="n">
        <v>35</v>
      </c>
      <c r="C1215" t="inlineStr">
        <is>
          <t xml:space="preserve">CONCLUIDO	</t>
        </is>
      </c>
      <c r="D1215" t="n">
        <v>7.0916</v>
      </c>
      <c r="E1215" t="n">
        <v>14.1</v>
      </c>
      <c r="F1215" t="n">
        <v>11.95</v>
      </c>
      <c r="G1215" t="n">
        <v>47.8</v>
      </c>
      <c r="H1215" t="n">
        <v>0.93</v>
      </c>
      <c r="I1215" t="n">
        <v>15</v>
      </c>
      <c r="J1215" t="n">
        <v>85.06</v>
      </c>
      <c r="K1215" t="n">
        <v>35.1</v>
      </c>
      <c r="L1215" t="n">
        <v>4.5</v>
      </c>
      <c r="M1215" t="n">
        <v>2</v>
      </c>
      <c r="N1215" t="n">
        <v>10.46</v>
      </c>
      <c r="O1215" t="n">
        <v>10724.86</v>
      </c>
      <c r="P1215" t="n">
        <v>75.31999999999999</v>
      </c>
      <c r="Q1215" t="n">
        <v>460.8</v>
      </c>
      <c r="R1215" t="n">
        <v>53.7</v>
      </c>
      <c r="S1215" t="n">
        <v>32.19</v>
      </c>
      <c r="T1215" t="n">
        <v>6816.63</v>
      </c>
      <c r="U1215" t="n">
        <v>0.6</v>
      </c>
      <c r="V1215" t="n">
        <v>0.75</v>
      </c>
      <c r="W1215" t="n">
        <v>1.48</v>
      </c>
      <c r="X1215" t="n">
        <v>0.42</v>
      </c>
      <c r="Y1215" t="n">
        <v>1</v>
      </c>
      <c r="Z1215" t="n">
        <v>10</v>
      </c>
    </row>
    <row r="1216">
      <c r="A1216" t="n">
        <v>15</v>
      </c>
      <c r="B1216" t="n">
        <v>35</v>
      </c>
      <c r="C1216" t="inlineStr">
        <is>
          <t xml:space="preserve">CONCLUIDO	</t>
        </is>
      </c>
      <c r="D1216" t="n">
        <v>7.0877</v>
      </c>
      <c r="E1216" t="n">
        <v>14.11</v>
      </c>
      <c r="F1216" t="n">
        <v>11.96</v>
      </c>
      <c r="G1216" t="n">
        <v>47.83</v>
      </c>
      <c r="H1216" t="n">
        <v>0.98</v>
      </c>
      <c r="I1216" t="n">
        <v>15</v>
      </c>
      <c r="J1216" t="n">
        <v>85.36</v>
      </c>
      <c r="K1216" t="n">
        <v>35.1</v>
      </c>
      <c r="L1216" t="n">
        <v>4.75</v>
      </c>
      <c r="M1216" t="n">
        <v>0</v>
      </c>
      <c r="N1216" t="n">
        <v>10.51</v>
      </c>
      <c r="O1216" t="n">
        <v>10762.22</v>
      </c>
      <c r="P1216" t="n">
        <v>75.59</v>
      </c>
      <c r="Q1216" t="n">
        <v>460.77</v>
      </c>
      <c r="R1216" t="n">
        <v>53.81</v>
      </c>
      <c r="S1216" t="n">
        <v>32.19</v>
      </c>
      <c r="T1216" t="n">
        <v>6871.85</v>
      </c>
      <c r="U1216" t="n">
        <v>0.6</v>
      </c>
      <c r="V1216" t="n">
        <v>0.75</v>
      </c>
      <c r="W1216" t="n">
        <v>1.49</v>
      </c>
      <c r="X1216" t="n">
        <v>0.42</v>
      </c>
      <c r="Y1216" t="n">
        <v>1</v>
      </c>
      <c r="Z1216" t="n">
        <v>10</v>
      </c>
    </row>
    <row r="1217">
      <c r="A1217" t="n">
        <v>0</v>
      </c>
      <c r="B1217" t="n">
        <v>50</v>
      </c>
      <c r="C1217" t="inlineStr">
        <is>
          <t xml:space="preserve">CONCLUIDO	</t>
        </is>
      </c>
      <c r="D1217" t="n">
        <v>5.3767</v>
      </c>
      <c r="E1217" t="n">
        <v>18.6</v>
      </c>
      <c r="F1217" t="n">
        <v>14.38</v>
      </c>
      <c r="G1217" t="n">
        <v>8.81</v>
      </c>
      <c r="H1217" t="n">
        <v>0.16</v>
      </c>
      <c r="I1217" t="n">
        <v>98</v>
      </c>
      <c r="J1217" t="n">
        <v>107.41</v>
      </c>
      <c r="K1217" t="n">
        <v>41.65</v>
      </c>
      <c r="L1217" t="n">
        <v>1</v>
      </c>
      <c r="M1217" t="n">
        <v>96</v>
      </c>
      <c r="N1217" t="n">
        <v>14.77</v>
      </c>
      <c r="O1217" t="n">
        <v>13481.73</v>
      </c>
      <c r="P1217" t="n">
        <v>134.35</v>
      </c>
      <c r="Q1217" t="n">
        <v>460.77</v>
      </c>
      <c r="R1217" t="n">
        <v>133.35</v>
      </c>
      <c r="S1217" t="n">
        <v>32.19</v>
      </c>
      <c r="T1217" t="n">
        <v>46227.72</v>
      </c>
      <c r="U1217" t="n">
        <v>0.24</v>
      </c>
      <c r="V1217" t="n">
        <v>0.62</v>
      </c>
      <c r="W1217" t="n">
        <v>1.61</v>
      </c>
      <c r="X1217" t="n">
        <v>2.85</v>
      </c>
      <c r="Y1217" t="n">
        <v>1</v>
      </c>
      <c r="Z1217" t="n">
        <v>10</v>
      </c>
    </row>
    <row r="1218">
      <c r="A1218" t="n">
        <v>1</v>
      </c>
      <c r="B1218" t="n">
        <v>50</v>
      </c>
      <c r="C1218" t="inlineStr">
        <is>
          <t xml:space="preserve">CONCLUIDO	</t>
        </is>
      </c>
      <c r="D1218" t="n">
        <v>5.7651</v>
      </c>
      <c r="E1218" t="n">
        <v>17.35</v>
      </c>
      <c r="F1218" t="n">
        <v>13.67</v>
      </c>
      <c r="G1218" t="n">
        <v>11.08</v>
      </c>
      <c r="H1218" t="n">
        <v>0.2</v>
      </c>
      <c r="I1218" t="n">
        <v>74</v>
      </c>
      <c r="J1218" t="n">
        <v>107.73</v>
      </c>
      <c r="K1218" t="n">
        <v>41.65</v>
      </c>
      <c r="L1218" t="n">
        <v>1.25</v>
      </c>
      <c r="M1218" t="n">
        <v>72</v>
      </c>
      <c r="N1218" t="n">
        <v>14.83</v>
      </c>
      <c r="O1218" t="n">
        <v>13520.81</v>
      </c>
      <c r="P1218" t="n">
        <v>126.71</v>
      </c>
      <c r="Q1218" t="n">
        <v>460.78</v>
      </c>
      <c r="R1218" t="n">
        <v>109.57</v>
      </c>
      <c r="S1218" t="n">
        <v>32.19</v>
      </c>
      <c r="T1218" t="n">
        <v>34459.32</v>
      </c>
      <c r="U1218" t="n">
        <v>0.29</v>
      </c>
      <c r="V1218" t="n">
        <v>0.65</v>
      </c>
      <c r="W1218" t="n">
        <v>1.57</v>
      </c>
      <c r="X1218" t="n">
        <v>2.13</v>
      </c>
      <c r="Y1218" t="n">
        <v>1</v>
      </c>
      <c r="Z1218" t="n">
        <v>10</v>
      </c>
    </row>
    <row r="1219">
      <c r="A1219" t="n">
        <v>2</v>
      </c>
      <c r="B1219" t="n">
        <v>50</v>
      </c>
      <c r="C1219" t="inlineStr">
        <is>
          <t xml:space="preserve">CONCLUIDO	</t>
        </is>
      </c>
      <c r="D1219" t="n">
        <v>6.0134</v>
      </c>
      <c r="E1219" t="n">
        <v>16.63</v>
      </c>
      <c r="F1219" t="n">
        <v>13.26</v>
      </c>
      <c r="G1219" t="n">
        <v>13.26</v>
      </c>
      <c r="H1219" t="n">
        <v>0.24</v>
      </c>
      <c r="I1219" t="n">
        <v>60</v>
      </c>
      <c r="J1219" t="n">
        <v>108.05</v>
      </c>
      <c r="K1219" t="n">
        <v>41.65</v>
      </c>
      <c r="L1219" t="n">
        <v>1.5</v>
      </c>
      <c r="M1219" t="n">
        <v>58</v>
      </c>
      <c r="N1219" t="n">
        <v>14.9</v>
      </c>
      <c r="O1219" t="n">
        <v>13559.91</v>
      </c>
      <c r="P1219" t="n">
        <v>122.02</v>
      </c>
      <c r="Q1219" t="n">
        <v>460.75</v>
      </c>
      <c r="R1219" t="n">
        <v>96.45999999999999</v>
      </c>
      <c r="S1219" t="n">
        <v>32.19</v>
      </c>
      <c r="T1219" t="n">
        <v>27971.21</v>
      </c>
      <c r="U1219" t="n">
        <v>0.33</v>
      </c>
      <c r="V1219" t="n">
        <v>0.67</v>
      </c>
      <c r="W1219" t="n">
        <v>1.55</v>
      </c>
      <c r="X1219" t="n">
        <v>1.72</v>
      </c>
      <c r="Y1219" t="n">
        <v>1</v>
      </c>
      <c r="Z1219" t="n">
        <v>10</v>
      </c>
    </row>
    <row r="1220">
      <c r="A1220" t="n">
        <v>3</v>
      </c>
      <c r="B1220" t="n">
        <v>50</v>
      </c>
      <c r="C1220" t="inlineStr">
        <is>
          <t xml:space="preserve">CONCLUIDO	</t>
        </is>
      </c>
      <c r="D1220" t="n">
        <v>6.2103</v>
      </c>
      <c r="E1220" t="n">
        <v>16.1</v>
      </c>
      <c r="F1220" t="n">
        <v>12.96</v>
      </c>
      <c r="G1220" t="n">
        <v>15.55</v>
      </c>
      <c r="H1220" t="n">
        <v>0.28</v>
      </c>
      <c r="I1220" t="n">
        <v>50</v>
      </c>
      <c r="J1220" t="n">
        <v>108.37</v>
      </c>
      <c r="K1220" t="n">
        <v>41.65</v>
      </c>
      <c r="L1220" t="n">
        <v>1.75</v>
      </c>
      <c r="M1220" t="n">
        <v>48</v>
      </c>
      <c r="N1220" t="n">
        <v>14.97</v>
      </c>
      <c r="O1220" t="n">
        <v>13599.17</v>
      </c>
      <c r="P1220" t="n">
        <v>118.31</v>
      </c>
      <c r="Q1220" t="n">
        <v>460.73</v>
      </c>
      <c r="R1220" t="n">
        <v>86.84</v>
      </c>
      <c r="S1220" t="n">
        <v>32.19</v>
      </c>
      <c r="T1220" t="n">
        <v>23212.21</v>
      </c>
      <c r="U1220" t="n">
        <v>0.37</v>
      </c>
      <c r="V1220" t="n">
        <v>0.6899999999999999</v>
      </c>
      <c r="W1220" t="n">
        <v>1.53</v>
      </c>
      <c r="X1220" t="n">
        <v>1.42</v>
      </c>
      <c r="Y1220" t="n">
        <v>1</v>
      </c>
      <c r="Z1220" t="n">
        <v>10</v>
      </c>
    </row>
    <row r="1221">
      <c r="A1221" t="n">
        <v>4</v>
      </c>
      <c r="B1221" t="n">
        <v>50</v>
      </c>
      <c r="C1221" t="inlineStr">
        <is>
          <t xml:space="preserve">CONCLUIDO	</t>
        </is>
      </c>
      <c r="D1221" t="n">
        <v>6.3539</v>
      </c>
      <c r="E1221" t="n">
        <v>15.74</v>
      </c>
      <c r="F1221" t="n">
        <v>12.75</v>
      </c>
      <c r="G1221" t="n">
        <v>17.79</v>
      </c>
      <c r="H1221" t="n">
        <v>0.32</v>
      </c>
      <c r="I1221" t="n">
        <v>43</v>
      </c>
      <c r="J1221" t="n">
        <v>108.68</v>
      </c>
      <c r="K1221" t="n">
        <v>41.65</v>
      </c>
      <c r="L1221" t="n">
        <v>2</v>
      </c>
      <c r="M1221" t="n">
        <v>41</v>
      </c>
      <c r="N1221" t="n">
        <v>15.03</v>
      </c>
      <c r="O1221" t="n">
        <v>13638.32</v>
      </c>
      <c r="P1221" t="n">
        <v>115.68</v>
      </c>
      <c r="Q1221" t="n">
        <v>460.75</v>
      </c>
      <c r="R1221" t="n">
        <v>79.93000000000001</v>
      </c>
      <c r="S1221" t="n">
        <v>32.19</v>
      </c>
      <c r="T1221" t="n">
        <v>19794.44</v>
      </c>
      <c r="U1221" t="n">
        <v>0.4</v>
      </c>
      <c r="V1221" t="n">
        <v>0.7</v>
      </c>
      <c r="W1221" t="n">
        <v>1.52</v>
      </c>
      <c r="X1221" t="n">
        <v>1.21</v>
      </c>
      <c r="Y1221" t="n">
        <v>1</v>
      </c>
      <c r="Z1221" t="n">
        <v>10</v>
      </c>
    </row>
    <row r="1222">
      <c r="A1222" t="n">
        <v>5</v>
      </c>
      <c r="B1222" t="n">
        <v>50</v>
      </c>
      <c r="C1222" t="inlineStr">
        <is>
          <t xml:space="preserve">CONCLUIDO	</t>
        </is>
      </c>
      <c r="D1222" t="n">
        <v>6.4544</v>
      </c>
      <c r="E1222" t="n">
        <v>15.49</v>
      </c>
      <c r="F1222" t="n">
        <v>12.61</v>
      </c>
      <c r="G1222" t="n">
        <v>19.91</v>
      </c>
      <c r="H1222" t="n">
        <v>0.36</v>
      </c>
      <c r="I1222" t="n">
        <v>38</v>
      </c>
      <c r="J1222" t="n">
        <v>109</v>
      </c>
      <c r="K1222" t="n">
        <v>41.65</v>
      </c>
      <c r="L1222" t="n">
        <v>2.25</v>
      </c>
      <c r="M1222" t="n">
        <v>36</v>
      </c>
      <c r="N1222" t="n">
        <v>15.1</v>
      </c>
      <c r="O1222" t="n">
        <v>13677.51</v>
      </c>
      <c r="P1222" t="n">
        <v>113.42</v>
      </c>
      <c r="Q1222" t="n">
        <v>460.75</v>
      </c>
      <c r="R1222" t="n">
        <v>75.47</v>
      </c>
      <c r="S1222" t="n">
        <v>32.19</v>
      </c>
      <c r="T1222" t="n">
        <v>17589.21</v>
      </c>
      <c r="U1222" t="n">
        <v>0.43</v>
      </c>
      <c r="V1222" t="n">
        <v>0.71</v>
      </c>
      <c r="W1222" t="n">
        <v>1.51</v>
      </c>
      <c r="X1222" t="n">
        <v>1.08</v>
      </c>
      <c r="Y1222" t="n">
        <v>1</v>
      </c>
      <c r="Z1222" t="n">
        <v>10</v>
      </c>
    </row>
    <row r="1223">
      <c r="A1223" t="n">
        <v>6</v>
      </c>
      <c r="B1223" t="n">
        <v>50</v>
      </c>
      <c r="C1223" t="inlineStr">
        <is>
          <t xml:space="preserve">CONCLUIDO	</t>
        </is>
      </c>
      <c r="D1223" t="n">
        <v>6.5674</v>
      </c>
      <c r="E1223" t="n">
        <v>15.23</v>
      </c>
      <c r="F1223" t="n">
        <v>12.46</v>
      </c>
      <c r="G1223" t="n">
        <v>22.65</v>
      </c>
      <c r="H1223" t="n">
        <v>0.4</v>
      </c>
      <c r="I1223" t="n">
        <v>33</v>
      </c>
      <c r="J1223" t="n">
        <v>109.32</v>
      </c>
      <c r="K1223" t="n">
        <v>41.65</v>
      </c>
      <c r="L1223" t="n">
        <v>2.5</v>
      </c>
      <c r="M1223" t="n">
        <v>31</v>
      </c>
      <c r="N1223" t="n">
        <v>15.17</v>
      </c>
      <c r="O1223" t="n">
        <v>13716.72</v>
      </c>
      <c r="P1223" t="n">
        <v>111.13</v>
      </c>
      <c r="Q1223" t="n">
        <v>460.75</v>
      </c>
      <c r="R1223" t="n">
        <v>70.62</v>
      </c>
      <c r="S1223" t="n">
        <v>32.19</v>
      </c>
      <c r="T1223" t="n">
        <v>15186.99</v>
      </c>
      <c r="U1223" t="n">
        <v>0.46</v>
      </c>
      <c r="V1223" t="n">
        <v>0.72</v>
      </c>
      <c r="W1223" t="n">
        <v>1.5</v>
      </c>
      <c r="X1223" t="n">
        <v>0.92</v>
      </c>
      <c r="Y1223" t="n">
        <v>1</v>
      </c>
      <c r="Z1223" t="n">
        <v>10</v>
      </c>
    </row>
    <row r="1224">
      <c r="A1224" t="n">
        <v>7</v>
      </c>
      <c r="B1224" t="n">
        <v>50</v>
      </c>
      <c r="C1224" t="inlineStr">
        <is>
          <t xml:space="preserve">CONCLUIDO	</t>
        </is>
      </c>
      <c r="D1224" t="n">
        <v>6.6324</v>
      </c>
      <c r="E1224" t="n">
        <v>15.08</v>
      </c>
      <c r="F1224" t="n">
        <v>12.37</v>
      </c>
      <c r="G1224" t="n">
        <v>24.75</v>
      </c>
      <c r="H1224" t="n">
        <v>0.44</v>
      </c>
      <c r="I1224" t="n">
        <v>30</v>
      </c>
      <c r="J1224" t="n">
        <v>109.64</v>
      </c>
      <c r="K1224" t="n">
        <v>41.65</v>
      </c>
      <c r="L1224" t="n">
        <v>2.75</v>
      </c>
      <c r="M1224" t="n">
        <v>28</v>
      </c>
      <c r="N1224" t="n">
        <v>15.24</v>
      </c>
      <c r="O1224" t="n">
        <v>13755.95</v>
      </c>
      <c r="P1224" t="n">
        <v>109.77</v>
      </c>
      <c r="Q1224" t="n">
        <v>460.71</v>
      </c>
      <c r="R1224" t="n">
        <v>67.93000000000001</v>
      </c>
      <c r="S1224" t="n">
        <v>32.19</v>
      </c>
      <c r="T1224" t="n">
        <v>13855.49</v>
      </c>
      <c r="U1224" t="n">
        <v>0.47</v>
      </c>
      <c r="V1224" t="n">
        <v>0.72</v>
      </c>
      <c r="W1224" t="n">
        <v>1.5</v>
      </c>
      <c r="X1224" t="n">
        <v>0.84</v>
      </c>
      <c r="Y1224" t="n">
        <v>1</v>
      </c>
      <c r="Z1224" t="n">
        <v>10</v>
      </c>
    </row>
    <row r="1225">
      <c r="A1225" t="n">
        <v>8</v>
      </c>
      <c r="B1225" t="n">
        <v>50</v>
      </c>
      <c r="C1225" t="inlineStr">
        <is>
          <t xml:space="preserve">CONCLUIDO	</t>
        </is>
      </c>
      <c r="D1225" t="n">
        <v>6.7065</v>
      </c>
      <c r="E1225" t="n">
        <v>14.91</v>
      </c>
      <c r="F1225" t="n">
        <v>12.27</v>
      </c>
      <c r="G1225" t="n">
        <v>27.28</v>
      </c>
      <c r="H1225" t="n">
        <v>0.48</v>
      </c>
      <c r="I1225" t="n">
        <v>27</v>
      </c>
      <c r="J1225" t="n">
        <v>109.96</v>
      </c>
      <c r="K1225" t="n">
        <v>41.65</v>
      </c>
      <c r="L1225" t="n">
        <v>3</v>
      </c>
      <c r="M1225" t="n">
        <v>25</v>
      </c>
      <c r="N1225" t="n">
        <v>15.31</v>
      </c>
      <c r="O1225" t="n">
        <v>13795.21</v>
      </c>
      <c r="P1225" t="n">
        <v>107.93</v>
      </c>
      <c r="Q1225" t="n">
        <v>460.77</v>
      </c>
      <c r="R1225" t="n">
        <v>64.52</v>
      </c>
      <c r="S1225" t="n">
        <v>32.19</v>
      </c>
      <c r="T1225" t="n">
        <v>12168.35</v>
      </c>
      <c r="U1225" t="n">
        <v>0.5</v>
      </c>
      <c r="V1225" t="n">
        <v>0.73</v>
      </c>
      <c r="W1225" t="n">
        <v>1.49</v>
      </c>
      <c r="X1225" t="n">
        <v>0.74</v>
      </c>
      <c r="Y1225" t="n">
        <v>1</v>
      </c>
      <c r="Z1225" t="n">
        <v>10</v>
      </c>
    </row>
    <row r="1226">
      <c r="A1226" t="n">
        <v>9</v>
      </c>
      <c r="B1226" t="n">
        <v>50</v>
      </c>
      <c r="C1226" t="inlineStr">
        <is>
          <t xml:space="preserve">CONCLUIDO	</t>
        </is>
      </c>
      <c r="D1226" t="n">
        <v>6.7489</v>
      </c>
      <c r="E1226" t="n">
        <v>14.82</v>
      </c>
      <c r="F1226" t="n">
        <v>12.23</v>
      </c>
      <c r="G1226" t="n">
        <v>29.34</v>
      </c>
      <c r="H1226" t="n">
        <v>0.52</v>
      </c>
      <c r="I1226" t="n">
        <v>25</v>
      </c>
      <c r="J1226" t="n">
        <v>110.27</v>
      </c>
      <c r="K1226" t="n">
        <v>41.65</v>
      </c>
      <c r="L1226" t="n">
        <v>3.25</v>
      </c>
      <c r="M1226" t="n">
        <v>23</v>
      </c>
      <c r="N1226" t="n">
        <v>15.37</v>
      </c>
      <c r="O1226" t="n">
        <v>13834.5</v>
      </c>
      <c r="P1226" t="n">
        <v>106.39</v>
      </c>
      <c r="Q1226" t="n">
        <v>460.71</v>
      </c>
      <c r="R1226" t="n">
        <v>63.14</v>
      </c>
      <c r="S1226" t="n">
        <v>32.19</v>
      </c>
      <c r="T1226" t="n">
        <v>11488.01</v>
      </c>
      <c r="U1226" t="n">
        <v>0.51</v>
      </c>
      <c r="V1226" t="n">
        <v>0.73</v>
      </c>
      <c r="W1226" t="n">
        <v>1.48</v>
      </c>
      <c r="X1226" t="n">
        <v>0.6899999999999999</v>
      </c>
      <c r="Y1226" t="n">
        <v>1</v>
      </c>
      <c r="Z1226" t="n">
        <v>10</v>
      </c>
    </row>
    <row r="1227">
      <c r="A1227" t="n">
        <v>10</v>
      </c>
      <c r="B1227" t="n">
        <v>50</v>
      </c>
      <c r="C1227" t="inlineStr">
        <is>
          <t xml:space="preserve">CONCLUIDO	</t>
        </is>
      </c>
      <c r="D1227" t="n">
        <v>6.8046</v>
      </c>
      <c r="E1227" t="n">
        <v>14.7</v>
      </c>
      <c r="F1227" t="n">
        <v>12.15</v>
      </c>
      <c r="G1227" t="n">
        <v>31.69</v>
      </c>
      <c r="H1227" t="n">
        <v>0.5600000000000001</v>
      </c>
      <c r="I1227" t="n">
        <v>23</v>
      </c>
      <c r="J1227" t="n">
        <v>110.59</v>
      </c>
      <c r="K1227" t="n">
        <v>41.65</v>
      </c>
      <c r="L1227" t="n">
        <v>3.5</v>
      </c>
      <c r="M1227" t="n">
        <v>21</v>
      </c>
      <c r="N1227" t="n">
        <v>15.44</v>
      </c>
      <c r="O1227" t="n">
        <v>13873.81</v>
      </c>
      <c r="P1227" t="n">
        <v>104.99</v>
      </c>
      <c r="Q1227" t="n">
        <v>460.78</v>
      </c>
      <c r="R1227" t="n">
        <v>60.67</v>
      </c>
      <c r="S1227" t="n">
        <v>32.19</v>
      </c>
      <c r="T1227" t="n">
        <v>10263.16</v>
      </c>
      <c r="U1227" t="n">
        <v>0.53</v>
      </c>
      <c r="V1227" t="n">
        <v>0.74</v>
      </c>
      <c r="W1227" t="n">
        <v>1.48</v>
      </c>
      <c r="X1227" t="n">
        <v>0.61</v>
      </c>
      <c r="Y1227" t="n">
        <v>1</v>
      </c>
      <c r="Z1227" t="n">
        <v>10</v>
      </c>
    </row>
    <row r="1228">
      <c r="A1228" t="n">
        <v>11</v>
      </c>
      <c r="B1228" t="n">
        <v>50</v>
      </c>
      <c r="C1228" t="inlineStr">
        <is>
          <t xml:space="preserve">CONCLUIDO	</t>
        </is>
      </c>
      <c r="D1228" t="n">
        <v>6.8432</v>
      </c>
      <c r="E1228" t="n">
        <v>14.61</v>
      </c>
      <c r="F1228" t="n">
        <v>12.11</v>
      </c>
      <c r="G1228" t="n">
        <v>34.6</v>
      </c>
      <c r="H1228" t="n">
        <v>0.6</v>
      </c>
      <c r="I1228" t="n">
        <v>21</v>
      </c>
      <c r="J1228" t="n">
        <v>110.91</v>
      </c>
      <c r="K1228" t="n">
        <v>41.65</v>
      </c>
      <c r="L1228" t="n">
        <v>3.75</v>
      </c>
      <c r="M1228" t="n">
        <v>19</v>
      </c>
      <c r="N1228" t="n">
        <v>15.51</v>
      </c>
      <c r="O1228" t="n">
        <v>13913.15</v>
      </c>
      <c r="P1228" t="n">
        <v>103.32</v>
      </c>
      <c r="Q1228" t="n">
        <v>460.73</v>
      </c>
      <c r="R1228" t="n">
        <v>59.22</v>
      </c>
      <c r="S1228" t="n">
        <v>32.19</v>
      </c>
      <c r="T1228" t="n">
        <v>9547.610000000001</v>
      </c>
      <c r="U1228" t="n">
        <v>0.54</v>
      </c>
      <c r="V1228" t="n">
        <v>0.74</v>
      </c>
      <c r="W1228" t="n">
        <v>1.48</v>
      </c>
      <c r="X1228" t="n">
        <v>0.58</v>
      </c>
      <c r="Y1228" t="n">
        <v>1</v>
      </c>
      <c r="Z1228" t="n">
        <v>10</v>
      </c>
    </row>
    <row r="1229">
      <c r="A1229" t="n">
        <v>12</v>
      </c>
      <c r="B1229" t="n">
        <v>50</v>
      </c>
      <c r="C1229" t="inlineStr">
        <is>
          <t xml:space="preserve">CONCLUIDO	</t>
        </is>
      </c>
      <c r="D1229" t="n">
        <v>6.8658</v>
      </c>
      <c r="E1229" t="n">
        <v>14.56</v>
      </c>
      <c r="F1229" t="n">
        <v>12.08</v>
      </c>
      <c r="G1229" t="n">
        <v>36.25</v>
      </c>
      <c r="H1229" t="n">
        <v>0.63</v>
      </c>
      <c r="I1229" t="n">
        <v>20</v>
      </c>
      <c r="J1229" t="n">
        <v>111.23</v>
      </c>
      <c r="K1229" t="n">
        <v>41.65</v>
      </c>
      <c r="L1229" t="n">
        <v>4</v>
      </c>
      <c r="M1229" t="n">
        <v>18</v>
      </c>
      <c r="N1229" t="n">
        <v>15.58</v>
      </c>
      <c r="O1229" t="n">
        <v>13952.52</v>
      </c>
      <c r="P1229" t="n">
        <v>102.26</v>
      </c>
      <c r="Q1229" t="n">
        <v>460.69</v>
      </c>
      <c r="R1229" t="n">
        <v>58.44</v>
      </c>
      <c r="S1229" t="n">
        <v>32.19</v>
      </c>
      <c r="T1229" t="n">
        <v>9160.879999999999</v>
      </c>
      <c r="U1229" t="n">
        <v>0.55</v>
      </c>
      <c r="V1229" t="n">
        <v>0.74</v>
      </c>
      <c r="W1229" t="n">
        <v>1.48</v>
      </c>
      <c r="X1229" t="n">
        <v>0.55</v>
      </c>
      <c r="Y1229" t="n">
        <v>1</v>
      </c>
      <c r="Z1229" t="n">
        <v>10</v>
      </c>
    </row>
    <row r="1230">
      <c r="A1230" t="n">
        <v>13</v>
      </c>
      <c r="B1230" t="n">
        <v>50</v>
      </c>
      <c r="C1230" t="inlineStr">
        <is>
          <t xml:space="preserve">CONCLUIDO	</t>
        </is>
      </c>
      <c r="D1230" t="n">
        <v>6.8905</v>
      </c>
      <c r="E1230" t="n">
        <v>14.51</v>
      </c>
      <c r="F1230" t="n">
        <v>12.05</v>
      </c>
      <c r="G1230" t="n">
        <v>38.07</v>
      </c>
      <c r="H1230" t="n">
        <v>0.67</v>
      </c>
      <c r="I1230" t="n">
        <v>19</v>
      </c>
      <c r="J1230" t="n">
        <v>111.55</v>
      </c>
      <c r="K1230" t="n">
        <v>41.65</v>
      </c>
      <c r="L1230" t="n">
        <v>4.25</v>
      </c>
      <c r="M1230" t="n">
        <v>17</v>
      </c>
      <c r="N1230" t="n">
        <v>15.65</v>
      </c>
      <c r="O1230" t="n">
        <v>13991.91</v>
      </c>
      <c r="P1230" t="n">
        <v>101.24</v>
      </c>
      <c r="Q1230" t="n">
        <v>460.75</v>
      </c>
      <c r="R1230" t="n">
        <v>57.4</v>
      </c>
      <c r="S1230" t="n">
        <v>32.19</v>
      </c>
      <c r="T1230" t="n">
        <v>8649</v>
      </c>
      <c r="U1230" t="n">
        <v>0.5600000000000001</v>
      </c>
      <c r="V1230" t="n">
        <v>0.74</v>
      </c>
      <c r="W1230" t="n">
        <v>1.48</v>
      </c>
      <c r="X1230" t="n">
        <v>0.52</v>
      </c>
      <c r="Y1230" t="n">
        <v>1</v>
      </c>
      <c r="Z1230" t="n">
        <v>10</v>
      </c>
    </row>
    <row r="1231">
      <c r="A1231" t="n">
        <v>14</v>
      </c>
      <c r="B1231" t="n">
        <v>50</v>
      </c>
      <c r="C1231" t="inlineStr">
        <is>
          <t xml:space="preserve">CONCLUIDO	</t>
        </is>
      </c>
      <c r="D1231" t="n">
        <v>6.9438</v>
      </c>
      <c r="E1231" t="n">
        <v>14.4</v>
      </c>
      <c r="F1231" t="n">
        <v>11.99</v>
      </c>
      <c r="G1231" t="n">
        <v>42.31</v>
      </c>
      <c r="H1231" t="n">
        <v>0.71</v>
      </c>
      <c r="I1231" t="n">
        <v>17</v>
      </c>
      <c r="J1231" t="n">
        <v>111.87</v>
      </c>
      <c r="K1231" t="n">
        <v>41.65</v>
      </c>
      <c r="L1231" t="n">
        <v>4.5</v>
      </c>
      <c r="M1231" t="n">
        <v>15</v>
      </c>
      <c r="N1231" t="n">
        <v>15.72</v>
      </c>
      <c r="O1231" t="n">
        <v>14031.33</v>
      </c>
      <c r="P1231" t="n">
        <v>99.3</v>
      </c>
      <c r="Q1231" t="n">
        <v>460.71</v>
      </c>
      <c r="R1231" t="n">
        <v>55.15</v>
      </c>
      <c r="S1231" t="n">
        <v>32.19</v>
      </c>
      <c r="T1231" t="n">
        <v>7534.78</v>
      </c>
      <c r="U1231" t="n">
        <v>0.58</v>
      </c>
      <c r="V1231" t="n">
        <v>0.75</v>
      </c>
      <c r="W1231" t="n">
        <v>1.48</v>
      </c>
      <c r="X1231" t="n">
        <v>0.45</v>
      </c>
      <c r="Y1231" t="n">
        <v>1</v>
      </c>
      <c r="Z1231" t="n">
        <v>10</v>
      </c>
    </row>
    <row r="1232">
      <c r="A1232" t="n">
        <v>15</v>
      </c>
      <c r="B1232" t="n">
        <v>50</v>
      </c>
      <c r="C1232" t="inlineStr">
        <is>
          <t xml:space="preserve">CONCLUIDO	</t>
        </is>
      </c>
      <c r="D1232" t="n">
        <v>6.965</v>
      </c>
      <c r="E1232" t="n">
        <v>14.36</v>
      </c>
      <c r="F1232" t="n">
        <v>11.97</v>
      </c>
      <c r="G1232" t="n">
        <v>44.87</v>
      </c>
      <c r="H1232" t="n">
        <v>0.75</v>
      </c>
      <c r="I1232" t="n">
        <v>16</v>
      </c>
      <c r="J1232" t="n">
        <v>112.19</v>
      </c>
      <c r="K1232" t="n">
        <v>41.65</v>
      </c>
      <c r="L1232" t="n">
        <v>4.75</v>
      </c>
      <c r="M1232" t="n">
        <v>14</v>
      </c>
      <c r="N1232" t="n">
        <v>15.79</v>
      </c>
      <c r="O1232" t="n">
        <v>14070.77</v>
      </c>
      <c r="P1232" t="n">
        <v>98.08</v>
      </c>
      <c r="Q1232" t="n">
        <v>460.69</v>
      </c>
      <c r="R1232" t="n">
        <v>54.55</v>
      </c>
      <c r="S1232" t="n">
        <v>32.19</v>
      </c>
      <c r="T1232" t="n">
        <v>7236.73</v>
      </c>
      <c r="U1232" t="n">
        <v>0.59</v>
      </c>
      <c r="V1232" t="n">
        <v>0.75</v>
      </c>
      <c r="W1232" t="n">
        <v>1.47</v>
      </c>
      <c r="X1232" t="n">
        <v>0.43</v>
      </c>
      <c r="Y1232" t="n">
        <v>1</v>
      </c>
      <c r="Z1232" t="n">
        <v>10</v>
      </c>
    </row>
    <row r="1233">
      <c r="A1233" t="n">
        <v>16</v>
      </c>
      <c r="B1233" t="n">
        <v>50</v>
      </c>
      <c r="C1233" t="inlineStr">
        <is>
          <t xml:space="preserve">CONCLUIDO	</t>
        </is>
      </c>
      <c r="D1233" t="n">
        <v>6.9849</v>
      </c>
      <c r="E1233" t="n">
        <v>14.32</v>
      </c>
      <c r="F1233" t="n">
        <v>11.95</v>
      </c>
      <c r="G1233" t="n">
        <v>47.79</v>
      </c>
      <c r="H1233" t="n">
        <v>0.78</v>
      </c>
      <c r="I1233" t="n">
        <v>15</v>
      </c>
      <c r="J1233" t="n">
        <v>112.51</v>
      </c>
      <c r="K1233" t="n">
        <v>41.65</v>
      </c>
      <c r="L1233" t="n">
        <v>5</v>
      </c>
      <c r="M1233" t="n">
        <v>13</v>
      </c>
      <c r="N1233" t="n">
        <v>15.86</v>
      </c>
      <c r="O1233" t="n">
        <v>14110.24</v>
      </c>
      <c r="P1233" t="n">
        <v>97</v>
      </c>
      <c r="Q1233" t="n">
        <v>460.72</v>
      </c>
      <c r="R1233" t="n">
        <v>53.88</v>
      </c>
      <c r="S1233" t="n">
        <v>32.19</v>
      </c>
      <c r="T1233" t="n">
        <v>6908.52</v>
      </c>
      <c r="U1233" t="n">
        <v>0.6</v>
      </c>
      <c r="V1233" t="n">
        <v>0.75</v>
      </c>
      <c r="W1233" t="n">
        <v>1.47</v>
      </c>
      <c r="X1233" t="n">
        <v>0.41</v>
      </c>
      <c r="Y1233" t="n">
        <v>1</v>
      </c>
      <c r="Z1233" t="n">
        <v>10</v>
      </c>
    </row>
    <row r="1234">
      <c r="A1234" t="n">
        <v>17</v>
      </c>
      <c r="B1234" t="n">
        <v>50</v>
      </c>
      <c r="C1234" t="inlineStr">
        <is>
          <t xml:space="preserve">CONCLUIDO	</t>
        </is>
      </c>
      <c r="D1234" t="n">
        <v>6.9896</v>
      </c>
      <c r="E1234" t="n">
        <v>14.31</v>
      </c>
      <c r="F1234" t="n">
        <v>11.94</v>
      </c>
      <c r="G1234" t="n">
        <v>47.75</v>
      </c>
      <c r="H1234" t="n">
        <v>0.82</v>
      </c>
      <c r="I1234" t="n">
        <v>15</v>
      </c>
      <c r="J1234" t="n">
        <v>112.83</v>
      </c>
      <c r="K1234" t="n">
        <v>41.65</v>
      </c>
      <c r="L1234" t="n">
        <v>5.25</v>
      </c>
      <c r="M1234" t="n">
        <v>13</v>
      </c>
      <c r="N1234" t="n">
        <v>15.93</v>
      </c>
      <c r="O1234" t="n">
        <v>14149.74</v>
      </c>
      <c r="P1234" t="n">
        <v>96.20999999999999</v>
      </c>
      <c r="Q1234" t="n">
        <v>460.69</v>
      </c>
      <c r="R1234" t="n">
        <v>53.56</v>
      </c>
      <c r="S1234" t="n">
        <v>32.19</v>
      </c>
      <c r="T1234" t="n">
        <v>6748.54</v>
      </c>
      <c r="U1234" t="n">
        <v>0.6</v>
      </c>
      <c r="V1234" t="n">
        <v>0.75</v>
      </c>
      <c r="W1234" t="n">
        <v>1.48</v>
      </c>
      <c r="X1234" t="n">
        <v>0.4</v>
      </c>
      <c r="Y1234" t="n">
        <v>1</v>
      </c>
      <c r="Z1234" t="n">
        <v>10</v>
      </c>
    </row>
    <row r="1235">
      <c r="A1235" t="n">
        <v>18</v>
      </c>
      <c r="B1235" t="n">
        <v>50</v>
      </c>
      <c r="C1235" t="inlineStr">
        <is>
          <t xml:space="preserve">CONCLUIDO	</t>
        </is>
      </c>
      <c r="D1235" t="n">
        <v>7.0125</v>
      </c>
      <c r="E1235" t="n">
        <v>14.26</v>
      </c>
      <c r="F1235" t="n">
        <v>11.91</v>
      </c>
      <c r="G1235" t="n">
        <v>51.06</v>
      </c>
      <c r="H1235" t="n">
        <v>0.86</v>
      </c>
      <c r="I1235" t="n">
        <v>14</v>
      </c>
      <c r="J1235" t="n">
        <v>113.15</v>
      </c>
      <c r="K1235" t="n">
        <v>41.65</v>
      </c>
      <c r="L1235" t="n">
        <v>5.5</v>
      </c>
      <c r="M1235" t="n">
        <v>12</v>
      </c>
      <c r="N1235" t="n">
        <v>16</v>
      </c>
      <c r="O1235" t="n">
        <v>14189.26</v>
      </c>
      <c r="P1235" t="n">
        <v>95.13</v>
      </c>
      <c r="Q1235" t="n">
        <v>460.72</v>
      </c>
      <c r="R1235" t="n">
        <v>52.78</v>
      </c>
      <c r="S1235" t="n">
        <v>32.19</v>
      </c>
      <c r="T1235" t="n">
        <v>6360.29</v>
      </c>
      <c r="U1235" t="n">
        <v>0.61</v>
      </c>
      <c r="V1235" t="n">
        <v>0.75</v>
      </c>
      <c r="W1235" t="n">
        <v>1.47</v>
      </c>
      <c r="X1235" t="n">
        <v>0.38</v>
      </c>
      <c r="Y1235" t="n">
        <v>1</v>
      </c>
      <c r="Z1235" t="n">
        <v>10</v>
      </c>
    </row>
    <row r="1236">
      <c r="A1236" t="n">
        <v>19</v>
      </c>
      <c r="B1236" t="n">
        <v>50</v>
      </c>
      <c r="C1236" t="inlineStr">
        <is>
          <t xml:space="preserve">CONCLUIDO	</t>
        </is>
      </c>
      <c r="D1236" t="n">
        <v>7.0431</v>
      </c>
      <c r="E1236" t="n">
        <v>14.2</v>
      </c>
      <c r="F1236" t="n">
        <v>11.87</v>
      </c>
      <c r="G1236" t="n">
        <v>54.8</v>
      </c>
      <c r="H1236" t="n">
        <v>0.89</v>
      </c>
      <c r="I1236" t="n">
        <v>13</v>
      </c>
      <c r="J1236" t="n">
        <v>113.47</v>
      </c>
      <c r="K1236" t="n">
        <v>41.65</v>
      </c>
      <c r="L1236" t="n">
        <v>5.75</v>
      </c>
      <c r="M1236" t="n">
        <v>11</v>
      </c>
      <c r="N1236" t="n">
        <v>16.07</v>
      </c>
      <c r="O1236" t="n">
        <v>14228.81</v>
      </c>
      <c r="P1236" t="n">
        <v>94.23</v>
      </c>
      <c r="Q1236" t="n">
        <v>460.72</v>
      </c>
      <c r="R1236" t="n">
        <v>51.55</v>
      </c>
      <c r="S1236" t="n">
        <v>32.19</v>
      </c>
      <c r="T1236" t="n">
        <v>5750.01</v>
      </c>
      <c r="U1236" t="n">
        <v>0.62</v>
      </c>
      <c r="V1236" t="n">
        <v>0.75</v>
      </c>
      <c r="W1236" t="n">
        <v>1.47</v>
      </c>
      <c r="X1236" t="n">
        <v>0.34</v>
      </c>
      <c r="Y1236" t="n">
        <v>1</v>
      </c>
      <c r="Z1236" t="n">
        <v>10</v>
      </c>
    </row>
    <row r="1237">
      <c r="A1237" t="n">
        <v>20</v>
      </c>
      <c r="B1237" t="n">
        <v>50</v>
      </c>
      <c r="C1237" t="inlineStr">
        <is>
          <t xml:space="preserve">CONCLUIDO	</t>
        </is>
      </c>
      <c r="D1237" t="n">
        <v>7.073</v>
      </c>
      <c r="E1237" t="n">
        <v>14.14</v>
      </c>
      <c r="F1237" t="n">
        <v>11.84</v>
      </c>
      <c r="G1237" t="n">
        <v>59.18</v>
      </c>
      <c r="H1237" t="n">
        <v>0.93</v>
      </c>
      <c r="I1237" t="n">
        <v>12</v>
      </c>
      <c r="J1237" t="n">
        <v>113.79</v>
      </c>
      <c r="K1237" t="n">
        <v>41.65</v>
      </c>
      <c r="L1237" t="n">
        <v>6</v>
      </c>
      <c r="M1237" t="n">
        <v>10</v>
      </c>
      <c r="N1237" t="n">
        <v>16.14</v>
      </c>
      <c r="O1237" t="n">
        <v>14268.39</v>
      </c>
      <c r="P1237" t="n">
        <v>91.95999999999999</v>
      </c>
      <c r="Q1237" t="n">
        <v>460.69</v>
      </c>
      <c r="R1237" t="n">
        <v>50.27</v>
      </c>
      <c r="S1237" t="n">
        <v>32.19</v>
      </c>
      <c r="T1237" t="n">
        <v>5117.31</v>
      </c>
      <c r="U1237" t="n">
        <v>0.64</v>
      </c>
      <c r="V1237" t="n">
        <v>0.75</v>
      </c>
      <c r="W1237" t="n">
        <v>1.47</v>
      </c>
      <c r="X1237" t="n">
        <v>0.3</v>
      </c>
      <c r="Y1237" t="n">
        <v>1</v>
      </c>
      <c r="Z1237" t="n">
        <v>10</v>
      </c>
    </row>
    <row r="1238">
      <c r="A1238" t="n">
        <v>21</v>
      </c>
      <c r="B1238" t="n">
        <v>50</v>
      </c>
      <c r="C1238" t="inlineStr">
        <is>
          <t xml:space="preserve">CONCLUIDO	</t>
        </is>
      </c>
      <c r="D1238" t="n">
        <v>7.0638</v>
      </c>
      <c r="E1238" t="n">
        <v>14.16</v>
      </c>
      <c r="F1238" t="n">
        <v>11.85</v>
      </c>
      <c r="G1238" t="n">
        <v>59.27</v>
      </c>
      <c r="H1238" t="n">
        <v>0.97</v>
      </c>
      <c r="I1238" t="n">
        <v>12</v>
      </c>
      <c r="J1238" t="n">
        <v>114.11</v>
      </c>
      <c r="K1238" t="n">
        <v>41.65</v>
      </c>
      <c r="L1238" t="n">
        <v>6.25</v>
      </c>
      <c r="M1238" t="n">
        <v>10</v>
      </c>
      <c r="N1238" t="n">
        <v>16.21</v>
      </c>
      <c r="O1238" t="n">
        <v>14307.99</v>
      </c>
      <c r="P1238" t="n">
        <v>91.66</v>
      </c>
      <c r="Q1238" t="n">
        <v>460.69</v>
      </c>
      <c r="R1238" t="n">
        <v>50.87</v>
      </c>
      <c r="S1238" t="n">
        <v>32.19</v>
      </c>
      <c r="T1238" t="n">
        <v>5418.68</v>
      </c>
      <c r="U1238" t="n">
        <v>0.63</v>
      </c>
      <c r="V1238" t="n">
        <v>0.75</v>
      </c>
      <c r="W1238" t="n">
        <v>1.47</v>
      </c>
      <c r="X1238" t="n">
        <v>0.32</v>
      </c>
      <c r="Y1238" t="n">
        <v>1</v>
      </c>
      <c r="Z1238" t="n">
        <v>10</v>
      </c>
    </row>
    <row r="1239">
      <c r="A1239" t="n">
        <v>22</v>
      </c>
      <c r="B1239" t="n">
        <v>50</v>
      </c>
      <c r="C1239" t="inlineStr">
        <is>
          <t xml:space="preserve">CONCLUIDO	</t>
        </is>
      </c>
      <c r="D1239" t="n">
        <v>7.0929</v>
      </c>
      <c r="E1239" t="n">
        <v>14.1</v>
      </c>
      <c r="F1239" t="n">
        <v>11.82</v>
      </c>
      <c r="G1239" t="n">
        <v>64.45999999999999</v>
      </c>
      <c r="H1239" t="n">
        <v>1</v>
      </c>
      <c r="I1239" t="n">
        <v>11</v>
      </c>
      <c r="J1239" t="n">
        <v>114.44</v>
      </c>
      <c r="K1239" t="n">
        <v>41.65</v>
      </c>
      <c r="L1239" t="n">
        <v>6.5</v>
      </c>
      <c r="M1239" t="n">
        <v>7</v>
      </c>
      <c r="N1239" t="n">
        <v>16.29</v>
      </c>
      <c r="O1239" t="n">
        <v>14347.62</v>
      </c>
      <c r="P1239" t="n">
        <v>89.38</v>
      </c>
      <c r="Q1239" t="n">
        <v>460.7</v>
      </c>
      <c r="R1239" t="n">
        <v>49.6</v>
      </c>
      <c r="S1239" t="n">
        <v>32.19</v>
      </c>
      <c r="T1239" t="n">
        <v>4788.17</v>
      </c>
      <c r="U1239" t="n">
        <v>0.65</v>
      </c>
      <c r="V1239" t="n">
        <v>0.76</v>
      </c>
      <c r="W1239" t="n">
        <v>1.47</v>
      </c>
      <c r="X1239" t="n">
        <v>0.28</v>
      </c>
      <c r="Y1239" t="n">
        <v>1</v>
      </c>
      <c r="Z1239" t="n">
        <v>10</v>
      </c>
    </row>
    <row r="1240">
      <c r="A1240" t="n">
        <v>23</v>
      </c>
      <c r="B1240" t="n">
        <v>50</v>
      </c>
      <c r="C1240" t="inlineStr">
        <is>
          <t xml:space="preserve">CONCLUIDO	</t>
        </is>
      </c>
      <c r="D1240" t="n">
        <v>7.0909</v>
      </c>
      <c r="E1240" t="n">
        <v>14.1</v>
      </c>
      <c r="F1240" t="n">
        <v>11.82</v>
      </c>
      <c r="G1240" t="n">
        <v>64.48</v>
      </c>
      <c r="H1240" t="n">
        <v>1.04</v>
      </c>
      <c r="I1240" t="n">
        <v>11</v>
      </c>
      <c r="J1240" t="n">
        <v>114.76</v>
      </c>
      <c r="K1240" t="n">
        <v>41.65</v>
      </c>
      <c r="L1240" t="n">
        <v>6.75</v>
      </c>
      <c r="M1240" t="n">
        <v>4</v>
      </c>
      <c r="N1240" t="n">
        <v>16.36</v>
      </c>
      <c r="O1240" t="n">
        <v>14387.27</v>
      </c>
      <c r="P1240" t="n">
        <v>89.20999999999999</v>
      </c>
      <c r="Q1240" t="n">
        <v>460.73</v>
      </c>
      <c r="R1240" t="n">
        <v>49.46</v>
      </c>
      <c r="S1240" t="n">
        <v>32.19</v>
      </c>
      <c r="T1240" t="n">
        <v>4716.93</v>
      </c>
      <c r="U1240" t="n">
        <v>0.65</v>
      </c>
      <c r="V1240" t="n">
        <v>0.76</v>
      </c>
      <c r="W1240" t="n">
        <v>1.48</v>
      </c>
      <c r="X1240" t="n">
        <v>0.29</v>
      </c>
      <c r="Y1240" t="n">
        <v>1</v>
      </c>
      <c r="Z1240" t="n">
        <v>10</v>
      </c>
    </row>
    <row r="1241">
      <c r="A1241" t="n">
        <v>24</v>
      </c>
      <c r="B1241" t="n">
        <v>50</v>
      </c>
      <c r="C1241" t="inlineStr">
        <is>
          <t xml:space="preserve">CONCLUIDO	</t>
        </is>
      </c>
      <c r="D1241" t="n">
        <v>7.0883</v>
      </c>
      <c r="E1241" t="n">
        <v>14.11</v>
      </c>
      <c r="F1241" t="n">
        <v>11.83</v>
      </c>
      <c r="G1241" t="n">
        <v>64.51000000000001</v>
      </c>
      <c r="H1241" t="n">
        <v>1.07</v>
      </c>
      <c r="I1241" t="n">
        <v>11</v>
      </c>
      <c r="J1241" t="n">
        <v>115.08</v>
      </c>
      <c r="K1241" t="n">
        <v>41.65</v>
      </c>
      <c r="L1241" t="n">
        <v>7</v>
      </c>
      <c r="M1241" t="n">
        <v>3</v>
      </c>
      <c r="N1241" t="n">
        <v>16.43</v>
      </c>
      <c r="O1241" t="n">
        <v>14426.96</v>
      </c>
      <c r="P1241" t="n">
        <v>89.59999999999999</v>
      </c>
      <c r="Q1241" t="n">
        <v>460.73</v>
      </c>
      <c r="R1241" t="n">
        <v>49.8</v>
      </c>
      <c r="S1241" t="n">
        <v>32.19</v>
      </c>
      <c r="T1241" t="n">
        <v>4885.65</v>
      </c>
      <c r="U1241" t="n">
        <v>0.65</v>
      </c>
      <c r="V1241" t="n">
        <v>0.76</v>
      </c>
      <c r="W1241" t="n">
        <v>1.47</v>
      </c>
      <c r="X1241" t="n">
        <v>0.29</v>
      </c>
      <c r="Y1241" t="n">
        <v>1</v>
      </c>
      <c r="Z1241" t="n">
        <v>10</v>
      </c>
    </row>
    <row r="1242">
      <c r="A1242" t="n">
        <v>25</v>
      </c>
      <c r="B1242" t="n">
        <v>50</v>
      </c>
      <c r="C1242" t="inlineStr">
        <is>
          <t xml:space="preserve">CONCLUIDO	</t>
        </is>
      </c>
      <c r="D1242" t="n">
        <v>7.0902</v>
      </c>
      <c r="E1242" t="n">
        <v>14.1</v>
      </c>
      <c r="F1242" t="n">
        <v>11.82</v>
      </c>
      <c r="G1242" t="n">
        <v>64.48999999999999</v>
      </c>
      <c r="H1242" t="n">
        <v>1.11</v>
      </c>
      <c r="I1242" t="n">
        <v>11</v>
      </c>
      <c r="J1242" t="n">
        <v>115.4</v>
      </c>
      <c r="K1242" t="n">
        <v>41.65</v>
      </c>
      <c r="L1242" t="n">
        <v>7.25</v>
      </c>
      <c r="M1242" t="n">
        <v>2</v>
      </c>
      <c r="N1242" t="n">
        <v>16.5</v>
      </c>
      <c r="O1242" t="n">
        <v>14466.67</v>
      </c>
      <c r="P1242" t="n">
        <v>89.72</v>
      </c>
      <c r="Q1242" t="n">
        <v>460.73</v>
      </c>
      <c r="R1242" t="n">
        <v>49.57</v>
      </c>
      <c r="S1242" t="n">
        <v>32.19</v>
      </c>
      <c r="T1242" t="n">
        <v>4770.49</v>
      </c>
      <c r="U1242" t="n">
        <v>0.65</v>
      </c>
      <c r="V1242" t="n">
        <v>0.76</v>
      </c>
      <c r="W1242" t="n">
        <v>1.47</v>
      </c>
      <c r="X1242" t="n">
        <v>0.29</v>
      </c>
      <c r="Y1242" t="n">
        <v>1</v>
      </c>
      <c r="Z1242" t="n">
        <v>10</v>
      </c>
    </row>
    <row r="1243">
      <c r="A1243" t="n">
        <v>26</v>
      </c>
      <c r="B1243" t="n">
        <v>50</v>
      </c>
      <c r="C1243" t="inlineStr">
        <is>
          <t xml:space="preserve">CONCLUIDO	</t>
        </is>
      </c>
      <c r="D1243" t="n">
        <v>7.0921</v>
      </c>
      <c r="E1243" t="n">
        <v>14.1</v>
      </c>
      <c r="F1243" t="n">
        <v>11.82</v>
      </c>
      <c r="G1243" t="n">
        <v>64.47</v>
      </c>
      <c r="H1243" t="n">
        <v>1.14</v>
      </c>
      <c r="I1243" t="n">
        <v>11</v>
      </c>
      <c r="J1243" t="n">
        <v>115.72</v>
      </c>
      <c r="K1243" t="n">
        <v>41.65</v>
      </c>
      <c r="L1243" t="n">
        <v>7.5</v>
      </c>
      <c r="M1243" t="n">
        <v>1</v>
      </c>
      <c r="N1243" t="n">
        <v>16.57</v>
      </c>
      <c r="O1243" t="n">
        <v>14506.4</v>
      </c>
      <c r="P1243" t="n">
        <v>89.52</v>
      </c>
      <c r="Q1243" t="n">
        <v>460.73</v>
      </c>
      <c r="R1243" t="n">
        <v>49.44</v>
      </c>
      <c r="S1243" t="n">
        <v>32.19</v>
      </c>
      <c r="T1243" t="n">
        <v>4707.98</v>
      </c>
      <c r="U1243" t="n">
        <v>0.65</v>
      </c>
      <c r="V1243" t="n">
        <v>0.76</v>
      </c>
      <c r="W1243" t="n">
        <v>1.47</v>
      </c>
      <c r="X1243" t="n">
        <v>0.29</v>
      </c>
      <c r="Y1243" t="n">
        <v>1</v>
      </c>
      <c r="Z1243" t="n">
        <v>10</v>
      </c>
    </row>
    <row r="1244">
      <c r="A1244" t="n">
        <v>27</v>
      </c>
      <c r="B1244" t="n">
        <v>50</v>
      </c>
      <c r="C1244" t="inlineStr">
        <is>
          <t xml:space="preserve">CONCLUIDO	</t>
        </is>
      </c>
      <c r="D1244" t="n">
        <v>7.0915</v>
      </c>
      <c r="E1244" t="n">
        <v>14.1</v>
      </c>
      <c r="F1244" t="n">
        <v>11.82</v>
      </c>
      <c r="G1244" t="n">
        <v>64.48</v>
      </c>
      <c r="H1244" t="n">
        <v>1.18</v>
      </c>
      <c r="I1244" t="n">
        <v>11</v>
      </c>
      <c r="J1244" t="n">
        <v>116.05</v>
      </c>
      <c r="K1244" t="n">
        <v>41.65</v>
      </c>
      <c r="L1244" t="n">
        <v>7.75</v>
      </c>
      <c r="M1244" t="n">
        <v>1</v>
      </c>
      <c r="N1244" t="n">
        <v>16.65</v>
      </c>
      <c r="O1244" t="n">
        <v>14546.17</v>
      </c>
      <c r="P1244" t="n">
        <v>89.5</v>
      </c>
      <c r="Q1244" t="n">
        <v>460.73</v>
      </c>
      <c r="R1244" t="n">
        <v>49.47</v>
      </c>
      <c r="S1244" t="n">
        <v>32.19</v>
      </c>
      <c r="T1244" t="n">
        <v>4720.61</v>
      </c>
      <c r="U1244" t="n">
        <v>0.65</v>
      </c>
      <c r="V1244" t="n">
        <v>0.76</v>
      </c>
      <c r="W1244" t="n">
        <v>1.48</v>
      </c>
      <c r="X1244" t="n">
        <v>0.29</v>
      </c>
      <c r="Y1244" t="n">
        <v>1</v>
      </c>
      <c r="Z1244" t="n">
        <v>10</v>
      </c>
    </row>
    <row r="1245">
      <c r="A1245" t="n">
        <v>28</v>
      </c>
      <c r="B1245" t="n">
        <v>50</v>
      </c>
      <c r="C1245" t="inlineStr">
        <is>
          <t xml:space="preserve">CONCLUIDO	</t>
        </is>
      </c>
      <c r="D1245" t="n">
        <v>7.0901</v>
      </c>
      <c r="E1245" t="n">
        <v>14.1</v>
      </c>
      <c r="F1245" t="n">
        <v>11.82</v>
      </c>
      <c r="G1245" t="n">
        <v>64.48999999999999</v>
      </c>
      <c r="H1245" t="n">
        <v>1.21</v>
      </c>
      <c r="I1245" t="n">
        <v>11</v>
      </c>
      <c r="J1245" t="n">
        <v>116.37</v>
      </c>
      <c r="K1245" t="n">
        <v>41.65</v>
      </c>
      <c r="L1245" t="n">
        <v>8</v>
      </c>
      <c r="M1245" t="n">
        <v>0</v>
      </c>
      <c r="N1245" t="n">
        <v>16.72</v>
      </c>
      <c r="O1245" t="n">
        <v>14585.96</v>
      </c>
      <c r="P1245" t="n">
        <v>89.7</v>
      </c>
      <c r="Q1245" t="n">
        <v>460.73</v>
      </c>
      <c r="R1245" t="n">
        <v>49.46</v>
      </c>
      <c r="S1245" t="n">
        <v>32.19</v>
      </c>
      <c r="T1245" t="n">
        <v>4715.71</v>
      </c>
      <c r="U1245" t="n">
        <v>0.65</v>
      </c>
      <c r="V1245" t="n">
        <v>0.76</v>
      </c>
      <c r="W1245" t="n">
        <v>1.48</v>
      </c>
      <c r="X1245" t="n">
        <v>0.29</v>
      </c>
      <c r="Y1245" t="n">
        <v>1</v>
      </c>
      <c r="Z1245" t="n">
        <v>10</v>
      </c>
    </row>
    <row r="1246">
      <c r="A1246" t="n">
        <v>0</v>
      </c>
      <c r="B1246" t="n">
        <v>25</v>
      </c>
      <c r="C1246" t="inlineStr">
        <is>
          <t xml:space="preserve">CONCLUIDO	</t>
        </is>
      </c>
      <c r="D1246" t="n">
        <v>6.2961</v>
      </c>
      <c r="E1246" t="n">
        <v>15.88</v>
      </c>
      <c r="F1246" t="n">
        <v>13.25</v>
      </c>
      <c r="G1246" t="n">
        <v>13.25</v>
      </c>
      <c r="H1246" t="n">
        <v>0.28</v>
      </c>
      <c r="I1246" t="n">
        <v>60</v>
      </c>
      <c r="J1246" t="n">
        <v>61.76</v>
      </c>
      <c r="K1246" t="n">
        <v>28.92</v>
      </c>
      <c r="L1246" t="n">
        <v>1</v>
      </c>
      <c r="M1246" t="n">
        <v>58</v>
      </c>
      <c r="N1246" t="n">
        <v>6.84</v>
      </c>
      <c r="O1246" t="n">
        <v>7851.41</v>
      </c>
      <c r="P1246" t="n">
        <v>81.25</v>
      </c>
      <c r="Q1246" t="n">
        <v>460.76</v>
      </c>
      <c r="R1246" t="n">
        <v>96.40000000000001</v>
      </c>
      <c r="S1246" t="n">
        <v>32.19</v>
      </c>
      <c r="T1246" t="n">
        <v>27944.69</v>
      </c>
      <c r="U1246" t="n">
        <v>0.33</v>
      </c>
      <c r="V1246" t="n">
        <v>0.67</v>
      </c>
      <c r="W1246" t="n">
        <v>1.55</v>
      </c>
      <c r="X1246" t="n">
        <v>1.72</v>
      </c>
      <c r="Y1246" t="n">
        <v>1</v>
      </c>
      <c r="Z1246" t="n">
        <v>10</v>
      </c>
    </row>
    <row r="1247">
      <c r="A1247" t="n">
        <v>1</v>
      </c>
      <c r="B1247" t="n">
        <v>25</v>
      </c>
      <c r="C1247" t="inlineStr">
        <is>
          <t xml:space="preserve">CONCLUIDO	</t>
        </is>
      </c>
      <c r="D1247" t="n">
        <v>6.5392</v>
      </c>
      <c r="E1247" t="n">
        <v>15.29</v>
      </c>
      <c r="F1247" t="n">
        <v>12.86</v>
      </c>
      <c r="G1247" t="n">
        <v>16.77</v>
      </c>
      <c r="H1247" t="n">
        <v>0.35</v>
      </c>
      <c r="I1247" t="n">
        <v>46</v>
      </c>
      <c r="J1247" t="n">
        <v>62.05</v>
      </c>
      <c r="K1247" t="n">
        <v>28.92</v>
      </c>
      <c r="L1247" t="n">
        <v>1.25</v>
      </c>
      <c r="M1247" t="n">
        <v>44</v>
      </c>
      <c r="N1247" t="n">
        <v>6.88</v>
      </c>
      <c r="O1247" t="n">
        <v>7887.12</v>
      </c>
      <c r="P1247" t="n">
        <v>77.40000000000001</v>
      </c>
      <c r="Q1247" t="n">
        <v>460.71</v>
      </c>
      <c r="R1247" t="n">
        <v>83.45999999999999</v>
      </c>
      <c r="S1247" t="n">
        <v>32.19</v>
      </c>
      <c r="T1247" t="n">
        <v>21540.13</v>
      </c>
      <c r="U1247" t="n">
        <v>0.39</v>
      </c>
      <c r="V1247" t="n">
        <v>0.7</v>
      </c>
      <c r="W1247" t="n">
        <v>1.53</v>
      </c>
      <c r="X1247" t="n">
        <v>1.32</v>
      </c>
      <c r="Y1247" t="n">
        <v>1</v>
      </c>
      <c r="Z1247" t="n">
        <v>10</v>
      </c>
    </row>
    <row r="1248">
      <c r="A1248" t="n">
        <v>2</v>
      </c>
      <c r="B1248" t="n">
        <v>25</v>
      </c>
      <c r="C1248" t="inlineStr">
        <is>
          <t xml:space="preserve">CONCLUIDO	</t>
        </is>
      </c>
      <c r="D1248" t="n">
        <v>6.7433</v>
      </c>
      <c r="E1248" t="n">
        <v>14.83</v>
      </c>
      <c r="F1248" t="n">
        <v>12.53</v>
      </c>
      <c r="G1248" t="n">
        <v>20.89</v>
      </c>
      <c r="H1248" t="n">
        <v>0.42</v>
      </c>
      <c r="I1248" t="n">
        <v>36</v>
      </c>
      <c r="J1248" t="n">
        <v>62.34</v>
      </c>
      <c r="K1248" t="n">
        <v>28.92</v>
      </c>
      <c r="L1248" t="n">
        <v>1.5</v>
      </c>
      <c r="M1248" t="n">
        <v>34</v>
      </c>
      <c r="N1248" t="n">
        <v>6.92</v>
      </c>
      <c r="O1248" t="n">
        <v>7922.85</v>
      </c>
      <c r="P1248" t="n">
        <v>73.17</v>
      </c>
      <c r="Q1248" t="n">
        <v>460.73</v>
      </c>
      <c r="R1248" t="n">
        <v>72.84</v>
      </c>
      <c r="S1248" t="n">
        <v>32.19</v>
      </c>
      <c r="T1248" t="n">
        <v>16282.47</v>
      </c>
      <c r="U1248" t="n">
        <v>0.44</v>
      </c>
      <c r="V1248" t="n">
        <v>0.71</v>
      </c>
      <c r="W1248" t="n">
        <v>1.51</v>
      </c>
      <c r="X1248" t="n">
        <v>1</v>
      </c>
      <c r="Y1248" t="n">
        <v>1</v>
      </c>
      <c r="Z1248" t="n">
        <v>10</v>
      </c>
    </row>
    <row r="1249">
      <c r="A1249" t="n">
        <v>3</v>
      </c>
      <c r="B1249" t="n">
        <v>25</v>
      </c>
      <c r="C1249" t="inlineStr">
        <is>
          <t xml:space="preserve">CONCLUIDO	</t>
        </is>
      </c>
      <c r="D1249" t="n">
        <v>6.8315</v>
      </c>
      <c r="E1249" t="n">
        <v>14.64</v>
      </c>
      <c r="F1249" t="n">
        <v>12.41</v>
      </c>
      <c r="G1249" t="n">
        <v>24.02</v>
      </c>
      <c r="H1249" t="n">
        <v>0.49</v>
      </c>
      <c r="I1249" t="n">
        <v>31</v>
      </c>
      <c r="J1249" t="n">
        <v>62.63</v>
      </c>
      <c r="K1249" t="n">
        <v>28.92</v>
      </c>
      <c r="L1249" t="n">
        <v>1.75</v>
      </c>
      <c r="M1249" t="n">
        <v>29</v>
      </c>
      <c r="N1249" t="n">
        <v>6.96</v>
      </c>
      <c r="O1249" t="n">
        <v>7958.6</v>
      </c>
      <c r="P1249" t="n">
        <v>71.05</v>
      </c>
      <c r="Q1249" t="n">
        <v>460.71</v>
      </c>
      <c r="R1249" t="n">
        <v>69.12</v>
      </c>
      <c r="S1249" t="n">
        <v>32.19</v>
      </c>
      <c r="T1249" t="n">
        <v>14447</v>
      </c>
      <c r="U1249" t="n">
        <v>0.47</v>
      </c>
      <c r="V1249" t="n">
        <v>0.72</v>
      </c>
      <c r="W1249" t="n">
        <v>1.5</v>
      </c>
      <c r="X1249" t="n">
        <v>0.88</v>
      </c>
      <c r="Y1249" t="n">
        <v>1</v>
      </c>
      <c r="Z1249" t="n">
        <v>10</v>
      </c>
    </row>
    <row r="1250">
      <c r="A1250" t="n">
        <v>4</v>
      </c>
      <c r="B1250" t="n">
        <v>25</v>
      </c>
      <c r="C1250" t="inlineStr">
        <is>
          <t xml:space="preserve">CONCLUIDO	</t>
        </is>
      </c>
      <c r="D1250" t="n">
        <v>6.9374</v>
      </c>
      <c r="E1250" t="n">
        <v>14.41</v>
      </c>
      <c r="F1250" t="n">
        <v>12.26</v>
      </c>
      <c r="G1250" t="n">
        <v>28.29</v>
      </c>
      <c r="H1250" t="n">
        <v>0.55</v>
      </c>
      <c r="I1250" t="n">
        <v>26</v>
      </c>
      <c r="J1250" t="n">
        <v>62.92</v>
      </c>
      <c r="K1250" t="n">
        <v>28.92</v>
      </c>
      <c r="L1250" t="n">
        <v>2</v>
      </c>
      <c r="M1250" t="n">
        <v>24</v>
      </c>
      <c r="N1250" t="n">
        <v>7</v>
      </c>
      <c r="O1250" t="n">
        <v>7994.37</v>
      </c>
      <c r="P1250" t="n">
        <v>68.34</v>
      </c>
      <c r="Q1250" t="n">
        <v>460.7</v>
      </c>
      <c r="R1250" t="n">
        <v>64.09</v>
      </c>
      <c r="S1250" t="n">
        <v>32.19</v>
      </c>
      <c r="T1250" t="n">
        <v>11958.69</v>
      </c>
      <c r="U1250" t="n">
        <v>0.5</v>
      </c>
      <c r="V1250" t="n">
        <v>0.73</v>
      </c>
      <c r="W1250" t="n">
        <v>1.49</v>
      </c>
      <c r="X1250" t="n">
        <v>0.72</v>
      </c>
      <c r="Y1250" t="n">
        <v>1</v>
      </c>
      <c r="Z1250" t="n">
        <v>10</v>
      </c>
    </row>
    <row r="1251">
      <c r="A1251" t="n">
        <v>5</v>
      </c>
      <c r="B1251" t="n">
        <v>25</v>
      </c>
      <c r="C1251" t="inlineStr">
        <is>
          <t xml:space="preserve">CONCLUIDO	</t>
        </is>
      </c>
      <c r="D1251" t="n">
        <v>6.9945</v>
      </c>
      <c r="E1251" t="n">
        <v>14.3</v>
      </c>
      <c r="F1251" t="n">
        <v>12.18</v>
      </c>
      <c r="G1251" t="n">
        <v>31.78</v>
      </c>
      <c r="H1251" t="n">
        <v>0.62</v>
      </c>
      <c r="I1251" t="n">
        <v>23</v>
      </c>
      <c r="J1251" t="n">
        <v>63.21</v>
      </c>
      <c r="K1251" t="n">
        <v>28.92</v>
      </c>
      <c r="L1251" t="n">
        <v>2.25</v>
      </c>
      <c r="M1251" t="n">
        <v>16</v>
      </c>
      <c r="N1251" t="n">
        <v>7.04</v>
      </c>
      <c r="O1251" t="n">
        <v>8030.17</v>
      </c>
      <c r="P1251" t="n">
        <v>66.33</v>
      </c>
      <c r="Q1251" t="n">
        <v>460.69</v>
      </c>
      <c r="R1251" t="n">
        <v>61.33</v>
      </c>
      <c r="S1251" t="n">
        <v>32.19</v>
      </c>
      <c r="T1251" t="n">
        <v>10590.65</v>
      </c>
      <c r="U1251" t="n">
        <v>0.52</v>
      </c>
      <c r="V1251" t="n">
        <v>0.73</v>
      </c>
      <c r="W1251" t="n">
        <v>1.5</v>
      </c>
      <c r="X1251" t="n">
        <v>0.65</v>
      </c>
      <c r="Y1251" t="n">
        <v>1</v>
      </c>
      <c r="Z1251" t="n">
        <v>10</v>
      </c>
    </row>
    <row r="1252">
      <c r="A1252" t="n">
        <v>6</v>
      </c>
      <c r="B1252" t="n">
        <v>25</v>
      </c>
      <c r="C1252" t="inlineStr">
        <is>
          <t xml:space="preserve">CONCLUIDO	</t>
        </is>
      </c>
      <c r="D1252" t="n">
        <v>7.0435</v>
      </c>
      <c r="E1252" t="n">
        <v>14.2</v>
      </c>
      <c r="F1252" t="n">
        <v>12.11</v>
      </c>
      <c r="G1252" t="n">
        <v>34.6</v>
      </c>
      <c r="H1252" t="n">
        <v>0.6899999999999999</v>
      </c>
      <c r="I1252" t="n">
        <v>21</v>
      </c>
      <c r="J1252" t="n">
        <v>63.5</v>
      </c>
      <c r="K1252" t="n">
        <v>28.92</v>
      </c>
      <c r="L1252" t="n">
        <v>2.5</v>
      </c>
      <c r="M1252" t="n">
        <v>7</v>
      </c>
      <c r="N1252" t="n">
        <v>7.08</v>
      </c>
      <c r="O1252" t="n">
        <v>8065.98</v>
      </c>
      <c r="P1252" t="n">
        <v>64.09</v>
      </c>
      <c r="Q1252" t="n">
        <v>460.76</v>
      </c>
      <c r="R1252" t="n">
        <v>58.75</v>
      </c>
      <c r="S1252" t="n">
        <v>32.19</v>
      </c>
      <c r="T1252" t="n">
        <v>9311</v>
      </c>
      <c r="U1252" t="n">
        <v>0.55</v>
      </c>
      <c r="V1252" t="n">
        <v>0.74</v>
      </c>
      <c r="W1252" t="n">
        <v>1.49</v>
      </c>
      <c r="X1252" t="n">
        <v>0.58</v>
      </c>
      <c r="Y1252" t="n">
        <v>1</v>
      </c>
      <c r="Z1252" t="n">
        <v>10</v>
      </c>
    </row>
    <row r="1253">
      <c r="A1253" t="n">
        <v>7</v>
      </c>
      <c r="B1253" t="n">
        <v>25</v>
      </c>
      <c r="C1253" t="inlineStr">
        <is>
          <t xml:space="preserve">CONCLUIDO	</t>
        </is>
      </c>
      <c r="D1253" t="n">
        <v>7.063</v>
      </c>
      <c r="E1253" t="n">
        <v>14.16</v>
      </c>
      <c r="F1253" t="n">
        <v>12.08</v>
      </c>
      <c r="G1253" t="n">
        <v>36.25</v>
      </c>
      <c r="H1253" t="n">
        <v>0.75</v>
      </c>
      <c r="I1253" t="n">
        <v>20</v>
      </c>
      <c r="J1253" t="n">
        <v>63.79</v>
      </c>
      <c r="K1253" t="n">
        <v>28.92</v>
      </c>
      <c r="L1253" t="n">
        <v>2.75</v>
      </c>
      <c r="M1253" t="n">
        <v>3</v>
      </c>
      <c r="N1253" t="n">
        <v>7.12</v>
      </c>
      <c r="O1253" t="n">
        <v>8101.81</v>
      </c>
      <c r="P1253" t="n">
        <v>64.17</v>
      </c>
      <c r="Q1253" t="n">
        <v>460.75</v>
      </c>
      <c r="R1253" t="n">
        <v>57.61</v>
      </c>
      <c r="S1253" t="n">
        <v>32.19</v>
      </c>
      <c r="T1253" t="n">
        <v>8747.450000000001</v>
      </c>
      <c r="U1253" t="n">
        <v>0.5600000000000001</v>
      </c>
      <c r="V1253" t="n">
        <v>0.74</v>
      </c>
      <c r="W1253" t="n">
        <v>1.5</v>
      </c>
      <c r="X1253" t="n">
        <v>0.55</v>
      </c>
      <c r="Y1253" t="n">
        <v>1</v>
      </c>
      <c r="Z1253" t="n">
        <v>10</v>
      </c>
    </row>
    <row r="1254">
      <c r="A1254" t="n">
        <v>8</v>
      </c>
      <c r="B1254" t="n">
        <v>25</v>
      </c>
      <c r="C1254" t="inlineStr">
        <is>
          <t xml:space="preserve">CONCLUIDO	</t>
        </is>
      </c>
      <c r="D1254" t="n">
        <v>7.0606</v>
      </c>
      <c r="E1254" t="n">
        <v>14.16</v>
      </c>
      <c r="F1254" t="n">
        <v>12.09</v>
      </c>
      <c r="G1254" t="n">
        <v>36.27</v>
      </c>
      <c r="H1254" t="n">
        <v>0.8100000000000001</v>
      </c>
      <c r="I1254" t="n">
        <v>20</v>
      </c>
      <c r="J1254" t="n">
        <v>64.08</v>
      </c>
      <c r="K1254" t="n">
        <v>28.92</v>
      </c>
      <c r="L1254" t="n">
        <v>3</v>
      </c>
      <c r="M1254" t="n">
        <v>0</v>
      </c>
      <c r="N1254" t="n">
        <v>7.16</v>
      </c>
      <c r="O1254" t="n">
        <v>8137.65</v>
      </c>
      <c r="P1254" t="n">
        <v>64.25</v>
      </c>
      <c r="Q1254" t="n">
        <v>460.82</v>
      </c>
      <c r="R1254" t="n">
        <v>57.55</v>
      </c>
      <c r="S1254" t="n">
        <v>32.19</v>
      </c>
      <c r="T1254" t="n">
        <v>8717.540000000001</v>
      </c>
      <c r="U1254" t="n">
        <v>0.5600000000000001</v>
      </c>
      <c r="V1254" t="n">
        <v>0.74</v>
      </c>
      <c r="W1254" t="n">
        <v>1.51</v>
      </c>
      <c r="X1254" t="n">
        <v>0.55</v>
      </c>
      <c r="Y1254" t="n">
        <v>1</v>
      </c>
      <c r="Z1254" t="n">
        <v>10</v>
      </c>
    </row>
    <row r="1255">
      <c r="A1255" t="n">
        <v>0</v>
      </c>
      <c r="B1255" t="n">
        <v>85</v>
      </c>
      <c r="C1255" t="inlineStr">
        <is>
          <t xml:space="preserve">CONCLUIDO	</t>
        </is>
      </c>
      <c r="D1255" t="n">
        <v>4.311</v>
      </c>
      <c r="E1255" t="n">
        <v>23.2</v>
      </c>
      <c r="F1255" t="n">
        <v>15.88</v>
      </c>
      <c r="G1255" t="n">
        <v>6.52</v>
      </c>
      <c r="H1255" t="n">
        <v>0.11</v>
      </c>
      <c r="I1255" t="n">
        <v>146</v>
      </c>
      <c r="J1255" t="n">
        <v>167.88</v>
      </c>
      <c r="K1255" t="n">
        <v>51.39</v>
      </c>
      <c r="L1255" t="n">
        <v>1</v>
      </c>
      <c r="M1255" t="n">
        <v>144</v>
      </c>
      <c r="N1255" t="n">
        <v>30.49</v>
      </c>
      <c r="O1255" t="n">
        <v>20939.59</v>
      </c>
      <c r="P1255" t="n">
        <v>200.72</v>
      </c>
      <c r="Q1255" t="n">
        <v>460.94</v>
      </c>
      <c r="R1255" t="n">
        <v>182.02</v>
      </c>
      <c r="S1255" t="n">
        <v>32.19</v>
      </c>
      <c r="T1255" t="n">
        <v>70321.19</v>
      </c>
      <c r="U1255" t="n">
        <v>0.18</v>
      </c>
      <c r="V1255" t="n">
        <v>0.5600000000000001</v>
      </c>
      <c r="W1255" t="n">
        <v>1.69</v>
      </c>
      <c r="X1255" t="n">
        <v>4.34</v>
      </c>
      <c r="Y1255" t="n">
        <v>1</v>
      </c>
      <c r="Z1255" t="n">
        <v>10</v>
      </c>
    </row>
    <row r="1256">
      <c r="A1256" t="n">
        <v>1</v>
      </c>
      <c r="B1256" t="n">
        <v>85</v>
      </c>
      <c r="C1256" t="inlineStr">
        <is>
          <t xml:space="preserve">CONCLUIDO	</t>
        </is>
      </c>
      <c r="D1256" t="n">
        <v>4.8263</v>
      </c>
      <c r="E1256" t="n">
        <v>20.72</v>
      </c>
      <c r="F1256" t="n">
        <v>14.69</v>
      </c>
      <c r="G1256" t="n">
        <v>8.16</v>
      </c>
      <c r="H1256" t="n">
        <v>0.13</v>
      </c>
      <c r="I1256" t="n">
        <v>108</v>
      </c>
      <c r="J1256" t="n">
        <v>168.25</v>
      </c>
      <c r="K1256" t="n">
        <v>51.39</v>
      </c>
      <c r="L1256" t="n">
        <v>1.25</v>
      </c>
      <c r="M1256" t="n">
        <v>106</v>
      </c>
      <c r="N1256" t="n">
        <v>30.6</v>
      </c>
      <c r="O1256" t="n">
        <v>20984.25</v>
      </c>
      <c r="P1256" t="n">
        <v>185.12</v>
      </c>
      <c r="Q1256" t="n">
        <v>460.76</v>
      </c>
      <c r="R1256" t="n">
        <v>142.96</v>
      </c>
      <c r="S1256" t="n">
        <v>32.19</v>
      </c>
      <c r="T1256" t="n">
        <v>50984.24</v>
      </c>
      <c r="U1256" t="n">
        <v>0.23</v>
      </c>
      <c r="V1256" t="n">
        <v>0.61</v>
      </c>
      <c r="W1256" t="n">
        <v>1.64</v>
      </c>
      <c r="X1256" t="n">
        <v>3.15</v>
      </c>
      <c r="Y1256" t="n">
        <v>1</v>
      </c>
      <c r="Z1256" t="n">
        <v>10</v>
      </c>
    </row>
    <row r="1257">
      <c r="A1257" t="n">
        <v>2</v>
      </c>
      <c r="B1257" t="n">
        <v>85</v>
      </c>
      <c r="C1257" t="inlineStr">
        <is>
          <t xml:space="preserve">CONCLUIDO	</t>
        </is>
      </c>
      <c r="D1257" t="n">
        <v>5.1761</v>
      </c>
      <c r="E1257" t="n">
        <v>19.32</v>
      </c>
      <c r="F1257" t="n">
        <v>14.03</v>
      </c>
      <c r="G1257" t="n">
        <v>9.789999999999999</v>
      </c>
      <c r="H1257" t="n">
        <v>0.16</v>
      </c>
      <c r="I1257" t="n">
        <v>86</v>
      </c>
      <c r="J1257" t="n">
        <v>168.61</v>
      </c>
      <c r="K1257" t="n">
        <v>51.39</v>
      </c>
      <c r="L1257" t="n">
        <v>1.5</v>
      </c>
      <c r="M1257" t="n">
        <v>84</v>
      </c>
      <c r="N1257" t="n">
        <v>30.71</v>
      </c>
      <c r="O1257" t="n">
        <v>21028.94</v>
      </c>
      <c r="P1257" t="n">
        <v>176.32</v>
      </c>
      <c r="Q1257" t="n">
        <v>460.77</v>
      </c>
      <c r="R1257" t="n">
        <v>121.63</v>
      </c>
      <c r="S1257" t="n">
        <v>32.19</v>
      </c>
      <c r="T1257" t="n">
        <v>40425.79</v>
      </c>
      <c r="U1257" t="n">
        <v>0.26</v>
      </c>
      <c r="V1257" t="n">
        <v>0.64</v>
      </c>
      <c r="W1257" t="n">
        <v>1.6</v>
      </c>
      <c r="X1257" t="n">
        <v>2.5</v>
      </c>
      <c r="Y1257" t="n">
        <v>1</v>
      </c>
      <c r="Z1257" t="n">
        <v>10</v>
      </c>
    </row>
    <row r="1258">
      <c r="A1258" t="n">
        <v>3</v>
      </c>
      <c r="B1258" t="n">
        <v>85</v>
      </c>
      <c r="C1258" t="inlineStr">
        <is>
          <t xml:space="preserve">CONCLUIDO	</t>
        </is>
      </c>
      <c r="D1258" t="n">
        <v>5.4555</v>
      </c>
      <c r="E1258" t="n">
        <v>18.33</v>
      </c>
      <c r="F1258" t="n">
        <v>13.55</v>
      </c>
      <c r="G1258" t="n">
        <v>11.45</v>
      </c>
      <c r="H1258" t="n">
        <v>0.18</v>
      </c>
      <c r="I1258" t="n">
        <v>71</v>
      </c>
      <c r="J1258" t="n">
        <v>168.97</v>
      </c>
      <c r="K1258" t="n">
        <v>51.39</v>
      </c>
      <c r="L1258" t="n">
        <v>1.75</v>
      </c>
      <c r="M1258" t="n">
        <v>69</v>
      </c>
      <c r="N1258" t="n">
        <v>30.83</v>
      </c>
      <c r="O1258" t="n">
        <v>21073.68</v>
      </c>
      <c r="P1258" t="n">
        <v>169.67</v>
      </c>
      <c r="Q1258" t="n">
        <v>460.78</v>
      </c>
      <c r="R1258" t="n">
        <v>106.14</v>
      </c>
      <c r="S1258" t="n">
        <v>32.19</v>
      </c>
      <c r="T1258" t="n">
        <v>32759.27</v>
      </c>
      <c r="U1258" t="n">
        <v>0.3</v>
      </c>
      <c r="V1258" t="n">
        <v>0.66</v>
      </c>
      <c r="W1258" t="n">
        <v>1.56</v>
      </c>
      <c r="X1258" t="n">
        <v>2.02</v>
      </c>
      <c r="Y1258" t="n">
        <v>1</v>
      </c>
      <c r="Z1258" t="n">
        <v>10</v>
      </c>
    </row>
    <row r="1259">
      <c r="A1259" t="n">
        <v>4</v>
      </c>
      <c r="B1259" t="n">
        <v>85</v>
      </c>
      <c r="C1259" t="inlineStr">
        <is>
          <t xml:space="preserve">CONCLUIDO	</t>
        </is>
      </c>
      <c r="D1259" t="n">
        <v>5.6442</v>
      </c>
      <c r="E1259" t="n">
        <v>17.72</v>
      </c>
      <c r="F1259" t="n">
        <v>13.28</v>
      </c>
      <c r="G1259" t="n">
        <v>13.06</v>
      </c>
      <c r="H1259" t="n">
        <v>0.21</v>
      </c>
      <c r="I1259" t="n">
        <v>61</v>
      </c>
      <c r="J1259" t="n">
        <v>169.33</v>
      </c>
      <c r="K1259" t="n">
        <v>51.39</v>
      </c>
      <c r="L1259" t="n">
        <v>2</v>
      </c>
      <c r="M1259" t="n">
        <v>59</v>
      </c>
      <c r="N1259" t="n">
        <v>30.94</v>
      </c>
      <c r="O1259" t="n">
        <v>21118.46</v>
      </c>
      <c r="P1259" t="n">
        <v>165.71</v>
      </c>
      <c r="Q1259" t="n">
        <v>460.7</v>
      </c>
      <c r="R1259" t="n">
        <v>97.63</v>
      </c>
      <c r="S1259" t="n">
        <v>32.19</v>
      </c>
      <c r="T1259" t="n">
        <v>28554.06</v>
      </c>
      <c r="U1259" t="n">
        <v>0.33</v>
      </c>
      <c r="V1259" t="n">
        <v>0.67</v>
      </c>
      <c r="W1259" t="n">
        <v>1.54</v>
      </c>
      <c r="X1259" t="n">
        <v>1.74</v>
      </c>
      <c r="Y1259" t="n">
        <v>1</v>
      </c>
      <c r="Z1259" t="n">
        <v>10</v>
      </c>
    </row>
    <row r="1260">
      <c r="A1260" t="n">
        <v>5</v>
      </c>
      <c r="B1260" t="n">
        <v>85</v>
      </c>
      <c r="C1260" t="inlineStr">
        <is>
          <t xml:space="preserve">CONCLUIDO	</t>
        </is>
      </c>
      <c r="D1260" t="n">
        <v>5.8054</v>
      </c>
      <c r="E1260" t="n">
        <v>17.23</v>
      </c>
      <c r="F1260" t="n">
        <v>13.06</v>
      </c>
      <c r="G1260" t="n">
        <v>14.78</v>
      </c>
      <c r="H1260" t="n">
        <v>0.24</v>
      </c>
      <c r="I1260" t="n">
        <v>53</v>
      </c>
      <c r="J1260" t="n">
        <v>169.7</v>
      </c>
      <c r="K1260" t="n">
        <v>51.39</v>
      </c>
      <c r="L1260" t="n">
        <v>2.25</v>
      </c>
      <c r="M1260" t="n">
        <v>51</v>
      </c>
      <c r="N1260" t="n">
        <v>31.05</v>
      </c>
      <c r="O1260" t="n">
        <v>21163.27</v>
      </c>
      <c r="P1260" t="n">
        <v>162.49</v>
      </c>
      <c r="Q1260" t="n">
        <v>460.75</v>
      </c>
      <c r="R1260" t="n">
        <v>89.92</v>
      </c>
      <c r="S1260" t="n">
        <v>32.19</v>
      </c>
      <c r="T1260" t="n">
        <v>24737.61</v>
      </c>
      <c r="U1260" t="n">
        <v>0.36</v>
      </c>
      <c r="V1260" t="n">
        <v>0.68</v>
      </c>
      <c r="W1260" t="n">
        <v>1.54</v>
      </c>
      <c r="X1260" t="n">
        <v>1.52</v>
      </c>
      <c r="Y1260" t="n">
        <v>1</v>
      </c>
      <c r="Z1260" t="n">
        <v>10</v>
      </c>
    </row>
    <row r="1261">
      <c r="A1261" t="n">
        <v>6</v>
      </c>
      <c r="B1261" t="n">
        <v>85</v>
      </c>
      <c r="C1261" t="inlineStr">
        <is>
          <t xml:space="preserve">CONCLUIDO	</t>
        </is>
      </c>
      <c r="D1261" t="n">
        <v>5.9373</v>
      </c>
      <c r="E1261" t="n">
        <v>16.84</v>
      </c>
      <c r="F1261" t="n">
        <v>12.88</v>
      </c>
      <c r="G1261" t="n">
        <v>16.44</v>
      </c>
      <c r="H1261" t="n">
        <v>0.26</v>
      </c>
      <c r="I1261" t="n">
        <v>47</v>
      </c>
      <c r="J1261" t="n">
        <v>170.06</v>
      </c>
      <c r="K1261" t="n">
        <v>51.39</v>
      </c>
      <c r="L1261" t="n">
        <v>2.5</v>
      </c>
      <c r="M1261" t="n">
        <v>45</v>
      </c>
      <c r="N1261" t="n">
        <v>31.17</v>
      </c>
      <c r="O1261" t="n">
        <v>21208.12</v>
      </c>
      <c r="P1261" t="n">
        <v>159.78</v>
      </c>
      <c r="Q1261" t="n">
        <v>460.69</v>
      </c>
      <c r="R1261" t="n">
        <v>84.38</v>
      </c>
      <c r="S1261" t="n">
        <v>32.19</v>
      </c>
      <c r="T1261" t="n">
        <v>21999.72</v>
      </c>
      <c r="U1261" t="n">
        <v>0.38</v>
      </c>
      <c r="V1261" t="n">
        <v>0.6899999999999999</v>
      </c>
      <c r="W1261" t="n">
        <v>1.52</v>
      </c>
      <c r="X1261" t="n">
        <v>1.34</v>
      </c>
      <c r="Y1261" t="n">
        <v>1</v>
      </c>
      <c r="Z1261" t="n">
        <v>10</v>
      </c>
    </row>
    <row r="1262">
      <c r="A1262" t="n">
        <v>7</v>
      </c>
      <c r="B1262" t="n">
        <v>85</v>
      </c>
      <c r="C1262" t="inlineStr">
        <is>
          <t xml:space="preserve">CONCLUIDO	</t>
        </is>
      </c>
      <c r="D1262" t="n">
        <v>6.0598</v>
      </c>
      <c r="E1262" t="n">
        <v>16.5</v>
      </c>
      <c r="F1262" t="n">
        <v>12.71</v>
      </c>
      <c r="G1262" t="n">
        <v>18.15</v>
      </c>
      <c r="H1262" t="n">
        <v>0.29</v>
      </c>
      <c r="I1262" t="n">
        <v>42</v>
      </c>
      <c r="J1262" t="n">
        <v>170.42</v>
      </c>
      <c r="K1262" t="n">
        <v>51.39</v>
      </c>
      <c r="L1262" t="n">
        <v>2.75</v>
      </c>
      <c r="M1262" t="n">
        <v>40</v>
      </c>
      <c r="N1262" t="n">
        <v>31.28</v>
      </c>
      <c r="O1262" t="n">
        <v>21253.01</v>
      </c>
      <c r="P1262" t="n">
        <v>157.12</v>
      </c>
      <c r="Q1262" t="n">
        <v>460.71</v>
      </c>
      <c r="R1262" t="n">
        <v>78.45</v>
      </c>
      <c r="S1262" t="n">
        <v>32.19</v>
      </c>
      <c r="T1262" t="n">
        <v>19057.46</v>
      </c>
      <c r="U1262" t="n">
        <v>0.41</v>
      </c>
      <c r="V1262" t="n">
        <v>0.7</v>
      </c>
      <c r="W1262" t="n">
        <v>1.52</v>
      </c>
      <c r="X1262" t="n">
        <v>1.17</v>
      </c>
      <c r="Y1262" t="n">
        <v>1</v>
      </c>
      <c r="Z1262" t="n">
        <v>10</v>
      </c>
    </row>
    <row r="1263">
      <c r="A1263" t="n">
        <v>8</v>
      </c>
      <c r="B1263" t="n">
        <v>85</v>
      </c>
      <c r="C1263" t="inlineStr">
        <is>
          <t xml:space="preserve">CONCLUIDO	</t>
        </is>
      </c>
      <c r="D1263" t="n">
        <v>6.124</v>
      </c>
      <c r="E1263" t="n">
        <v>16.33</v>
      </c>
      <c r="F1263" t="n">
        <v>12.63</v>
      </c>
      <c r="G1263" t="n">
        <v>19.44</v>
      </c>
      <c r="H1263" t="n">
        <v>0.31</v>
      </c>
      <c r="I1263" t="n">
        <v>39</v>
      </c>
      <c r="J1263" t="n">
        <v>170.79</v>
      </c>
      <c r="K1263" t="n">
        <v>51.39</v>
      </c>
      <c r="L1263" t="n">
        <v>3</v>
      </c>
      <c r="M1263" t="n">
        <v>37</v>
      </c>
      <c r="N1263" t="n">
        <v>31.4</v>
      </c>
      <c r="O1263" t="n">
        <v>21297.94</v>
      </c>
      <c r="P1263" t="n">
        <v>155.78</v>
      </c>
      <c r="Q1263" t="n">
        <v>460.73</v>
      </c>
      <c r="R1263" t="n">
        <v>76.06</v>
      </c>
      <c r="S1263" t="n">
        <v>32.19</v>
      </c>
      <c r="T1263" t="n">
        <v>17876.92</v>
      </c>
      <c r="U1263" t="n">
        <v>0.42</v>
      </c>
      <c r="V1263" t="n">
        <v>0.71</v>
      </c>
      <c r="W1263" t="n">
        <v>1.52</v>
      </c>
      <c r="X1263" t="n">
        <v>1.1</v>
      </c>
      <c r="Y1263" t="n">
        <v>1</v>
      </c>
      <c r="Z1263" t="n">
        <v>10</v>
      </c>
    </row>
    <row r="1264">
      <c r="A1264" t="n">
        <v>9</v>
      </c>
      <c r="B1264" t="n">
        <v>85</v>
      </c>
      <c r="C1264" t="inlineStr">
        <is>
          <t xml:space="preserve">CONCLUIDO	</t>
        </is>
      </c>
      <c r="D1264" t="n">
        <v>6.2232</v>
      </c>
      <c r="E1264" t="n">
        <v>16.07</v>
      </c>
      <c r="F1264" t="n">
        <v>12.51</v>
      </c>
      <c r="G1264" t="n">
        <v>21.45</v>
      </c>
      <c r="H1264" t="n">
        <v>0.34</v>
      </c>
      <c r="I1264" t="n">
        <v>35</v>
      </c>
      <c r="J1264" t="n">
        <v>171.15</v>
      </c>
      <c r="K1264" t="n">
        <v>51.39</v>
      </c>
      <c r="L1264" t="n">
        <v>3.25</v>
      </c>
      <c r="M1264" t="n">
        <v>33</v>
      </c>
      <c r="N1264" t="n">
        <v>31.51</v>
      </c>
      <c r="O1264" t="n">
        <v>21342.91</v>
      </c>
      <c r="P1264" t="n">
        <v>153.61</v>
      </c>
      <c r="Q1264" t="n">
        <v>460.78</v>
      </c>
      <c r="R1264" t="n">
        <v>72.15000000000001</v>
      </c>
      <c r="S1264" t="n">
        <v>32.19</v>
      </c>
      <c r="T1264" t="n">
        <v>15943.95</v>
      </c>
      <c r="U1264" t="n">
        <v>0.45</v>
      </c>
      <c r="V1264" t="n">
        <v>0.71</v>
      </c>
      <c r="W1264" t="n">
        <v>1.51</v>
      </c>
      <c r="X1264" t="n">
        <v>0.98</v>
      </c>
      <c r="Y1264" t="n">
        <v>1</v>
      </c>
      <c r="Z1264" t="n">
        <v>10</v>
      </c>
    </row>
    <row r="1265">
      <c r="A1265" t="n">
        <v>10</v>
      </c>
      <c r="B1265" t="n">
        <v>85</v>
      </c>
      <c r="C1265" t="inlineStr">
        <is>
          <t xml:space="preserve">CONCLUIDO	</t>
        </is>
      </c>
      <c r="D1265" t="n">
        <v>6.2759</v>
      </c>
      <c r="E1265" t="n">
        <v>15.93</v>
      </c>
      <c r="F1265" t="n">
        <v>12.44</v>
      </c>
      <c r="G1265" t="n">
        <v>22.62</v>
      </c>
      <c r="H1265" t="n">
        <v>0.36</v>
      </c>
      <c r="I1265" t="n">
        <v>33</v>
      </c>
      <c r="J1265" t="n">
        <v>171.52</v>
      </c>
      <c r="K1265" t="n">
        <v>51.39</v>
      </c>
      <c r="L1265" t="n">
        <v>3.5</v>
      </c>
      <c r="M1265" t="n">
        <v>31</v>
      </c>
      <c r="N1265" t="n">
        <v>31.63</v>
      </c>
      <c r="O1265" t="n">
        <v>21387.92</v>
      </c>
      <c r="P1265" t="n">
        <v>152.5</v>
      </c>
      <c r="Q1265" t="n">
        <v>460.77</v>
      </c>
      <c r="R1265" t="n">
        <v>70.17</v>
      </c>
      <c r="S1265" t="n">
        <v>32.19</v>
      </c>
      <c r="T1265" t="n">
        <v>14964.83</v>
      </c>
      <c r="U1265" t="n">
        <v>0.46</v>
      </c>
      <c r="V1265" t="n">
        <v>0.72</v>
      </c>
      <c r="W1265" t="n">
        <v>1.5</v>
      </c>
      <c r="X1265" t="n">
        <v>0.91</v>
      </c>
      <c r="Y1265" t="n">
        <v>1</v>
      </c>
      <c r="Z1265" t="n">
        <v>10</v>
      </c>
    </row>
    <row r="1266">
      <c r="A1266" t="n">
        <v>11</v>
      </c>
      <c r="B1266" t="n">
        <v>85</v>
      </c>
      <c r="C1266" t="inlineStr">
        <is>
          <t xml:space="preserve">CONCLUIDO	</t>
        </is>
      </c>
      <c r="D1266" t="n">
        <v>6.3361</v>
      </c>
      <c r="E1266" t="n">
        <v>15.78</v>
      </c>
      <c r="F1266" t="n">
        <v>12.39</v>
      </c>
      <c r="G1266" t="n">
        <v>24.79</v>
      </c>
      <c r="H1266" t="n">
        <v>0.39</v>
      </c>
      <c r="I1266" t="n">
        <v>30</v>
      </c>
      <c r="J1266" t="n">
        <v>171.88</v>
      </c>
      <c r="K1266" t="n">
        <v>51.39</v>
      </c>
      <c r="L1266" t="n">
        <v>3.75</v>
      </c>
      <c r="M1266" t="n">
        <v>28</v>
      </c>
      <c r="N1266" t="n">
        <v>31.74</v>
      </c>
      <c r="O1266" t="n">
        <v>21432.96</v>
      </c>
      <c r="P1266" t="n">
        <v>151.24</v>
      </c>
      <c r="Q1266" t="n">
        <v>460.7</v>
      </c>
      <c r="R1266" t="n">
        <v>68.37</v>
      </c>
      <c r="S1266" t="n">
        <v>32.19</v>
      </c>
      <c r="T1266" t="n">
        <v>14076.92</v>
      </c>
      <c r="U1266" t="n">
        <v>0.47</v>
      </c>
      <c r="V1266" t="n">
        <v>0.72</v>
      </c>
      <c r="W1266" t="n">
        <v>1.5</v>
      </c>
      <c r="X1266" t="n">
        <v>0.86</v>
      </c>
      <c r="Y1266" t="n">
        <v>1</v>
      </c>
      <c r="Z1266" t="n">
        <v>10</v>
      </c>
    </row>
    <row r="1267">
      <c r="A1267" t="n">
        <v>12</v>
      </c>
      <c r="B1267" t="n">
        <v>85</v>
      </c>
      <c r="C1267" t="inlineStr">
        <is>
          <t xml:space="preserve">CONCLUIDO	</t>
        </is>
      </c>
      <c r="D1267" t="n">
        <v>6.4009</v>
      </c>
      <c r="E1267" t="n">
        <v>15.62</v>
      </c>
      <c r="F1267" t="n">
        <v>12.3</v>
      </c>
      <c r="G1267" t="n">
        <v>26.36</v>
      </c>
      <c r="H1267" t="n">
        <v>0.41</v>
      </c>
      <c r="I1267" t="n">
        <v>28</v>
      </c>
      <c r="J1267" t="n">
        <v>172.25</v>
      </c>
      <c r="K1267" t="n">
        <v>51.39</v>
      </c>
      <c r="L1267" t="n">
        <v>4</v>
      </c>
      <c r="M1267" t="n">
        <v>26</v>
      </c>
      <c r="N1267" t="n">
        <v>31.86</v>
      </c>
      <c r="O1267" t="n">
        <v>21478.05</v>
      </c>
      <c r="P1267" t="n">
        <v>149.78</v>
      </c>
      <c r="Q1267" t="n">
        <v>460.71</v>
      </c>
      <c r="R1267" t="n">
        <v>65.43000000000001</v>
      </c>
      <c r="S1267" t="n">
        <v>32.19</v>
      </c>
      <c r="T1267" t="n">
        <v>12615.8</v>
      </c>
      <c r="U1267" t="n">
        <v>0.49</v>
      </c>
      <c r="V1267" t="n">
        <v>0.73</v>
      </c>
      <c r="W1267" t="n">
        <v>1.49</v>
      </c>
      <c r="X1267" t="n">
        <v>0.77</v>
      </c>
      <c r="Y1267" t="n">
        <v>1</v>
      </c>
      <c r="Z1267" t="n">
        <v>10</v>
      </c>
    </row>
    <row r="1268">
      <c r="A1268" t="n">
        <v>13</v>
      </c>
      <c r="B1268" t="n">
        <v>85</v>
      </c>
      <c r="C1268" t="inlineStr">
        <is>
          <t xml:space="preserve">CONCLUIDO	</t>
        </is>
      </c>
      <c r="D1268" t="n">
        <v>6.4255</v>
      </c>
      <c r="E1268" t="n">
        <v>15.56</v>
      </c>
      <c r="F1268" t="n">
        <v>12.28</v>
      </c>
      <c r="G1268" t="n">
        <v>27.28</v>
      </c>
      <c r="H1268" t="n">
        <v>0.44</v>
      </c>
      <c r="I1268" t="n">
        <v>27</v>
      </c>
      <c r="J1268" t="n">
        <v>172.61</v>
      </c>
      <c r="K1268" t="n">
        <v>51.39</v>
      </c>
      <c r="L1268" t="n">
        <v>4.25</v>
      </c>
      <c r="M1268" t="n">
        <v>25</v>
      </c>
      <c r="N1268" t="n">
        <v>31.97</v>
      </c>
      <c r="O1268" t="n">
        <v>21523.17</v>
      </c>
      <c r="P1268" t="n">
        <v>149.01</v>
      </c>
      <c r="Q1268" t="n">
        <v>460.74</v>
      </c>
      <c r="R1268" t="n">
        <v>64.59999999999999</v>
      </c>
      <c r="S1268" t="n">
        <v>32.19</v>
      </c>
      <c r="T1268" t="n">
        <v>12206.81</v>
      </c>
      <c r="U1268" t="n">
        <v>0.5</v>
      </c>
      <c r="V1268" t="n">
        <v>0.73</v>
      </c>
      <c r="W1268" t="n">
        <v>1.49</v>
      </c>
      <c r="X1268" t="n">
        <v>0.74</v>
      </c>
      <c r="Y1268" t="n">
        <v>1</v>
      </c>
      <c r="Z1268" t="n">
        <v>10</v>
      </c>
    </row>
    <row r="1269">
      <c r="A1269" t="n">
        <v>14</v>
      </c>
      <c r="B1269" t="n">
        <v>85</v>
      </c>
      <c r="C1269" t="inlineStr">
        <is>
          <t xml:space="preserve">CONCLUIDO	</t>
        </is>
      </c>
      <c r="D1269" t="n">
        <v>6.4713</v>
      </c>
      <c r="E1269" t="n">
        <v>15.45</v>
      </c>
      <c r="F1269" t="n">
        <v>12.23</v>
      </c>
      <c r="G1269" t="n">
        <v>29.36</v>
      </c>
      <c r="H1269" t="n">
        <v>0.46</v>
      </c>
      <c r="I1269" t="n">
        <v>25</v>
      </c>
      <c r="J1269" t="n">
        <v>172.98</v>
      </c>
      <c r="K1269" t="n">
        <v>51.39</v>
      </c>
      <c r="L1269" t="n">
        <v>4.5</v>
      </c>
      <c r="M1269" t="n">
        <v>23</v>
      </c>
      <c r="N1269" t="n">
        <v>32.09</v>
      </c>
      <c r="O1269" t="n">
        <v>21568.34</v>
      </c>
      <c r="P1269" t="n">
        <v>147.82</v>
      </c>
      <c r="Q1269" t="n">
        <v>460.75</v>
      </c>
      <c r="R1269" t="n">
        <v>63.14</v>
      </c>
      <c r="S1269" t="n">
        <v>32.19</v>
      </c>
      <c r="T1269" t="n">
        <v>11487.05</v>
      </c>
      <c r="U1269" t="n">
        <v>0.51</v>
      </c>
      <c r="V1269" t="n">
        <v>0.73</v>
      </c>
      <c r="W1269" t="n">
        <v>1.49</v>
      </c>
      <c r="X1269" t="n">
        <v>0.7</v>
      </c>
      <c r="Y1269" t="n">
        <v>1</v>
      </c>
      <c r="Z1269" t="n">
        <v>10</v>
      </c>
    </row>
    <row r="1270">
      <c r="A1270" t="n">
        <v>15</v>
      </c>
      <c r="B1270" t="n">
        <v>85</v>
      </c>
      <c r="C1270" t="inlineStr">
        <is>
          <t xml:space="preserve">CONCLUIDO	</t>
        </is>
      </c>
      <c r="D1270" t="n">
        <v>6.5055</v>
      </c>
      <c r="E1270" t="n">
        <v>15.37</v>
      </c>
      <c r="F1270" t="n">
        <v>12.19</v>
      </c>
      <c r="G1270" t="n">
        <v>30.46</v>
      </c>
      <c r="H1270" t="n">
        <v>0.49</v>
      </c>
      <c r="I1270" t="n">
        <v>24</v>
      </c>
      <c r="J1270" t="n">
        <v>173.35</v>
      </c>
      <c r="K1270" t="n">
        <v>51.39</v>
      </c>
      <c r="L1270" t="n">
        <v>4.75</v>
      </c>
      <c r="M1270" t="n">
        <v>22</v>
      </c>
      <c r="N1270" t="n">
        <v>32.2</v>
      </c>
      <c r="O1270" t="n">
        <v>21613.54</v>
      </c>
      <c r="P1270" t="n">
        <v>146.96</v>
      </c>
      <c r="Q1270" t="n">
        <v>460.69</v>
      </c>
      <c r="R1270" t="n">
        <v>61.77</v>
      </c>
      <c r="S1270" t="n">
        <v>32.19</v>
      </c>
      <c r="T1270" t="n">
        <v>10808.13</v>
      </c>
      <c r="U1270" t="n">
        <v>0.52</v>
      </c>
      <c r="V1270" t="n">
        <v>0.73</v>
      </c>
      <c r="W1270" t="n">
        <v>1.48</v>
      </c>
      <c r="X1270" t="n">
        <v>0.65</v>
      </c>
      <c r="Y1270" t="n">
        <v>1</v>
      </c>
      <c r="Z1270" t="n">
        <v>10</v>
      </c>
    </row>
    <row r="1271">
      <c r="A1271" t="n">
        <v>16</v>
      </c>
      <c r="B1271" t="n">
        <v>85</v>
      </c>
      <c r="C1271" t="inlineStr">
        <is>
          <t xml:space="preserve">CONCLUIDO	</t>
        </is>
      </c>
      <c r="D1271" t="n">
        <v>6.554</v>
      </c>
      <c r="E1271" t="n">
        <v>15.26</v>
      </c>
      <c r="F1271" t="n">
        <v>12.14</v>
      </c>
      <c r="G1271" t="n">
        <v>33.11</v>
      </c>
      <c r="H1271" t="n">
        <v>0.51</v>
      </c>
      <c r="I1271" t="n">
        <v>22</v>
      </c>
      <c r="J1271" t="n">
        <v>173.71</v>
      </c>
      <c r="K1271" t="n">
        <v>51.39</v>
      </c>
      <c r="L1271" t="n">
        <v>5</v>
      </c>
      <c r="M1271" t="n">
        <v>20</v>
      </c>
      <c r="N1271" t="n">
        <v>32.32</v>
      </c>
      <c r="O1271" t="n">
        <v>21658.78</v>
      </c>
      <c r="P1271" t="n">
        <v>145.74</v>
      </c>
      <c r="Q1271" t="n">
        <v>460.69</v>
      </c>
      <c r="R1271" t="n">
        <v>60.22</v>
      </c>
      <c r="S1271" t="n">
        <v>32.19</v>
      </c>
      <c r="T1271" t="n">
        <v>10042.37</v>
      </c>
      <c r="U1271" t="n">
        <v>0.53</v>
      </c>
      <c r="V1271" t="n">
        <v>0.74</v>
      </c>
      <c r="W1271" t="n">
        <v>1.48</v>
      </c>
      <c r="X1271" t="n">
        <v>0.61</v>
      </c>
      <c r="Y1271" t="n">
        <v>1</v>
      </c>
      <c r="Z1271" t="n">
        <v>10</v>
      </c>
    </row>
    <row r="1272">
      <c r="A1272" t="n">
        <v>17</v>
      </c>
      <c r="B1272" t="n">
        <v>85</v>
      </c>
      <c r="C1272" t="inlineStr">
        <is>
          <t xml:space="preserve">CONCLUIDO	</t>
        </is>
      </c>
      <c r="D1272" t="n">
        <v>6.5826</v>
      </c>
      <c r="E1272" t="n">
        <v>15.19</v>
      </c>
      <c r="F1272" t="n">
        <v>12.11</v>
      </c>
      <c r="G1272" t="n">
        <v>34.59</v>
      </c>
      <c r="H1272" t="n">
        <v>0.53</v>
      </c>
      <c r="I1272" t="n">
        <v>21</v>
      </c>
      <c r="J1272" t="n">
        <v>174.08</v>
      </c>
      <c r="K1272" t="n">
        <v>51.39</v>
      </c>
      <c r="L1272" t="n">
        <v>5.25</v>
      </c>
      <c r="M1272" t="n">
        <v>19</v>
      </c>
      <c r="N1272" t="n">
        <v>32.44</v>
      </c>
      <c r="O1272" t="n">
        <v>21704.07</v>
      </c>
      <c r="P1272" t="n">
        <v>144.58</v>
      </c>
      <c r="Q1272" t="n">
        <v>460.69</v>
      </c>
      <c r="R1272" t="n">
        <v>59.16</v>
      </c>
      <c r="S1272" t="n">
        <v>32.19</v>
      </c>
      <c r="T1272" t="n">
        <v>9516.370000000001</v>
      </c>
      <c r="U1272" t="n">
        <v>0.54</v>
      </c>
      <c r="V1272" t="n">
        <v>0.74</v>
      </c>
      <c r="W1272" t="n">
        <v>1.48</v>
      </c>
      <c r="X1272" t="n">
        <v>0.57</v>
      </c>
      <c r="Y1272" t="n">
        <v>1</v>
      </c>
      <c r="Z1272" t="n">
        <v>10</v>
      </c>
    </row>
    <row r="1273">
      <c r="A1273" t="n">
        <v>18</v>
      </c>
      <c r="B1273" t="n">
        <v>85</v>
      </c>
      <c r="C1273" t="inlineStr">
        <is>
          <t xml:space="preserve">CONCLUIDO	</t>
        </is>
      </c>
      <c r="D1273" t="n">
        <v>6.6145</v>
      </c>
      <c r="E1273" t="n">
        <v>15.12</v>
      </c>
      <c r="F1273" t="n">
        <v>12.07</v>
      </c>
      <c r="G1273" t="n">
        <v>36.2</v>
      </c>
      <c r="H1273" t="n">
        <v>0.5600000000000001</v>
      </c>
      <c r="I1273" t="n">
        <v>20</v>
      </c>
      <c r="J1273" t="n">
        <v>174.45</v>
      </c>
      <c r="K1273" t="n">
        <v>51.39</v>
      </c>
      <c r="L1273" t="n">
        <v>5.5</v>
      </c>
      <c r="M1273" t="n">
        <v>18</v>
      </c>
      <c r="N1273" t="n">
        <v>32.56</v>
      </c>
      <c r="O1273" t="n">
        <v>21749.39</v>
      </c>
      <c r="P1273" t="n">
        <v>144.19</v>
      </c>
      <c r="Q1273" t="n">
        <v>460.72</v>
      </c>
      <c r="R1273" t="n">
        <v>57.84</v>
      </c>
      <c r="S1273" t="n">
        <v>32.19</v>
      </c>
      <c r="T1273" t="n">
        <v>8861.450000000001</v>
      </c>
      <c r="U1273" t="n">
        <v>0.5600000000000001</v>
      </c>
      <c r="V1273" t="n">
        <v>0.74</v>
      </c>
      <c r="W1273" t="n">
        <v>1.48</v>
      </c>
      <c r="X1273" t="n">
        <v>0.53</v>
      </c>
      <c r="Y1273" t="n">
        <v>1</v>
      </c>
      <c r="Z1273" t="n">
        <v>10</v>
      </c>
    </row>
    <row r="1274">
      <c r="A1274" t="n">
        <v>19</v>
      </c>
      <c r="B1274" t="n">
        <v>85</v>
      </c>
      <c r="C1274" t="inlineStr">
        <is>
          <t xml:space="preserve">CONCLUIDO	</t>
        </is>
      </c>
      <c r="D1274" t="n">
        <v>6.6304</v>
      </c>
      <c r="E1274" t="n">
        <v>15.08</v>
      </c>
      <c r="F1274" t="n">
        <v>12.07</v>
      </c>
      <c r="G1274" t="n">
        <v>38.1</v>
      </c>
      <c r="H1274" t="n">
        <v>0.58</v>
      </c>
      <c r="I1274" t="n">
        <v>19</v>
      </c>
      <c r="J1274" t="n">
        <v>174.82</v>
      </c>
      <c r="K1274" t="n">
        <v>51.39</v>
      </c>
      <c r="L1274" t="n">
        <v>5.75</v>
      </c>
      <c r="M1274" t="n">
        <v>17</v>
      </c>
      <c r="N1274" t="n">
        <v>32.67</v>
      </c>
      <c r="O1274" t="n">
        <v>21794.75</v>
      </c>
      <c r="P1274" t="n">
        <v>143.51</v>
      </c>
      <c r="Q1274" t="n">
        <v>460.69</v>
      </c>
      <c r="R1274" t="n">
        <v>57.84</v>
      </c>
      <c r="S1274" t="n">
        <v>32.19</v>
      </c>
      <c r="T1274" t="n">
        <v>8865.92</v>
      </c>
      <c r="U1274" t="n">
        <v>0.5600000000000001</v>
      </c>
      <c r="V1274" t="n">
        <v>0.74</v>
      </c>
      <c r="W1274" t="n">
        <v>1.48</v>
      </c>
      <c r="X1274" t="n">
        <v>0.53</v>
      </c>
      <c r="Y1274" t="n">
        <v>1</v>
      </c>
      <c r="Z1274" t="n">
        <v>10</v>
      </c>
    </row>
    <row r="1275">
      <c r="A1275" t="n">
        <v>20</v>
      </c>
      <c r="B1275" t="n">
        <v>85</v>
      </c>
      <c r="C1275" t="inlineStr">
        <is>
          <t xml:space="preserve">CONCLUIDO	</t>
        </is>
      </c>
      <c r="D1275" t="n">
        <v>6.6652</v>
      </c>
      <c r="E1275" t="n">
        <v>15</v>
      </c>
      <c r="F1275" t="n">
        <v>12.02</v>
      </c>
      <c r="G1275" t="n">
        <v>40.07</v>
      </c>
      <c r="H1275" t="n">
        <v>0.61</v>
      </c>
      <c r="I1275" t="n">
        <v>18</v>
      </c>
      <c r="J1275" t="n">
        <v>175.18</v>
      </c>
      <c r="K1275" t="n">
        <v>51.39</v>
      </c>
      <c r="L1275" t="n">
        <v>6</v>
      </c>
      <c r="M1275" t="n">
        <v>16</v>
      </c>
      <c r="N1275" t="n">
        <v>32.79</v>
      </c>
      <c r="O1275" t="n">
        <v>21840.16</v>
      </c>
      <c r="P1275" t="n">
        <v>142.25</v>
      </c>
      <c r="Q1275" t="n">
        <v>460.69</v>
      </c>
      <c r="R1275" t="n">
        <v>56.33</v>
      </c>
      <c r="S1275" t="n">
        <v>32.19</v>
      </c>
      <c r="T1275" t="n">
        <v>8118.94</v>
      </c>
      <c r="U1275" t="n">
        <v>0.57</v>
      </c>
      <c r="V1275" t="n">
        <v>0.74</v>
      </c>
      <c r="W1275" t="n">
        <v>1.48</v>
      </c>
      <c r="X1275" t="n">
        <v>0.49</v>
      </c>
      <c r="Y1275" t="n">
        <v>1</v>
      </c>
      <c r="Z1275" t="n">
        <v>10</v>
      </c>
    </row>
    <row r="1276">
      <c r="A1276" t="n">
        <v>21</v>
      </c>
      <c r="B1276" t="n">
        <v>85</v>
      </c>
      <c r="C1276" t="inlineStr">
        <is>
          <t xml:space="preserve">CONCLUIDO	</t>
        </is>
      </c>
      <c r="D1276" t="n">
        <v>6.6652</v>
      </c>
      <c r="E1276" t="n">
        <v>15</v>
      </c>
      <c r="F1276" t="n">
        <v>12.02</v>
      </c>
      <c r="G1276" t="n">
        <v>40.07</v>
      </c>
      <c r="H1276" t="n">
        <v>0.63</v>
      </c>
      <c r="I1276" t="n">
        <v>18</v>
      </c>
      <c r="J1276" t="n">
        <v>175.55</v>
      </c>
      <c r="K1276" t="n">
        <v>51.39</v>
      </c>
      <c r="L1276" t="n">
        <v>6.25</v>
      </c>
      <c r="M1276" t="n">
        <v>16</v>
      </c>
      <c r="N1276" t="n">
        <v>32.91</v>
      </c>
      <c r="O1276" t="n">
        <v>21885.6</v>
      </c>
      <c r="P1276" t="n">
        <v>141.65</v>
      </c>
      <c r="Q1276" t="n">
        <v>460.72</v>
      </c>
      <c r="R1276" t="n">
        <v>56.33</v>
      </c>
      <c r="S1276" t="n">
        <v>32.19</v>
      </c>
      <c r="T1276" t="n">
        <v>8115.08</v>
      </c>
      <c r="U1276" t="n">
        <v>0.57</v>
      </c>
      <c r="V1276" t="n">
        <v>0.74</v>
      </c>
      <c r="W1276" t="n">
        <v>1.48</v>
      </c>
      <c r="X1276" t="n">
        <v>0.49</v>
      </c>
      <c r="Y1276" t="n">
        <v>1</v>
      </c>
      <c r="Z1276" t="n">
        <v>10</v>
      </c>
    </row>
    <row r="1277">
      <c r="A1277" t="n">
        <v>22</v>
      </c>
      <c r="B1277" t="n">
        <v>85</v>
      </c>
      <c r="C1277" t="inlineStr">
        <is>
          <t xml:space="preserve">CONCLUIDO	</t>
        </is>
      </c>
      <c r="D1277" t="n">
        <v>6.6998</v>
      </c>
      <c r="E1277" t="n">
        <v>14.93</v>
      </c>
      <c r="F1277" t="n">
        <v>11.98</v>
      </c>
      <c r="G1277" t="n">
        <v>42.27</v>
      </c>
      <c r="H1277" t="n">
        <v>0.66</v>
      </c>
      <c r="I1277" t="n">
        <v>17</v>
      </c>
      <c r="J1277" t="n">
        <v>175.92</v>
      </c>
      <c r="K1277" t="n">
        <v>51.39</v>
      </c>
      <c r="L1277" t="n">
        <v>6.5</v>
      </c>
      <c r="M1277" t="n">
        <v>15</v>
      </c>
      <c r="N1277" t="n">
        <v>33.03</v>
      </c>
      <c r="O1277" t="n">
        <v>21931.08</v>
      </c>
      <c r="P1277" t="n">
        <v>140.75</v>
      </c>
      <c r="Q1277" t="n">
        <v>460.69</v>
      </c>
      <c r="R1277" t="n">
        <v>54.78</v>
      </c>
      <c r="S1277" t="n">
        <v>32.19</v>
      </c>
      <c r="T1277" t="n">
        <v>7345.15</v>
      </c>
      <c r="U1277" t="n">
        <v>0.59</v>
      </c>
      <c r="V1277" t="n">
        <v>0.75</v>
      </c>
      <c r="W1277" t="n">
        <v>1.48</v>
      </c>
      <c r="X1277" t="n">
        <v>0.44</v>
      </c>
      <c r="Y1277" t="n">
        <v>1</v>
      </c>
      <c r="Z1277" t="n">
        <v>10</v>
      </c>
    </row>
    <row r="1278">
      <c r="A1278" t="n">
        <v>23</v>
      </c>
      <c r="B1278" t="n">
        <v>85</v>
      </c>
      <c r="C1278" t="inlineStr">
        <is>
          <t xml:space="preserve">CONCLUIDO	</t>
        </is>
      </c>
      <c r="D1278" t="n">
        <v>6.7192</v>
      </c>
      <c r="E1278" t="n">
        <v>14.88</v>
      </c>
      <c r="F1278" t="n">
        <v>11.97</v>
      </c>
      <c r="G1278" t="n">
        <v>44.88</v>
      </c>
      <c r="H1278" t="n">
        <v>0.68</v>
      </c>
      <c r="I1278" t="n">
        <v>16</v>
      </c>
      <c r="J1278" t="n">
        <v>176.29</v>
      </c>
      <c r="K1278" t="n">
        <v>51.39</v>
      </c>
      <c r="L1278" t="n">
        <v>6.75</v>
      </c>
      <c r="M1278" t="n">
        <v>14</v>
      </c>
      <c r="N1278" t="n">
        <v>33.15</v>
      </c>
      <c r="O1278" t="n">
        <v>21976.61</v>
      </c>
      <c r="P1278" t="n">
        <v>139.9</v>
      </c>
      <c r="Q1278" t="n">
        <v>460.69</v>
      </c>
      <c r="R1278" t="n">
        <v>54.63</v>
      </c>
      <c r="S1278" t="n">
        <v>32.19</v>
      </c>
      <c r="T1278" t="n">
        <v>7276.17</v>
      </c>
      <c r="U1278" t="n">
        <v>0.59</v>
      </c>
      <c r="V1278" t="n">
        <v>0.75</v>
      </c>
      <c r="W1278" t="n">
        <v>1.47</v>
      </c>
      <c r="X1278" t="n">
        <v>0.43</v>
      </c>
      <c r="Y1278" t="n">
        <v>1</v>
      </c>
      <c r="Z1278" t="n">
        <v>10</v>
      </c>
    </row>
    <row r="1279">
      <c r="A1279" t="n">
        <v>24</v>
      </c>
      <c r="B1279" t="n">
        <v>85</v>
      </c>
      <c r="C1279" t="inlineStr">
        <is>
          <t xml:space="preserve">CONCLUIDO	</t>
        </is>
      </c>
      <c r="D1279" t="n">
        <v>6.7226</v>
      </c>
      <c r="E1279" t="n">
        <v>14.88</v>
      </c>
      <c r="F1279" t="n">
        <v>11.96</v>
      </c>
      <c r="G1279" t="n">
        <v>44.85</v>
      </c>
      <c r="H1279" t="n">
        <v>0.7</v>
      </c>
      <c r="I1279" t="n">
        <v>16</v>
      </c>
      <c r="J1279" t="n">
        <v>176.66</v>
      </c>
      <c r="K1279" t="n">
        <v>51.39</v>
      </c>
      <c r="L1279" t="n">
        <v>7</v>
      </c>
      <c r="M1279" t="n">
        <v>14</v>
      </c>
      <c r="N1279" t="n">
        <v>33.27</v>
      </c>
      <c r="O1279" t="n">
        <v>22022.17</v>
      </c>
      <c r="P1279" t="n">
        <v>139.57</v>
      </c>
      <c r="Q1279" t="n">
        <v>460.7</v>
      </c>
      <c r="R1279" t="n">
        <v>54.47</v>
      </c>
      <c r="S1279" t="n">
        <v>32.19</v>
      </c>
      <c r="T1279" t="n">
        <v>7195.96</v>
      </c>
      <c r="U1279" t="n">
        <v>0.59</v>
      </c>
      <c r="V1279" t="n">
        <v>0.75</v>
      </c>
      <c r="W1279" t="n">
        <v>1.47</v>
      </c>
      <c r="X1279" t="n">
        <v>0.43</v>
      </c>
      <c r="Y1279" t="n">
        <v>1</v>
      </c>
      <c r="Z1279" t="n">
        <v>10</v>
      </c>
    </row>
    <row r="1280">
      <c r="A1280" t="n">
        <v>25</v>
      </c>
      <c r="B1280" t="n">
        <v>85</v>
      </c>
      <c r="C1280" t="inlineStr">
        <is>
          <t xml:space="preserve">CONCLUIDO	</t>
        </is>
      </c>
      <c r="D1280" t="n">
        <v>6.7479</v>
      </c>
      <c r="E1280" t="n">
        <v>14.82</v>
      </c>
      <c r="F1280" t="n">
        <v>11.94</v>
      </c>
      <c r="G1280" t="n">
        <v>47.75</v>
      </c>
      <c r="H1280" t="n">
        <v>0.73</v>
      </c>
      <c r="I1280" t="n">
        <v>15</v>
      </c>
      <c r="J1280" t="n">
        <v>177.03</v>
      </c>
      <c r="K1280" t="n">
        <v>51.39</v>
      </c>
      <c r="L1280" t="n">
        <v>7.25</v>
      </c>
      <c r="M1280" t="n">
        <v>13</v>
      </c>
      <c r="N1280" t="n">
        <v>33.39</v>
      </c>
      <c r="O1280" t="n">
        <v>22067.77</v>
      </c>
      <c r="P1280" t="n">
        <v>138.61</v>
      </c>
      <c r="Q1280" t="n">
        <v>460.7</v>
      </c>
      <c r="R1280" t="n">
        <v>53.64</v>
      </c>
      <c r="S1280" t="n">
        <v>32.19</v>
      </c>
      <c r="T1280" t="n">
        <v>6784.99</v>
      </c>
      <c r="U1280" t="n">
        <v>0.6</v>
      </c>
      <c r="V1280" t="n">
        <v>0.75</v>
      </c>
      <c r="W1280" t="n">
        <v>1.47</v>
      </c>
      <c r="X1280" t="n">
        <v>0.4</v>
      </c>
      <c r="Y1280" t="n">
        <v>1</v>
      </c>
      <c r="Z1280" t="n">
        <v>10</v>
      </c>
    </row>
    <row r="1281">
      <c r="A1281" t="n">
        <v>26</v>
      </c>
      <c r="B1281" t="n">
        <v>85</v>
      </c>
      <c r="C1281" t="inlineStr">
        <is>
          <t xml:space="preserve">CONCLUIDO	</t>
        </is>
      </c>
      <c r="D1281" t="n">
        <v>6.7502</v>
      </c>
      <c r="E1281" t="n">
        <v>14.81</v>
      </c>
      <c r="F1281" t="n">
        <v>11.93</v>
      </c>
      <c r="G1281" t="n">
        <v>47.73</v>
      </c>
      <c r="H1281" t="n">
        <v>0.75</v>
      </c>
      <c r="I1281" t="n">
        <v>15</v>
      </c>
      <c r="J1281" t="n">
        <v>177.4</v>
      </c>
      <c r="K1281" t="n">
        <v>51.39</v>
      </c>
      <c r="L1281" t="n">
        <v>7.5</v>
      </c>
      <c r="M1281" t="n">
        <v>13</v>
      </c>
      <c r="N1281" t="n">
        <v>33.51</v>
      </c>
      <c r="O1281" t="n">
        <v>22113.42</v>
      </c>
      <c r="P1281" t="n">
        <v>138.13</v>
      </c>
      <c r="Q1281" t="n">
        <v>460.69</v>
      </c>
      <c r="R1281" t="n">
        <v>53.47</v>
      </c>
      <c r="S1281" t="n">
        <v>32.19</v>
      </c>
      <c r="T1281" t="n">
        <v>6703.88</v>
      </c>
      <c r="U1281" t="n">
        <v>0.6</v>
      </c>
      <c r="V1281" t="n">
        <v>0.75</v>
      </c>
      <c r="W1281" t="n">
        <v>1.47</v>
      </c>
      <c r="X1281" t="n">
        <v>0.4</v>
      </c>
      <c r="Y1281" t="n">
        <v>1</v>
      </c>
      <c r="Z1281" t="n">
        <v>10</v>
      </c>
    </row>
    <row r="1282">
      <c r="A1282" t="n">
        <v>27</v>
      </c>
      <c r="B1282" t="n">
        <v>85</v>
      </c>
      <c r="C1282" t="inlineStr">
        <is>
          <t xml:space="preserve">CONCLUIDO	</t>
        </is>
      </c>
      <c r="D1282" t="n">
        <v>6.78</v>
      </c>
      <c r="E1282" t="n">
        <v>14.75</v>
      </c>
      <c r="F1282" t="n">
        <v>11.9</v>
      </c>
      <c r="G1282" t="n">
        <v>51.01</v>
      </c>
      <c r="H1282" t="n">
        <v>0.77</v>
      </c>
      <c r="I1282" t="n">
        <v>14</v>
      </c>
      <c r="J1282" t="n">
        <v>177.77</v>
      </c>
      <c r="K1282" t="n">
        <v>51.39</v>
      </c>
      <c r="L1282" t="n">
        <v>7.75</v>
      </c>
      <c r="M1282" t="n">
        <v>12</v>
      </c>
      <c r="N1282" t="n">
        <v>33.63</v>
      </c>
      <c r="O1282" t="n">
        <v>22159.1</v>
      </c>
      <c r="P1282" t="n">
        <v>137.79</v>
      </c>
      <c r="Q1282" t="n">
        <v>460.69</v>
      </c>
      <c r="R1282" t="n">
        <v>52.38</v>
      </c>
      <c r="S1282" t="n">
        <v>32.19</v>
      </c>
      <c r="T1282" t="n">
        <v>6161.58</v>
      </c>
      <c r="U1282" t="n">
        <v>0.61</v>
      </c>
      <c r="V1282" t="n">
        <v>0.75</v>
      </c>
      <c r="W1282" t="n">
        <v>1.47</v>
      </c>
      <c r="X1282" t="n">
        <v>0.37</v>
      </c>
      <c r="Y1282" t="n">
        <v>1</v>
      </c>
      <c r="Z1282" t="n">
        <v>10</v>
      </c>
    </row>
    <row r="1283">
      <c r="A1283" t="n">
        <v>28</v>
      </c>
      <c r="B1283" t="n">
        <v>85</v>
      </c>
      <c r="C1283" t="inlineStr">
        <is>
          <t xml:space="preserve">CONCLUIDO	</t>
        </is>
      </c>
      <c r="D1283" t="n">
        <v>6.7774</v>
      </c>
      <c r="E1283" t="n">
        <v>14.76</v>
      </c>
      <c r="F1283" t="n">
        <v>11.91</v>
      </c>
      <c r="G1283" t="n">
        <v>51.03</v>
      </c>
      <c r="H1283" t="n">
        <v>0.8</v>
      </c>
      <c r="I1283" t="n">
        <v>14</v>
      </c>
      <c r="J1283" t="n">
        <v>178.14</v>
      </c>
      <c r="K1283" t="n">
        <v>51.39</v>
      </c>
      <c r="L1283" t="n">
        <v>8</v>
      </c>
      <c r="M1283" t="n">
        <v>12</v>
      </c>
      <c r="N1283" t="n">
        <v>33.75</v>
      </c>
      <c r="O1283" t="n">
        <v>22204.83</v>
      </c>
      <c r="P1283" t="n">
        <v>136.79</v>
      </c>
      <c r="Q1283" t="n">
        <v>460.69</v>
      </c>
      <c r="R1283" t="n">
        <v>52.76</v>
      </c>
      <c r="S1283" t="n">
        <v>32.19</v>
      </c>
      <c r="T1283" t="n">
        <v>6350.64</v>
      </c>
      <c r="U1283" t="n">
        <v>0.61</v>
      </c>
      <c r="V1283" t="n">
        <v>0.75</v>
      </c>
      <c r="W1283" t="n">
        <v>1.47</v>
      </c>
      <c r="X1283" t="n">
        <v>0.37</v>
      </c>
      <c r="Y1283" t="n">
        <v>1</v>
      </c>
      <c r="Z1283" t="n">
        <v>10</v>
      </c>
    </row>
    <row r="1284">
      <c r="A1284" t="n">
        <v>29</v>
      </c>
      <c r="B1284" t="n">
        <v>85</v>
      </c>
      <c r="C1284" t="inlineStr">
        <is>
          <t xml:space="preserve">CONCLUIDO	</t>
        </is>
      </c>
      <c r="D1284" t="n">
        <v>6.7962</v>
      </c>
      <c r="E1284" t="n">
        <v>14.71</v>
      </c>
      <c r="F1284" t="n">
        <v>11.9</v>
      </c>
      <c r="G1284" t="n">
        <v>54.93</v>
      </c>
      <c r="H1284" t="n">
        <v>0.82</v>
      </c>
      <c r="I1284" t="n">
        <v>13</v>
      </c>
      <c r="J1284" t="n">
        <v>178.51</v>
      </c>
      <c r="K1284" t="n">
        <v>51.39</v>
      </c>
      <c r="L1284" t="n">
        <v>8.25</v>
      </c>
      <c r="M1284" t="n">
        <v>11</v>
      </c>
      <c r="N1284" t="n">
        <v>33.87</v>
      </c>
      <c r="O1284" t="n">
        <v>22250.6</v>
      </c>
      <c r="P1284" t="n">
        <v>136.62</v>
      </c>
      <c r="Q1284" t="n">
        <v>460.75</v>
      </c>
      <c r="R1284" t="n">
        <v>52.36</v>
      </c>
      <c r="S1284" t="n">
        <v>32.19</v>
      </c>
      <c r="T1284" t="n">
        <v>6158.38</v>
      </c>
      <c r="U1284" t="n">
        <v>0.61</v>
      </c>
      <c r="V1284" t="n">
        <v>0.75</v>
      </c>
      <c r="W1284" t="n">
        <v>1.47</v>
      </c>
      <c r="X1284" t="n">
        <v>0.37</v>
      </c>
      <c r="Y1284" t="n">
        <v>1</v>
      </c>
      <c r="Z1284" t="n">
        <v>10</v>
      </c>
    </row>
    <row r="1285">
      <c r="A1285" t="n">
        <v>30</v>
      </c>
      <c r="B1285" t="n">
        <v>85</v>
      </c>
      <c r="C1285" t="inlineStr">
        <is>
          <t xml:space="preserve">CONCLUIDO	</t>
        </is>
      </c>
      <c r="D1285" t="n">
        <v>6.8065</v>
      </c>
      <c r="E1285" t="n">
        <v>14.69</v>
      </c>
      <c r="F1285" t="n">
        <v>11.88</v>
      </c>
      <c r="G1285" t="n">
        <v>54.83</v>
      </c>
      <c r="H1285" t="n">
        <v>0.84</v>
      </c>
      <c r="I1285" t="n">
        <v>13</v>
      </c>
      <c r="J1285" t="n">
        <v>178.88</v>
      </c>
      <c r="K1285" t="n">
        <v>51.39</v>
      </c>
      <c r="L1285" t="n">
        <v>8.5</v>
      </c>
      <c r="M1285" t="n">
        <v>11</v>
      </c>
      <c r="N1285" t="n">
        <v>33.99</v>
      </c>
      <c r="O1285" t="n">
        <v>22296.41</v>
      </c>
      <c r="P1285" t="n">
        <v>136.2</v>
      </c>
      <c r="Q1285" t="n">
        <v>460.69</v>
      </c>
      <c r="R1285" t="n">
        <v>51.69</v>
      </c>
      <c r="S1285" t="n">
        <v>32.19</v>
      </c>
      <c r="T1285" t="n">
        <v>5820.29</v>
      </c>
      <c r="U1285" t="n">
        <v>0.62</v>
      </c>
      <c r="V1285" t="n">
        <v>0.75</v>
      </c>
      <c r="W1285" t="n">
        <v>1.47</v>
      </c>
      <c r="X1285" t="n">
        <v>0.35</v>
      </c>
      <c r="Y1285" t="n">
        <v>1</v>
      </c>
      <c r="Z1285" t="n">
        <v>10</v>
      </c>
    </row>
    <row r="1286">
      <c r="A1286" t="n">
        <v>31</v>
      </c>
      <c r="B1286" t="n">
        <v>85</v>
      </c>
      <c r="C1286" t="inlineStr">
        <is>
          <t xml:space="preserve">CONCLUIDO	</t>
        </is>
      </c>
      <c r="D1286" t="n">
        <v>6.8412</v>
      </c>
      <c r="E1286" t="n">
        <v>14.62</v>
      </c>
      <c r="F1286" t="n">
        <v>11.84</v>
      </c>
      <c r="G1286" t="n">
        <v>59.19</v>
      </c>
      <c r="H1286" t="n">
        <v>0.87</v>
      </c>
      <c r="I1286" t="n">
        <v>12</v>
      </c>
      <c r="J1286" t="n">
        <v>179.26</v>
      </c>
      <c r="K1286" t="n">
        <v>51.39</v>
      </c>
      <c r="L1286" t="n">
        <v>8.75</v>
      </c>
      <c r="M1286" t="n">
        <v>10</v>
      </c>
      <c r="N1286" t="n">
        <v>34.11</v>
      </c>
      <c r="O1286" t="n">
        <v>22342.26</v>
      </c>
      <c r="P1286" t="n">
        <v>134.19</v>
      </c>
      <c r="Q1286" t="n">
        <v>460.73</v>
      </c>
      <c r="R1286" t="n">
        <v>50.42</v>
      </c>
      <c r="S1286" t="n">
        <v>32.19</v>
      </c>
      <c r="T1286" t="n">
        <v>5191.4</v>
      </c>
      <c r="U1286" t="n">
        <v>0.64</v>
      </c>
      <c r="V1286" t="n">
        <v>0.75</v>
      </c>
      <c r="W1286" t="n">
        <v>1.46</v>
      </c>
      <c r="X1286" t="n">
        <v>0.3</v>
      </c>
      <c r="Y1286" t="n">
        <v>1</v>
      </c>
      <c r="Z1286" t="n">
        <v>10</v>
      </c>
    </row>
    <row r="1287">
      <c r="A1287" t="n">
        <v>32</v>
      </c>
      <c r="B1287" t="n">
        <v>85</v>
      </c>
      <c r="C1287" t="inlineStr">
        <is>
          <t xml:space="preserve">CONCLUIDO	</t>
        </is>
      </c>
      <c r="D1287" t="n">
        <v>6.8396</v>
      </c>
      <c r="E1287" t="n">
        <v>14.62</v>
      </c>
      <c r="F1287" t="n">
        <v>11.84</v>
      </c>
      <c r="G1287" t="n">
        <v>59.21</v>
      </c>
      <c r="H1287" t="n">
        <v>0.89</v>
      </c>
      <c r="I1287" t="n">
        <v>12</v>
      </c>
      <c r="J1287" t="n">
        <v>179.63</v>
      </c>
      <c r="K1287" t="n">
        <v>51.39</v>
      </c>
      <c r="L1287" t="n">
        <v>9</v>
      </c>
      <c r="M1287" t="n">
        <v>10</v>
      </c>
      <c r="N1287" t="n">
        <v>34.24</v>
      </c>
      <c r="O1287" t="n">
        <v>22388.15</v>
      </c>
      <c r="P1287" t="n">
        <v>134.24</v>
      </c>
      <c r="Q1287" t="n">
        <v>460.69</v>
      </c>
      <c r="R1287" t="n">
        <v>50.6</v>
      </c>
      <c r="S1287" t="n">
        <v>32.19</v>
      </c>
      <c r="T1287" t="n">
        <v>5281.24</v>
      </c>
      <c r="U1287" t="n">
        <v>0.64</v>
      </c>
      <c r="V1287" t="n">
        <v>0.75</v>
      </c>
      <c r="W1287" t="n">
        <v>1.46</v>
      </c>
      <c r="X1287" t="n">
        <v>0.31</v>
      </c>
      <c r="Y1287" t="n">
        <v>1</v>
      </c>
      <c r="Z1287" t="n">
        <v>10</v>
      </c>
    </row>
    <row r="1288">
      <c r="A1288" t="n">
        <v>33</v>
      </c>
      <c r="B1288" t="n">
        <v>85</v>
      </c>
      <c r="C1288" t="inlineStr">
        <is>
          <t xml:space="preserve">CONCLUIDO	</t>
        </is>
      </c>
      <c r="D1288" t="n">
        <v>6.8377</v>
      </c>
      <c r="E1288" t="n">
        <v>14.62</v>
      </c>
      <c r="F1288" t="n">
        <v>11.85</v>
      </c>
      <c r="G1288" t="n">
        <v>59.23</v>
      </c>
      <c r="H1288" t="n">
        <v>0.91</v>
      </c>
      <c r="I1288" t="n">
        <v>12</v>
      </c>
      <c r="J1288" t="n">
        <v>180</v>
      </c>
      <c r="K1288" t="n">
        <v>51.39</v>
      </c>
      <c r="L1288" t="n">
        <v>9.25</v>
      </c>
      <c r="M1288" t="n">
        <v>10</v>
      </c>
      <c r="N1288" t="n">
        <v>34.36</v>
      </c>
      <c r="O1288" t="n">
        <v>22434.08</v>
      </c>
      <c r="P1288" t="n">
        <v>133.63</v>
      </c>
      <c r="Q1288" t="n">
        <v>460.7</v>
      </c>
      <c r="R1288" t="n">
        <v>50.6</v>
      </c>
      <c r="S1288" t="n">
        <v>32.19</v>
      </c>
      <c r="T1288" t="n">
        <v>5283.3</v>
      </c>
      <c r="U1288" t="n">
        <v>0.64</v>
      </c>
      <c r="V1288" t="n">
        <v>0.75</v>
      </c>
      <c r="W1288" t="n">
        <v>1.47</v>
      </c>
      <c r="X1288" t="n">
        <v>0.31</v>
      </c>
      <c r="Y1288" t="n">
        <v>1</v>
      </c>
      <c r="Z1288" t="n">
        <v>10</v>
      </c>
    </row>
    <row r="1289">
      <c r="A1289" t="n">
        <v>34</v>
      </c>
      <c r="B1289" t="n">
        <v>85</v>
      </c>
      <c r="C1289" t="inlineStr">
        <is>
          <t xml:space="preserve">CONCLUIDO	</t>
        </is>
      </c>
      <c r="D1289" t="n">
        <v>6.8676</v>
      </c>
      <c r="E1289" t="n">
        <v>14.56</v>
      </c>
      <c r="F1289" t="n">
        <v>11.82</v>
      </c>
      <c r="G1289" t="n">
        <v>64.45</v>
      </c>
      <c r="H1289" t="n">
        <v>0.93</v>
      </c>
      <c r="I1289" t="n">
        <v>11</v>
      </c>
      <c r="J1289" t="n">
        <v>180.37</v>
      </c>
      <c r="K1289" t="n">
        <v>51.39</v>
      </c>
      <c r="L1289" t="n">
        <v>9.5</v>
      </c>
      <c r="M1289" t="n">
        <v>9</v>
      </c>
      <c r="N1289" t="n">
        <v>34.48</v>
      </c>
      <c r="O1289" t="n">
        <v>22480.05</v>
      </c>
      <c r="P1289" t="n">
        <v>132.22</v>
      </c>
      <c r="Q1289" t="n">
        <v>460.69</v>
      </c>
      <c r="R1289" t="n">
        <v>49.65</v>
      </c>
      <c r="S1289" t="n">
        <v>32.19</v>
      </c>
      <c r="T1289" t="n">
        <v>4810.22</v>
      </c>
      <c r="U1289" t="n">
        <v>0.65</v>
      </c>
      <c r="V1289" t="n">
        <v>0.76</v>
      </c>
      <c r="W1289" t="n">
        <v>1.47</v>
      </c>
      <c r="X1289" t="n">
        <v>0.28</v>
      </c>
      <c r="Y1289" t="n">
        <v>1</v>
      </c>
      <c r="Z1289" t="n">
        <v>10</v>
      </c>
    </row>
    <row r="1290">
      <c r="A1290" t="n">
        <v>35</v>
      </c>
      <c r="B1290" t="n">
        <v>85</v>
      </c>
      <c r="C1290" t="inlineStr">
        <is>
          <t xml:space="preserve">CONCLUIDO	</t>
        </is>
      </c>
      <c r="D1290" t="n">
        <v>6.87</v>
      </c>
      <c r="E1290" t="n">
        <v>14.56</v>
      </c>
      <c r="F1290" t="n">
        <v>11.81</v>
      </c>
      <c r="G1290" t="n">
        <v>64.42</v>
      </c>
      <c r="H1290" t="n">
        <v>0.96</v>
      </c>
      <c r="I1290" t="n">
        <v>11</v>
      </c>
      <c r="J1290" t="n">
        <v>180.75</v>
      </c>
      <c r="K1290" t="n">
        <v>51.39</v>
      </c>
      <c r="L1290" t="n">
        <v>9.75</v>
      </c>
      <c r="M1290" t="n">
        <v>9</v>
      </c>
      <c r="N1290" t="n">
        <v>34.6</v>
      </c>
      <c r="O1290" t="n">
        <v>22526.07</v>
      </c>
      <c r="P1290" t="n">
        <v>131.84</v>
      </c>
      <c r="Q1290" t="n">
        <v>460.69</v>
      </c>
      <c r="R1290" t="n">
        <v>49.55</v>
      </c>
      <c r="S1290" t="n">
        <v>32.19</v>
      </c>
      <c r="T1290" t="n">
        <v>4760.06</v>
      </c>
      <c r="U1290" t="n">
        <v>0.65</v>
      </c>
      <c r="V1290" t="n">
        <v>0.76</v>
      </c>
      <c r="W1290" t="n">
        <v>1.46</v>
      </c>
      <c r="X1290" t="n">
        <v>0.28</v>
      </c>
      <c r="Y1290" t="n">
        <v>1</v>
      </c>
      <c r="Z1290" t="n">
        <v>10</v>
      </c>
    </row>
    <row r="1291">
      <c r="A1291" t="n">
        <v>36</v>
      </c>
      <c r="B1291" t="n">
        <v>85</v>
      </c>
      <c r="C1291" t="inlineStr">
        <is>
          <t xml:space="preserve">CONCLUIDO	</t>
        </is>
      </c>
      <c r="D1291" t="n">
        <v>6.8706</v>
      </c>
      <c r="E1291" t="n">
        <v>14.55</v>
      </c>
      <c r="F1291" t="n">
        <v>11.81</v>
      </c>
      <c r="G1291" t="n">
        <v>64.42</v>
      </c>
      <c r="H1291" t="n">
        <v>0.98</v>
      </c>
      <c r="I1291" t="n">
        <v>11</v>
      </c>
      <c r="J1291" t="n">
        <v>181.12</v>
      </c>
      <c r="K1291" t="n">
        <v>51.39</v>
      </c>
      <c r="L1291" t="n">
        <v>10</v>
      </c>
      <c r="M1291" t="n">
        <v>9</v>
      </c>
      <c r="N1291" t="n">
        <v>34.73</v>
      </c>
      <c r="O1291" t="n">
        <v>22572.13</v>
      </c>
      <c r="P1291" t="n">
        <v>132.05</v>
      </c>
      <c r="Q1291" t="n">
        <v>460.69</v>
      </c>
      <c r="R1291" t="n">
        <v>49.4</v>
      </c>
      <c r="S1291" t="n">
        <v>32.19</v>
      </c>
      <c r="T1291" t="n">
        <v>4685.1</v>
      </c>
      <c r="U1291" t="n">
        <v>0.65</v>
      </c>
      <c r="V1291" t="n">
        <v>0.76</v>
      </c>
      <c r="W1291" t="n">
        <v>1.47</v>
      </c>
      <c r="X1291" t="n">
        <v>0.28</v>
      </c>
      <c r="Y1291" t="n">
        <v>1</v>
      </c>
      <c r="Z1291" t="n">
        <v>10</v>
      </c>
    </row>
    <row r="1292">
      <c r="A1292" t="n">
        <v>37</v>
      </c>
      <c r="B1292" t="n">
        <v>85</v>
      </c>
      <c r="C1292" t="inlineStr">
        <is>
          <t xml:space="preserve">CONCLUIDO	</t>
        </is>
      </c>
      <c r="D1292" t="n">
        <v>6.8679</v>
      </c>
      <c r="E1292" t="n">
        <v>14.56</v>
      </c>
      <c r="F1292" t="n">
        <v>11.82</v>
      </c>
      <c r="G1292" t="n">
        <v>64.45</v>
      </c>
      <c r="H1292" t="n">
        <v>1</v>
      </c>
      <c r="I1292" t="n">
        <v>11</v>
      </c>
      <c r="J1292" t="n">
        <v>181.49</v>
      </c>
      <c r="K1292" t="n">
        <v>51.39</v>
      </c>
      <c r="L1292" t="n">
        <v>10.25</v>
      </c>
      <c r="M1292" t="n">
        <v>9</v>
      </c>
      <c r="N1292" t="n">
        <v>34.85</v>
      </c>
      <c r="O1292" t="n">
        <v>22618.23</v>
      </c>
      <c r="P1292" t="n">
        <v>131.02</v>
      </c>
      <c r="Q1292" t="n">
        <v>460.69</v>
      </c>
      <c r="R1292" t="n">
        <v>49.7</v>
      </c>
      <c r="S1292" t="n">
        <v>32.19</v>
      </c>
      <c r="T1292" t="n">
        <v>4835.8</v>
      </c>
      <c r="U1292" t="n">
        <v>0.65</v>
      </c>
      <c r="V1292" t="n">
        <v>0.76</v>
      </c>
      <c r="W1292" t="n">
        <v>1.46</v>
      </c>
      <c r="X1292" t="n">
        <v>0.28</v>
      </c>
      <c r="Y1292" t="n">
        <v>1</v>
      </c>
      <c r="Z1292" t="n">
        <v>10</v>
      </c>
    </row>
    <row r="1293">
      <c r="A1293" t="n">
        <v>38</v>
      </c>
      <c r="B1293" t="n">
        <v>85</v>
      </c>
      <c r="C1293" t="inlineStr">
        <is>
          <t xml:space="preserve">CONCLUIDO	</t>
        </is>
      </c>
      <c r="D1293" t="n">
        <v>6.9009</v>
      </c>
      <c r="E1293" t="n">
        <v>14.49</v>
      </c>
      <c r="F1293" t="n">
        <v>11.78</v>
      </c>
      <c r="G1293" t="n">
        <v>70.68000000000001</v>
      </c>
      <c r="H1293" t="n">
        <v>1.02</v>
      </c>
      <c r="I1293" t="n">
        <v>10</v>
      </c>
      <c r="J1293" t="n">
        <v>181.87</v>
      </c>
      <c r="K1293" t="n">
        <v>51.39</v>
      </c>
      <c r="L1293" t="n">
        <v>10.5</v>
      </c>
      <c r="M1293" t="n">
        <v>8</v>
      </c>
      <c r="N1293" t="n">
        <v>34.98</v>
      </c>
      <c r="O1293" t="n">
        <v>22664.49</v>
      </c>
      <c r="P1293" t="n">
        <v>129.89</v>
      </c>
      <c r="Q1293" t="n">
        <v>460.69</v>
      </c>
      <c r="R1293" t="n">
        <v>48.48</v>
      </c>
      <c r="S1293" t="n">
        <v>32.19</v>
      </c>
      <c r="T1293" t="n">
        <v>4232.79</v>
      </c>
      <c r="U1293" t="n">
        <v>0.66</v>
      </c>
      <c r="V1293" t="n">
        <v>0.76</v>
      </c>
      <c r="W1293" t="n">
        <v>1.46</v>
      </c>
      <c r="X1293" t="n">
        <v>0.25</v>
      </c>
      <c r="Y1293" t="n">
        <v>1</v>
      </c>
      <c r="Z1293" t="n">
        <v>10</v>
      </c>
    </row>
    <row r="1294">
      <c r="A1294" t="n">
        <v>39</v>
      </c>
      <c r="B1294" t="n">
        <v>85</v>
      </c>
      <c r="C1294" t="inlineStr">
        <is>
          <t xml:space="preserve">CONCLUIDO	</t>
        </is>
      </c>
      <c r="D1294" t="n">
        <v>6.8944</v>
      </c>
      <c r="E1294" t="n">
        <v>14.5</v>
      </c>
      <c r="F1294" t="n">
        <v>11.79</v>
      </c>
      <c r="G1294" t="n">
        <v>70.76000000000001</v>
      </c>
      <c r="H1294" t="n">
        <v>1.05</v>
      </c>
      <c r="I1294" t="n">
        <v>10</v>
      </c>
      <c r="J1294" t="n">
        <v>182.24</v>
      </c>
      <c r="K1294" t="n">
        <v>51.39</v>
      </c>
      <c r="L1294" t="n">
        <v>10.75</v>
      </c>
      <c r="M1294" t="n">
        <v>8</v>
      </c>
      <c r="N1294" t="n">
        <v>35.1</v>
      </c>
      <c r="O1294" t="n">
        <v>22710.68</v>
      </c>
      <c r="P1294" t="n">
        <v>129.57</v>
      </c>
      <c r="Q1294" t="n">
        <v>460.69</v>
      </c>
      <c r="R1294" t="n">
        <v>48.97</v>
      </c>
      <c r="S1294" t="n">
        <v>32.19</v>
      </c>
      <c r="T1294" t="n">
        <v>4477.29</v>
      </c>
      <c r="U1294" t="n">
        <v>0.66</v>
      </c>
      <c r="V1294" t="n">
        <v>0.76</v>
      </c>
      <c r="W1294" t="n">
        <v>1.46</v>
      </c>
      <c r="X1294" t="n">
        <v>0.26</v>
      </c>
      <c r="Y1294" t="n">
        <v>1</v>
      </c>
      <c r="Z1294" t="n">
        <v>10</v>
      </c>
    </row>
    <row r="1295">
      <c r="A1295" t="n">
        <v>40</v>
      </c>
      <c r="B1295" t="n">
        <v>85</v>
      </c>
      <c r="C1295" t="inlineStr">
        <is>
          <t xml:space="preserve">CONCLUIDO	</t>
        </is>
      </c>
      <c r="D1295" t="n">
        <v>6.8931</v>
      </c>
      <c r="E1295" t="n">
        <v>14.51</v>
      </c>
      <c r="F1295" t="n">
        <v>11.8</v>
      </c>
      <c r="G1295" t="n">
        <v>70.78</v>
      </c>
      <c r="H1295" t="n">
        <v>1.07</v>
      </c>
      <c r="I1295" t="n">
        <v>10</v>
      </c>
      <c r="J1295" t="n">
        <v>182.62</v>
      </c>
      <c r="K1295" t="n">
        <v>51.39</v>
      </c>
      <c r="L1295" t="n">
        <v>11</v>
      </c>
      <c r="M1295" t="n">
        <v>8</v>
      </c>
      <c r="N1295" t="n">
        <v>35.22</v>
      </c>
      <c r="O1295" t="n">
        <v>22756.91</v>
      </c>
      <c r="P1295" t="n">
        <v>129.05</v>
      </c>
      <c r="Q1295" t="n">
        <v>460.71</v>
      </c>
      <c r="R1295" t="n">
        <v>48.98</v>
      </c>
      <c r="S1295" t="n">
        <v>32.19</v>
      </c>
      <c r="T1295" t="n">
        <v>4480.74</v>
      </c>
      <c r="U1295" t="n">
        <v>0.66</v>
      </c>
      <c r="V1295" t="n">
        <v>0.76</v>
      </c>
      <c r="W1295" t="n">
        <v>1.47</v>
      </c>
      <c r="X1295" t="n">
        <v>0.26</v>
      </c>
      <c r="Y1295" t="n">
        <v>1</v>
      </c>
      <c r="Z1295" t="n">
        <v>10</v>
      </c>
    </row>
    <row r="1296">
      <c r="A1296" t="n">
        <v>41</v>
      </c>
      <c r="B1296" t="n">
        <v>85</v>
      </c>
      <c r="C1296" t="inlineStr">
        <is>
          <t xml:space="preserve">CONCLUIDO	</t>
        </is>
      </c>
      <c r="D1296" t="n">
        <v>6.8927</v>
      </c>
      <c r="E1296" t="n">
        <v>14.51</v>
      </c>
      <c r="F1296" t="n">
        <v>11.8</v>
      </c>
      <c r="G1296" t="n">
        <v>70.78</v>
      </c>
      <c r="H1296" t="n">
        <v>1.09</v>
      </c>
      <c r="I1296" t="n">
        <v>10</v>
      </c>
      <c r="J1296" t="n">
        <v>182.99</v>
      </c>
      <c r="K1296" t="n">
        <v>51.39</v>
      </c>
      <c r="L1296" t="n">
        <v>11.25</v>
      </c>
      <c r="M1296" t="n">
        <v>8</v>
      </c>
      <c r="N1296" t="n">
        <v>35.35</v>
      </c>
      <c r="O1296" t="n">
        <v>22803.18</v>
      </c>
      <c r="P1296" t="n">
        <v>127.8</v>
      </c>
      <c r="Q1296" t="n">
        <v>460.69</v>
      </c>
      <c r="R1296" t="n">
        <v>49.02</v>
      </c>
      <c r="S1296" t="n">
        <v>32.19</v>
      </c>
      <c r="T1296" t="n">
        <v>4502.1</v>
      </c>
      <c r="U1296" t="n">
        <v>0.66</v>
      </c>
      <c r="V1296" t="n">
        <v>0.76</v>
      </c>
      <c r="W1296" t="n">
        <v>1.46</v>
      </c>
      <c r="X1296" t="n">
        <v>0.26</v>
      </c>
      <c r="Y1296" t="n">
        <v>1</v>
      </c>
      <c r="Z1296" t="n">
        <v>10</v>
      </c>
    </row>
    <row r="1297">
      <c r="A1297" t="n">
        <v>42</v>
      </c>
      <c r="B1297" t="n">
        <v>85</v>
      </c>
      <c r="C1297" t="inlineStr">
        <is>
          <t xml:space="preserve">CONCLUIDO	</t>
        </is>
      </c>
      <c r="D1297" t="n">
        <v>6.928</v>
      </c>
      <c r="E1297" t="n">
        <v>14.43</v>
      </c>
      <c r="F1297" t="n">
        <v>11.76</v>
      </c>
      <c r="G1297" t="n">
        <v>78.38</v>
      </c>
      <c r="H1297" t="n">
        <v>1.11</v>
      </c>
      <c r="I1297" t="n">
        <v>9</v>
      </c>
      <c r="J1297" t="n">
        <v>183.37</v>
      </c>
      <c r="K1297" t="n">
        <v>51.39</v>
      </c>
      <c r="L1297" t="n">
        <v>11.5</v>
      </c>
      <c r="M1297" t="n">
        <v>7</v>
      </c>
      <c r="N1297" t="n">
        <v>35.48</v>
      </c>
      <c r="O1297" t="n">
        <v>22849.49</v>
      </c>
      <c r="P1297" t="n">
        <v>126.87</v>
      </c>
      <c r="Q1297" t="n">
        <v>460.7</v>
      </c>
      <c r="R1297" t="n">
        <v>47.76</v>
      </c>
      <c r="S1297" t="n">
        <v>32.19</v>
      </c>
      <c r="T1297" t="n">
        <v>3876.84</v>
      </c>
      <c r="U1297" t="n">
        <v>0.67</v>
      </c>
      <c r="V1297" t="n">
        <v>0.76</v>
      </c>
      <c r="W1297" t="n">
        <v>1.46</v>
      </c>
      <c r="X1297" t="n">
        <v>0.22</v>
      </c>
      <c r="Y1297" t="n">
        <v>1</v>
      </c>
      <c r="Z1297" t="n">
        <v>10</v>
      </c>
    </row>
    <row r="1298">
      <c r="A1298" t="n">
        <v>43</v>
      </c>
      <c r="B1298" t="n">
        <v>85</v>
      </c>
      <c r="C1298" t="inlineStr">
        <is>
          <t xml:space="preserve">CONCLUIDO	</t>
        </is>
      </c>
      <c r="D1298" t="n">
        <v>6.9291</v>
      </c>
      <c r="E1298" t="n">
        <v>14.43</v>
      </c>
      <c r="F1298" t="n">
        <v>11.75</v>
      </c>
      <c r="G1298" t="n">
        <v>78.36</v>
      </c>
      <c r="H1298" t="n">
        <v>1.13</v>
      </c>
      <c r="I1298" t="n">
        <v>9</v>
      </c>
      <c r="J1298" t="n">
        <v>183.74</v>
      </c>
      <c r="K1298" t="n">
        <v>51.39</v>
      </c>
      <c r="L1298" t="n">
        <v>11.75</v>
      </c>
      <c r="M1298" t="n">
        <v>7</v>
      </c>
      <c r="N1298" t="n">
        <v>35.6</v>
      </c>
      <c r="O1298" t="n">
        <v>22895.85</v>
      </c>
      <c r="P1298" t="n">
        <v>126.94</v>
      </c>
      <c r="Q1298" t="n">
        <v>460.69</v>
      </c>
      <c r="R1298" t="n">
        <v>47.68</v>
      </c>
      <c r="S1298" t="n">
        <v>32.19</v>
      </c>
      <c r="T1298" t="n">
        <v>3838.4</v>
      </c>
      <c r="U1298" t="n">
        <v>0.68</v>
      </c>
      <c r="V1298" t="n">
        <v>0.76</v>
      </c>
      <c r="W1298" t="n">
        <v>1.46</v>
      </c>
      <c r="X1298" t="n">
        <v>0.22</v>
      </c>
      <c r="Y1298" t="n">
        <v>1</v>
      </c>
      <c r="Z1298" t="n">
        <v>10</v>
      </c>
    </row>
    <row r="1299">
      <c r="A1299" t="n">
        <v>44</v>
      </c>
      <c r="B1299" t="n">
        <v>85</v>
      </c>
      <c r="C1299" t="inlineStr">
        <is>
          <t xml:space="preserve">CONCLUIDO	</t>
        </is>
      </c>
      <c r="D1299" t="n">
        <v>6.9252</v>
      </c>
      <c r="E1299" t="n">
        <v>14.44</v>
      </c>
      <c r="F1299" t="n">
        <v>11.76</v>
      </c>
      <c r="G1299" t="n">
        <v>78.42</v>
      </c>
      <c r="H1299" t="n">
        <v>1.16</v>
      </c>
      <c r="I1299" t="n">
        <v>9</v>
      </c>
      <c r="J1299" t="n">
        <v>184.12</v>
      </c>
      <c r="K1299" t="n">
        <v>51.39</v>
      </c>
      <c r="L1299" t="n">
        <v>12</v>
      </c>
      <c r="M1299" t="n">
        <v>7</v>
      </c>
      <c r="N1299" t="n">
        <v>35.73</v>
      </c>
      <c r="O1299" t="n">
        <v>22942.24</v>
      </c>
      <c r="P1299" t="n">
        <v>126.93</v>
      </c>
      <c r="Q1299" t="n">
        <v>460.69</v>
      </c>
      <c r="R1299" t="n">
        <v>48.06</v>
      </c>
      <c r="S1299" t="n">
        <v>32.19</v>
      </c>
      <c r="T1299" t="n">
        <v>4028.13</v>
      </c>
      <c r="U1299" t="n">
        <v>0.67</v>
      </c>
      <c r="V1299" t="n">
        <v>0.76</v>
      </c>
      <c r="W1299" t="n">
        <v>1.46</v>
      </c>
      <c r="X1299" t="n">
        <v>0.23</v>
      </c>
      <c r="Y1299" t="n">
        <v>1</v>
      </c>
      <c r="Z1299" t="n">
        <v>10</v>
      </c>
    </row>
    <row r="1300">
      <c r="A1300" t="n">
        <v>45</v>
      </c>
      <c r="B1300" t="n">
        <v>85</v>
      </c>
      <c r="C1300" t="inlineStr">
        <is>
          <t xml:space="preserve">CONCLUIDO	</t>
        </is>
      </c>
      <c r="D1300" t="n">
        <v>6.9239</v>
      </c>
      <c r="E1300" t="n">
        <v>14.44</v>
      </c>
      <c r="F1300" t="n">
        <v>11.77</v>
      </c>
      <c r="G1300" t="n">
        <v>78.44</v>
      </c>
      <c r="H1300" t="n">
        <v>1.18</v>
      </c>
      <c r="I1300" t="n">
        <v>9</v>
      </c>
      <c r="J1300" t="n">
        <v>184.5</v>
      </c>
      <c r="K1300" t="n">
        <v>51.39</v>
      </c>
      <c r="L1300" t="n">
        <v>12.25</v>
      </c>
      <c r="M1300" t="n">
        <v>7</v>
      </c>
      <c r="N1300" t="n">
        <v>35.85</v>
      </c>
      <c r="O1300" t="n">
        <v>22988.69</v>
      </c>
      <c r="P1300" t="n">
        <v>125.77</v>
      </c>
      <c r="Q1300" t="n">
        <v>460.7</v>
      </c>
      <c r="R1300" t="n">
        <v>47.98</v>
      </c>
      <c r="S1300" t="n">
        <v>32.19</v>
      </c>
      <c r="T1300" t="n">
        <v>3989.33</v>
      </c>
      <c r="U1300" t="n">
        <v>0.67</v>
      </c>
      <c r="V1300" t="n">
        <v>0.76</v>
      </c>
      <c r="W1300" t="n">
        <v>1.46</v>
      </c>
      <c r="X1300" t="n">
        <v>0.23</v>
      </c>
      <c r="Y1300" t="n">
        <v>1</v>
      </c>
      <c r="Z1300" t="n">
        <v>10</v>
      </c>
    </row>
    <row r="1301">
      <c r="A1301" t="n">
        <v>46</v>
      </c>
      <c r="B1301" t="n">
        <v>85</v>
      </c>
      <c r="C1301" t="inlineStr">
        <is>
          <t xml:space="preserve">CONCLUIDO	</t>
        </is>
      </c>
      <c r="D1301" t="n">
        <v>6.9219</v>
      </c>
      <c r="E1301" t="n">
        <v>14.45</v>
      </c>
      <c r="F1301" t="n">
        <v>11.77</v>
      </c>
      <c r="G1301" t="n">
        <v>78.45999999999999</v>
      </c>
      <c r="H1301" t="n">
        <v>1.2</v>
      </c>
      <c r="I1301" t="n">
        <v>9</v>
      </c>
      <c r="J1301" t="n">
        <v>184.87</v>
      </c>
      <c r="K1301" t="n">
        <v>51.39</v>
      </c>
      <c r="L1301" t="n">
        <v>12.5</v>
      </c>
      <c r="M1301" t="n">
        <v>7</v>
      </c>
      <c r="N1301" t="n">
        <v>35.98</v>
      </c>
      <c r="O1301" t="n">
        <v>23035.17</v>
      </c>
      <c r="P1301" t="n">
        <v>125.46</v>
      </c>
      <c r="Q1301" t="n">
        <v>460.69</v>
      </c>
      <c r="R1301" t="n">
        <v>48.07</v>
      </c>
      <c r="S1301" t="n">
        <v>32.19</v>
      </c>
      <c r="T1301" t="n">
        <v>4033.12</v>
      </c>
      <c r="U1301" t="n">
        <v>0.67</v>
      </c>
      <c r="V1301" t="n">
        <v>0.76</v>
      </c>
      <c r="W1301" t="n">
        <v>1.47</v>
      </c>
      <c r="X1301" t="n">
        <v>0.24</v>
      </c>
      <c r="Y1301" t="n">
        <v>1</v>
      </c>
      <c r="Z1301" t="n">
        <v>10</v>
      </c>
    </row>
    <row r="1302">
      <c r="A1302" t="n">
        <v>47</v>
      </c>
      <c r="B1302" t="n">
        <v>85</v>
      </c>
      <c r="C1302" t="inlineStr">
        <is>
          <t xml:space="preserve">CONCLUIDO	</t>
        </is>
      </c>
      <c r="D1302" t="n">
        <v>6.9544</v>
      </c>
      <c r="E1302" t="n">
        <v>14.38</v>
      </c>
      <c r="F1302" t="n">
        <v>11.74</v>
      </c>
      <c r="G1302" t="n">
        <v>88.02</v>
      </c>
      <c r="H1302" t="n">
        <v>1.22</v>
      </c>
      <c r="I1302" t="n">
        <v>8</v>
      </c>
      <c r="J1302" t="n">
        <v>185.25</v>
      </c>
      <c r="K1302" t="n">
        <v>51.39</v>
      </c>
      <c r="L1302" t="n">
        <v>12.75</v>
      </c>
      <c r="M1302" t="n">
        <v>6</v>
      </c>
      <c r="N1302" t="n">
        <v>36.11</v>
      </c>
      <c r="O1302" t="n">
        <v>23081.7</v>
      </c>
      <c r="P1302" t="n">
        <v>123.66</v>
      </c>
      <c r="Q1302" t="n">
        <v>460.7</v>
      </c>
      <c r="R1302" t="n">
        <v>47.14</v>
      </c>
      <c r="S1302" t="n">
        <v>32.19</v>
      </c>
      <c r="T1302" t="n">
        <v>3574.2</v>
      </c>
      <c r="U1302" t="n">
        <v>0.68</v>
      </c>
      <c r="V1302" t="n">
        <v>0.76</v>
      </c>
      <c r="W1302" t="n">
        <v>1.46</v>
      </c>
      <c r="X1302" t="n">
        <v>0.2</v>
      </c>
      <c r="Y1302" t="n">
        <v>1</v>
      </c>
      <c r="Z1302" t="n">
        <v>10</v>
      </c>
    </row>
    <row r="1303">
      <c r="A1303" t="n">
        <v>48</v>
      </c>
      <c r="B1303" t="n">
        <v>85</v>
      </c>
      <c r="C1303" t="inlineStr">
        <is>
          <t xml:space="preserve">CONCLUIDO	</t>
        </is>
      </c>
      <c r="D1303" t="n">
        <v>6.9579</v>
      </c>
      <c r="E1303" t="n">
        <v>14.37</v>
      </c>
      <c r="F1303" t="n">
        <v>11.73</v>
      </c>
      <c r="G1303" t="n">
        <v>87.95999999999999</v>
      </c>
      <c r="H1303" t="n">
        <v>1.24</v>
      </c>
      <c r="I1303" t="n">
        <v>8</v>
      </c>
      <c r="J1303" t="n">
        <v>185.63</v>
      </c>
      <c r="K1303" t="n">
        <v>51.39</v>
      </c>
      <c r="L1303" t="n">
        <v>13</v>
      </c>
      <c r="M1303" t="n">
        <v>6</v>
      </c>
      <c r="N1303" t="n">
        <v>36.24</v>
      </c>
      <c r="O1303" t="n">
        <v>23128.27</v>
      </c>
      <c r="P1303" t="n">
        <v>123.28</v>
      </c>
      <c r="Q1303" t="n">
        <v>460.69</v>
      </c>
      <c r="R1303" t="n">
        <v>46.8</v>
      </c>
      <c r="S1303" t="n">
        <v>32.19</v>
      </c>
      <c r="T1303" t="n">
        <v>3403.51</v>
      </c>
      <c r="U1303" t="n">
        <v>0.6899999999999999</v>
      </c>
      <c r="V1303" t="n">
        <v>0.76</v>
      </c>
      <c r="W1303" t="n">
        <v>1.46</v>
      </c>
      <c r="X1303" t="n">
        <v>0.2</v>
      </c>
      <c r="Y1303" t="n">
        <v>1</v>
      </c>
      <c r="Z1303" t="n">
        <v>10</v>
      </c>
    </row>
    <row r="1304">
      <c r="A1304" t="n">
        <v>49</v>
      </c>
      <c r="B1304" t="n">
        <v>85</v>
      </c>
      <c r="C1304" t="inlineStr">
        <is>
          <t xml:space="preserve">CONCLUIDO	</t>
        </is>
      </c>
      <c r="D1304" t="n">
        <v>6.9556</v>
      </c>
      <c r="E1304" t="n">
        <v>14.38</v>
      </c>
      <c r="F1304" t="n">
        <v>11.73</v>
      </c>
      <c r="G1304" t="n">
        <v>88</v>
      </c>
      <c r="H1304" t="n">
        <v>1.26</v>
      </c>
      <c r="I1304" t="n">
        <v>8</v>
      </c>
      <c r="J1304" t="n">
        <v>186.01</v>
      </c>
      <c r="K1304" t="n">
        <v>51.39</v>
      </c>
      <c r="L1304" t="n">
        <v>13.25</v>
      </c>
      <c r="M1304" t="n">
        <v>6</v>
      </c>
      <c r="N1304" t="n">
        <v>36.36</v>
      </c>
      <c r="O1304" t="n">
        <v>23174.88</v>
      </c>
      <c r="P1304" t="n">
        <v>122.79</v>
      </c>
      <c r="Q1304" t="n">
        <v>460.69</v>
      </c>
      <c r="R1304" t="n">
        <v>46.89</v>
      </c>
      <c r="S1304" t="n">
        <v>32.19</v>
      </c>
      <c r="T1304" t="n">
        <v>3446.91</v>
      </c>
      <c r="U1304" t="n">
        <v>0.6899999999999999</v>
      </c>
      <c r="V1304" t="n">
        <v>0.76</v>
      </c>
      <c r="W1304" t="n">
        <v>1.46</v>
      </c>
      <c r="X1304" t="n">
        <v>0.2</v>
      </c>
      <c r="Y1304" t="n">
        <v>1</v>
      </c>
      <c r="Z1304" t="n">
        <v>10</v>
      </c>
    </row>
    <row r="1305">
      <c r="A1305" t="n">
        <v>50</v>
      </c>
      <c r="B1305" t="n">
        <v>85</v>
      </c>
      <c r="C1305" t="inlineStr">
        <is>
          <t xml:space="preserve">CONCLUIDO	</t>
        </is>
      </c>
      <c r="D1305" t="n">
        <v>6.9606</v>
      </c>
      <c r="E1305" t="n">
        <v>14.37</v>
      </c>
      <c r="F1305" t="n">
        <v>11.72</v>
      </c>
      <c r="G1305" t="n">
        <v>87.92</v>
      </c>
      <c r="H1305" t="n">
        <v>1.29</v>
      </c>
      <c r="I1305" t="n">
        <v>8</v>
      </c>
      <c r="J1305" t="n">
        <v>186.38</v>
      </c>
      <c r="K1305" t="n">
        <v>51.39</v>
      </c>
      <c r="L1305" t="n">
        <v>13.5</v>
      </c>
      <c r="M1305" t="n">
        <v>6</v>
      </c>
      <c r="N1305" t="n">
        <v>36.49</v>
      </c>
      <c r="O1305" t="n">
        <v>23221.54</v>
      </c>
      <c r="P1305" t="n">
        <v>122.7</v>
      </c>
      <c r="Q1305" t="n">
        <v>460.69</v>
      </c>
      <c r="R1305" t="n">
        <v>46.71</v>
      </c>
      <c r="S1305" t="n">
        <v>32.19</v>
      </c>
      <c r="T1305" t="n">
        <v>3356.8</v>
      </c>
      <c r="U1305" t="n">
        <v>0.6899999999999999</v>
      </c>
      <c r="V1305" t="n">
        <v>0.76</v>
      </c>
      <c r="W1305" t="n">
        <v>1.46</v>
      </c>
      <c r="X1305" t="n">
        <v>0.19</v>
      </c>
      <c r="Y1305" t="n">
        <v>1</v>
      </c>
      <c r="Z1305" t="n">
        <v>10</v>
      </c>
    </row>
    <row r="1306">
      <c r="A1306" t="n">
        <v>51</v>
      </c>
      <c r="B1306" t="n">
        <v>85</v>
      </c>
      <c r="C1306" t="inlineStr">
        <is>
          <t xml:space="preserve">CONCLUIDO	</t>
        </is>
      </c>
      <c r="D1306" t="n">
        <v>6.9569</v>
      </c>
      <c r="E1306" t="n">
        <v>14.37</v>
      </c>
      <c r="F1306" t="n">
        <v>11.73</v>
      </c>
      <c r="G1306" t="n">
        <v>87.98</v>
      </c>
      <c r="H1306" t="n">
        <v>1.31</v>
      </c>
      <c r="I1306" t="n">
        <v>8</v>
      </c>
      <c r="J1306" t="n">
        <v>186.76</v>
      </c>
      <c r="K1306" t="n">
        <v>51.39</v>
      </c>
      <c r="L1306" t="n">
        <v>13.75</v>
      </c>
      <c r="M1306" t="n">
        <v>6</v>
      </c>
      <c r="N1306" t="n">
        <v>36.62</v>
      </c>
      <c r="O1306" t="n">
        <v>23268.24</v>
      </c>
      <c r="P1306" t="n">
        <v>121.6</v>
      </c>
      <c r="Q1306" t="n">
        <v>460.69</v>
      </c>
      <c r="R1306" t="n">
        <v>46.91</v>
      </c>
      <c r="S1306" t="n">
        <v>32.19</v>
      </c>
      <c r="T1306" t="n">
        <v>3456.19</v>
      </c>
      <c r="U1306" t="n">
        <v>0.6899999999999999</v>
      </c>
      <c r="V1306" t="n">
        <v>0.76</v>
      </c>
      <c r="W1306" t="n">
        <v>1.46</v>
      </c>
      <c r="X1306" t="n">
        <v>0.2</v>
      </c>
      <c r="Y1306" t="n">
        <v>1</v>
      </c>
      <c r="Z1306" t="n">
        <v>10</v>
      </c>
    </row>
    <row r="1307">
      <c r="A1307" t="n">
        <v>52</v>
      </c>
      <c r="B1307" t="n">
        <v>85</v>
      </c>
      <c r="C1307" t="inlineStr">
        <is>
          <t xml:space="preserve">CONCLUIDO	</t>
        </is>
      </c>
      <c r="D1307" t="n">
        <v>6.9553</v>
      </c>
      <c r="E1307" t="n">
        <v>14.38</v>
      </c>
      <c r="F1307" t="n">
        <v>11.73</v>
      </c>
      <c r="G1307" t="n">
        <v>88</v>
      </c>
      <c r="H1307" t="n">
        <v>1.33</v>
      </c>
      <c r="I1307" t="n">
        <v>8</v>
      </c>
      <c r="J1307" t="n">
        <v>187.14</v>
      </c>
      <c r="K1307" t="n">
        <v>51.39</v>
      </c>
      <c r="L1307" t="n">
        <v>14</v>
      </c>
      <c r="M1307" t="n">
        <v>5</v>
      </c>
      <c r="N1307" t="n">
        <v>36.75</v>
      </c>
      <c r="O1307" t="n">
        <v>23314.98</v>
      </c>
      <c r="P1307" t="n">
        <v>120.61</v>
      </c>
      <c r="Q1307" t="n">
        <v>460.69</v>
      </c>
      <c r="R1307" t="n">
        <v>47.02</v>
      </c>
      <c r="S1307" t="n">
        <v>32.19</v>
      </c>
      <c r="T1307" t="n">
        <v>3514.04</v>
      </c>
      <c r="U1307" t="n">
        <v>0.68</v>
      </c>
      <c r="V1307" t="n">
        <v>0.76</v>
      </c>
      <c r="W1307" t="n">
        <v>1.46</v>
      </c>
      <c r="X1307" t="n">
        <v>0.2</v>
      </c>
      <c r="Y1307" t="n">
        <v>1</v>
      </c>
      <c r="Z1307" t="n">
        <v>10</v>
      </c>
    </row>
    <row r="1308">
      <c r="A1308" t="n">
        <v>53</v>
      </c>
      <c r="B1308" t="n">
        <v>85</v>
      </c>
      <c r="C1308" t="inlineStr">
        <is>
          <t xml:space="preserve">CONCLUIDO	</t>
        </is>
      </c>
      <c r="D1308" t="n">
        <v>6.9846</v>
      </c>
      <c r="E1308" t="n">
        <v>14.32</v>
      </c>
      <c r="F1308" t="n">
        <v>11.71</v>
      </c>
      <c r="G1308" t="n">
        <v>100.35</v>
      </c>
      <c r="H1308" t="n">
        <v>1.35</v>
      </c>
      <c r="I1308" t="n">
        <v>7</v>
      </c>
      <c r="J1308" t="n">
        <v>187.52</v>
      </c>
      <c r="K1308" t="n">
        <v>51.39</v>
      </c>
      <c r="L1308" t="n">
        <v>14.25</v>
      </c>
      <c r="M1308" t="n">
        <v>4</v>
      </c>
      <c r="N1308" t="n">
        <v>36.88</v>
      </c>
      <c r="O1308" t="n">
        <v>23361.77</v>
      </c>
      <c r="P1308" t="n">
        <v>118.92</v>
      </c>
      <c r="Q1308" t="n">
        <v>460.69</v>
      </c>
      <c r="R1308" t="n">
        <v>46.12</v>
      </c>
      <c r="S1308" t="n">
        <v>32.19</v>
      </c>
      <c r="T1308" t="n">
        <v>3066.23</v>
      </c>
      <c r="U1308" t="n">
        <v>0.7</v>
      </c>
      <c r="V1308" t="n">
        <v>0.76</v>
      </c>
      <c r="W1308" t="n">
        <v>1.46</v>
      </c>
      <c r="X1308" t="n">
        <v>0.17</v>
      </c>
      <c r="Y1308" t="n">
        <v>1</v>
      </c>
      <c r="Z1308" t="n">
        <v>10</v>
      </c>
    </row>
    <row r="1309">
      <c r="A1309" t="n">
        <v>54</v>
      </c>
      <c r="B1309" t="n">
        <v>85</v>
      </c>
      <c r="C1309" t="inlineStr">
        <is>
          <t xml:space="preserve">CONCLUIDO	</t>
        </is>
      </c>
      <c r="D1309" t="n">
        <v>6.9857</v>
      </c>
      <c r="E1309" t="n">
        <v>14.32</v>
      </c>
      <c r="F1309" t="n">
        <v>11.71</v>
      </c>
      <c r="G1309" t="n">
        <v>100.33</v>
      </c>
      <c r="H1309" t="n">
        <v>1.37</v>
      </c>
      <c r="I1309" t="n">
        <v>7</v>
      </c>
      <c r="J1309" t="n">
        <v>187.9</v>
      </c>
      <c r="K1309" t="n">
        <v>51.39</v>
      </c>
      <c r="L1309" t="n">
        <v>14.5</v>
      </c>
      <c r="M1309" t="n">
        <v>4</v>
      </c>
      <c r="N1309" t="n">
        <v>37.01</v>
      </c>
      <c r="O1309" t="n">
        <v>23408.6</v>
      </c>
      <c r="P1309" t="n">
        <v>119.72</v>
      </c>
      <c r="Q1309" t="n">
        <v>460.69</v>
      </c>
      <c r="R1309" t="n">
        <v>46.1</v>
      </c>
      <c r="S1309" t="n">
        <v>32.19</v>
      </c>
      <c r="T1309" t="n">
        <v>3057.29</v>
      </c>
      <c r="U1309" t="n">
        <v>0.7</v>
      </c>
      <c r="V1309" t="n">
        <v>0.76</v>
      </c>
      <c r="W1309" t="n">
        <v>1.46</v>
      </c>
      <c r="X1309" t="n">
        <v>0.17</v>
      </c>
      <c r="Y1309" t="n">
        <v>1</v>
      </c>
      <c r="Z1309" t="n">
        <v>10</v>
      </c>
    </row>
    <row r="1310">
      <c r="A1310" t="n">
        <v>55</v>
      </c>
      <c r="B1310" t="n">
        <v>85</v>
      </c>
      <c r="C1310" t="inlineStr">
        <is>
          <t xml:space="preserve">CONCLUIDO	</t>
        </is>
      </c>
      <c r="D1310" t="n">
        <v>6.9831</v>
      </c>
      <c r="E1310" t="n">
        <v>14.32</v>
      </c>
      <c r="F1310" t="n">
        <v>11.71</v>
      </c>
      <c r="G1310" t="n">
        <v>100.38</v>
      </c>
      <c r="H1310" t="n">
        <v>1.39</v>
      </c>
      <c r="I1310" t="n">
        <v>7</v>
      </c>
      <c r="J1310" t="n">
        <v>188.28</v>
      </c>
      <c r="K1310" t="n">
        <v>51.39</v>
      </c>
      <c r="L1310" t="n">
        <v>14.75</v>
      </c>
      <c r="M1310" t="n">
        <v>2</v>
      </c>
      <c r="N1310" t="n">
        <v>37.14</v>
      </c>
      <c r="O1310" t="n">
        <v>23455.48</v>
      </c>
      <c r="P1310" t="n">
        <v>119.59</v>
      </c>
      <c r="Q1310" t="n">
        <v>460.69</v>
      </c>
      <c r="R1310" t="n">
        <v>46.19</v>
      </c>
      <c r="S1310" t="n">
        <v>32.19</v>
      </c>
      <c r="T1310" t="n">
        <v>3101.75</v>
      </c>
      <c r="U1310" t="n">
        <v>0.7</v>
      </c>
      <c r="V1310" t="n">
        <v>0.76</v>
      </c>
      <c r="W1310" t="n">
        <v>1.46</v>
      </c>
      <c r="X1310" t="n">
        <v>0.18</v>
      </c>
      <c r="Y1310" t="n">
        <v>1</v>
      </c>
      <c r="Z1310" t="n">
        <v>10</v>
      </c>
    </row>
    <row r="1311">
      <c r="A1311" t="n">
        <v>56</v>
      </c>
      <c r="B1311" t="n">
        <v>85</v>
      </c>
      <c r="C1311" t="inlineStr">
        <is>
          <t xml:space="preserve">CONCLUIDO	</t>
        </is>
      </c>
      <c r="D1311" t="n">
        <v>6.9792</v>
      </c>
      <c r="E1311" t="n">
        <v>14.33</v>
      </c>
      <c r="F1311" t="n">
        <v>11.72</v>
      </c>
      <c r="G1311" t="n">
        <v>100.45</v>
      </c>
      <c r="H1311" t="n">
        <v>1.41</v>
      </c>
      <c r="I1311" t="n">
        <v>7</v>
      </c>
      <c r="J1311" t="n">
        <v>188.66</v>
      </c>
      <c r="K1311" t="n">
        <v>51.39</v>
      </c>
      <c r="L1311" t="n">
        <v>15</v>
      </c>
      <c r="M1311" t="n">
        <v>2</v>
      </c>
      <c r="N1311" t="n">
        <v>37.27</v>
      </c>
      <c r="O1311" t="n">
        <v>23502.4</v>
      </c>
      <c r="P1311" t="n">
        <v>119.35</v>
      </c>
      <c r="Q1311" t="n">
        <v>460.69</v>
      </c>
      <c r="R1311" t="n">
        <v>46.44</v>
      </c>
      <c r="S1311" t="n">
        <v>32.19</v>
      </c>
      <c r="T1311" t="n">
        <v>3225.22</v>
      </c>
      <c r="U1311" t="n">
        <v>0.6899999999999999</v>
      </c>
      <c r="V1311" t="n">
        <v>0.76</v>
      </c>
      <c r="W1311" t="n">
        <v>1.46</v>
      </c>
      <c r="X1311" t="n">
        <v>0.18</v>
      </c>
      <c r="Y1311" t="n">
        <v>1</v>
      </c>
      <c r="Z1311" t="n">
        <v>10</v>
      </c>
    </row>
    <row r="1312">
      <c r="A1312" t="n">
        <v>57</v>
      </c>
      <c r="B1312" t="n">
        <v>85</v>
      </c>
      <c r="C1312" t="inlineStr">
        <is>
          <t xml:space="preserve">CONCLUIDO	</t>
        </is>
      </c>
      <c r="D1312" t="n">
        <v>6.9843</v>
      </c>
      <c r="E1312" t="n">
        <v>14.32</v>
      </c>
      <c r="F1312" t="n">
        <v>11.71</v>
      </c>
      <c r="G1312" t="n">
        <v>100.35</v>
      </c>
      <c r="H1312" t="n">
        <v>1.43</v>
      </c>
      <c r="I1312" t="n">
        <v>7</v>
      </c>
      <c r="J1312" t="n">
        <v>189.04</v>
      </c>
      <c r="K1312" t="n">
        <v>51.39</v>
      </c>
      <c r="L1312" t="n">
        <v>15.25</v>
      </c>
      <c r="M1312" t="n">
        <v>2</v>
      </c>
      <c r="N1312" t="n">
        <v>37.4</v>
      </c>
      <c r="O1312" t="n">
        <v>23549.36</v>
      </c>
      <c r="P1312" t="n">
        <v>119.21</v>
      </c>
      <c r="Q1312" t="n">
        <v>460.69</v>
      </c>
      <c r="R1312" t="n">
        <v>46.02</v>
      </c>
      <c r="S1312" t="n">
        <v>32.19</v>
      </c>
      <c r="T1312" t="n">
        <v>3017.75</v>
      </c>
      <c r="U1312" t="n">
        <v>0.7</v>
      </c>
      <c r="V1312" t="n">
        <v>0.76</v>
      </c>
      <c r="W1312" t="n">
        <v>1.46</v>
      </c>
      <c r="X1312" t="n">
        <v>0.17</v>
      </c>
      <c r="Y1312" t="n">
        <v>1</v>
      </c>
      <c r="Z1312" t="n">
        <v>10</v>
      </c>
    </row>
    <row r="1313">
      <c r="A1313" t="n">
        <v>58</v>
      </c>
      <c r="B1313" t="n">
        <v>85</v>
      </c>
      <c r="C1313" t="inlineStr">
        <is>
          <t xml:space="preserve">CONCLUIDO	</t>
        </is>
      </c>
      <c r="D1313" t="n">
        <v>6.9854</v>
      </c>
      <c r="E1313" t="n">
        <v>14.32</v>
      </c>
      <c r="F1313" t="n">
        <v>11.71</v>
      </c>
      <c r="G1313" t="n">
        <v>100.34</v>
      </c>
      <c r="H1313" t="n">
        <v>1.45</v>
      </c>
      <c r="I1313" t="n">
        <v>7</v>
      </c>
      <c r="J1313" t="n">
        <v>189.42</v>
      </c>
      <c r="K1313" t="n">
        <v>51.39</v>
      </c>
      <c r="L1313" t="n">
        <v>15.5</v>
      </c>
      <c r="M1313" t="n">
        <v>2</v>
      </c>
      <c r="N1313" t="n">
        <v>37.53</v>
      </c>
      <c r="O1313" t="n">
        <v>23596.37</v>
      </c>
      <c r="P1313" t="n">
        <v>119.53</v>
      </c>
      <c r="Q1313" t="n">
        <v>460.69</v>
      </c>
      <c r="R1313" t="n">
        <v>45.93</v>
      </c>
      <c r="S1313" t="n">
        <v>32.19</v>
      </c>
      <c r="T1313" t="n">
        <v>2973.11</v>
      </c>
      <c r="U1313" t="n">
        <v>0.7</v>
      </c>
      <c r="V1313" t="n">
        <v>0.76</v>
      </c>
      <c r="W1313" t="n">
        <v>1.46</v>
      </c>
      <c r="X1313" t="n">
        <v>0.17</v>
      </c>
      <c r="Y1313" t="n">
        <v>1</v>
      </c>
      <c r="Z1313" t="n">
        <v>10</v>
      </c>
    </row>
    <row r="1314">
      <c r="A1314" t="n">
        <v>59</v>
      </c>
      <c r="B1314" t="n">
        <v>85</v>
      </c>
      <c r="C1314" t="inlineStr">
        <is>
          <t xml:space="preserve">CONCLUIDO	</t>
        </is>
      </c>
      <c r="D1314" t="n">
        <v>6.9883</v>
      </c>
      <c r="E1314" t="n">
        <v>14.31</v>
      </c>
      <c r="F1314" t="n">
        <v>11.7</v>
      </c>
      <c r="G1314" t="n">
        <v>100.29</v>
      </c>
      <c r="H1314" t="n">
        <v>1.47</v>
      </c>
      <c r="I1314" t="n">
        <v>7</v>
      </c>
      <c r="J1314" t="n">
        <v>189.81</v>
      </c>
      <c r="K1314" t="n">
        <v>51.39</v>
      </c>
      <c r="L1314" t="n">
        <v>15.75</v>
      </c>
      <c r="M1314" t="n">
        <v>2</v>
      </c>
      <c r="N1314" t="n">
        <v>37.66</v>
      </c>
      <c r="O1314" t="n">
        <v>23643.43</v>
      </c>
      <c r="P1314" t="n">
        <v>119.81</v>
      </c>
      <c r="Q1314" t="n">
        <v>460.7</v>
      </c>
      <c r="R1314" t="n">
        <v>45.71</v>
      </c>
      <c r="S1314" t="n">
        <v>32.19</v>
      </c>
      <c r="T1314" t="n">
        <v>2864.61</v>
      </c>
      <c r="U1314" t="n">
        <v>0.7</v>
      </c>
      <c r="V1314" t="n">
        <v>0.76</v>
      </c>
      <c r="W1314" t="n">
        <v>1.46</v>
      </c>
      <c r="X1314" t="n">
        <v>0.17</v>
      </c>
      <c r="Y1314" t="n">
        <v>1</v>
      </c>
      <c r="Z1314" t="n">
        <v>10</v>
      </c>
    </row>
    <row r="1315">
      <c r="A1315" t="n">
        <v>60</v>
      </c>
      <c r="B1315" t="n">
        <v>85</v>
      </c>
      <c r="C1315" t="inlineStr">
        <is>
          <t xml:space="preserve">CONCLUIDO	</t>
        </is>
      </c>
      <c r="D1315" t="n">
        <v>6.9866</v>
      </c>
      <c r="E1315" t="n">
        <v>14.31</v>
      </c>
      <c r="F1315" t="n">
        <v>11.7</v>
      </c>
      <c r="G1315" t="n">
        <v>100.31</v>
      </c>
      <c r="H1315" t="n">
        <v>1.49</v>
      </c>
      <c r="I1315" t="n">
        <v>7</v>
      </c>
      <c r="J1315" t="n">
        <v>190.19</v>
      </c>
      <c r="K1315" t="n">
        <v>51.39</v>
      </c>
      <c r="L1315" t="n">
        <v>16</v>
      </c>
      <c r="M1315" t="n">
        <v>2</v>
      </c>
      <c r="N1315" t="n">
        <v>37.79</v>
      </c>
      <c r="O1315" t="n">
        <v>23690.52</v>
      </c>
      <c r="P1315" t="n">
        <v>119.86</v>
      </c>
      <c r="Q1315" t="n">
        <v>460.72</v>
      </c>
      <c r="R1315" t="n">
        <v>45.9</v>
      </c>
      <c r="S1315" t="n">
        <v>32.19</v>
      </c>
      <c r="T1315" t="n">
        <v>2956.7</v>
      </c>
      <c r="U1315" t="n">
        <v>0.7</v>
      </c>
      <c r="V1315" t="n">
        <v>0.76</v>
      </c>
      <c r="W1315" t="n">
        <v>1.46</v>
      </c>
      <c r="X1315" t="n">
        <v>0.17</v>
      </c>
      <c r="Y1315" t="n">
        <v>1</v>
      </c>
      <c r="Z1315" t="n">
        <v>10</v>
      </c>
    </row>
    <row r="1316">
      <c r="A1316" t="n">
        <v>61</v>
      </c>
      <c r="B1316" t="n">
        <v>85</v>
      </c>
      <c r="C1316" t="inlineStr">
        <is>
          <t xml:space="preserve">CONCLUIDO	</t>
        </is>
      </c>
      <c r="D1316" t="n">
        <v>6.9807</v>
      </c>
      <c r="E1316" t="n">
        <v>14.33</v>
      </c>
      <c r="F1316" t="n">
        <v>11.72</v>
      </c>
      <c r="G1316" t="n">
        <v>100.42</v>
      </c>
      <c r="H1316" t="n">
        <v>1.51</v>
      </c>
      <c r="I1316" t="n">
        <v>7</v>
      </c>
      <c r="J1316" t="n">
        <v>190.57</v>
      </c>
      <c r="K1316" t="n">
        <v>51.39</v>
      </c>
      <c r="L1316" t="n">
        <v>16.25</v>
      </c>
      <c r="M1316" t="n">
        <v>1</v>
      </c>
      <c r="N1316" t="n">
        <v>37.93</v>
      </c>
      <c r="O1316" t="n">
        <v>23737.67</v>
      </c>
      <c r="P1316" t="n">
        <v>120.5</v>
      </c>
      <c r="Q1316" t="n">
        <v>460.69</v>
      </c>
      <c r="R1316" t="n">
        <v>46.2</v>
      </c>
      <c r="S1316" t="n">
        <v>32.19</v>
      </c>
      <c r="T1316" t="n">
        <v>3105.93</v>
      </c>
      <c r="U1316" t="n">
        <v>0.7</v>
      </c>
      <c r="V1316" t="n">
        <v>0.76</v>
      </c>
      <c r="W1316" t="n">
        <v>1.47</v>
      </c>
      <c r="X1316" t="n">
        <v>0.18</v>
      </c>
      <c r="Y1316" t="n">
        <v>1</v>
      </c>
      <c r="Z1316" t="n">
        <v>10</v>
      </c>
    </row>
    <row r="1317">
      <c r="A1317" t="n">
        <v>62</v>
      </c>
      <c r="B1317" t="n">
        <v>85</v>
      </c>
      <c r="C1317" t="inlineStr">
        <is>
          <t xml:space="preserve">CONCLUIDO	</t>
        </is>
      </c>
      <c r="D1317" t="n">
        <v>6.9812</v>
      </c>
      <c r="E1317" t="n">
        <v>14.32</v>
      </c>
      <c r="F1317" t="n">
        <v>11.71</v>
      </c>
      <c r="G1317" t="n">
        <v>100.41</v>
      </c>
      <c r="H1317" t="n">
        <v>1.53</v>
      </c>
      <c r="I1317" t="n">
        <v>7</v>
      </c>
      <c r="J1317" t="n">
        <v>190.95</v>
      </c>
      <c r="K1317" t="n">
        <v>51.39</v>
      </c>
      <c r="L1317" t="n">
        <v>16.5</v>
      </c>
      <c r="M1317" t="n">
        <v>1</v>
      </c>
      <c r="N1317" t="n">
        <v>38.06</v>
      </c>
      <c r="O1317" t="n">
        <v>23784.85</v>
      </c>
      <c r="P1317" t="n">
        <v>120.57</v>
      </c>
      <c r="Q1317" t="n">
        <v>460.69</v>
      </c>
      <c r="R1317" t="n">
        <v>46.16</v>
      </c>
      <c r="S1317" t="n">
        <v>32.19</v>
      </c>
      <c r="T1317" t="n">
        <v>3086</v>
      </c>
      <c r="U1317" t="n">
        <v>0.7</v>
      </c>
      <c r="V1317" t="n">
        <v>0.76</v>
      </c>
      <c r="W1317" t="n">
        <v>1.47</v>
      </c>
      <c r="X1317" t="n">
        <v>0.18</v>
      </c>
      <c r="Y1317" t="n">
        <v>1</v>
      </c>
      <c r="Z1317" t="n">
        <v>10</v>
      </c>
    </row>
    <row r="1318">
      <c r="A1318" t="n">
        <v>63</v>
      </c>
      <c r="B1318" t="n">
        <v>85</v>
      </c>
      <c r="C1318" t="inlineStr">
        <is>
          <t xml:space="preserve">CONCLUIDO	</t>
        </is>
      </c>
      <c r="D1318" t="n">
        <v>6.983</v>
      </c>
      <c r="E1318" t="n">
        <v>14.32</v>
      </c>
      <c r="F1318" t="n">
        <v>11.71</v>
      </c>
      <c r="G1318" t="n">
        <v>100.38</v>
      </c>
      <c r="H1318" t="n">
        <v>1.55</v>
      </c>
      <c r="I1318" t="n">
        <v>7</v>
      </c>
      <c r="J1318" t="n">
        <v>191.34</v>
      </c>
      <c r="K1318" t="n">
        <v>51.39</v>
      </c>
      <c r="L1318" t="n">
        <v>16.75</v>
      </c>
      <c r="M1318" t="n">
        <v>1</v>
      </c>
      <c r="N1318" t="n">
        <v>38.19</v>
      </c>
      <c r="O1318" t="n">
        <v>23832.09</v>
      </c>
      <c r="P1318" t="n">
        <v>120.35</v>
      </c>
      <c r="Q1318" t="n">
        <v>460.69</v>
      </c>
      <c r="R1318" t="n">
        <v>46.07</v>
      </c>
      <c r="S1318" t="n">
        <v>32.19</v>
      </c>
      <c r="T1318" t="n">
        <v>3040.5</v>
      </c>
      <c r="U1318" t="n">
        <v>0.7</v>
      </c>
      <c r="V1318" t="n">
        <v>0.76</v>
      </c>
      <c r="W1318" t="n">
        <v>1.46</v>
      </c>
      <c r="X1318" t="n">
        <v>0.18</v>
      </c>
      <c r="Y1318" t="n">
        <v>1</v>
      </c>
      <c r="Z1318" t="n">
        <v>10</v>
      </c>
    </row>
    <row r="1319">
      <c r="A1319" t="n">
        <v>64</v>
      </c>
      <c r="B1319" t="n">
        <v>85</v>
      </c>
      <c r="C1319" t="inlineStr">
        <is>
          <t xml:space="preserve">CONCLUIDO	</t>
        </is>
      </c>
      <c r="D1319" t="n">
        <v>6.9818</v>
      </c>
      <c r="E1319" t="n">
        <v>14.32</v>
      </c>
      <c r="F1319" t="n">
        <v>11.71</v>
      </c>
      <c r="G1319" t="n">
        <v>100.4</v>
      </c>
      <c r="H1319" t="n">
        <v>1.57</v>
      </c>
      <c r="I1319" t="n">
        <v>7</v>
      </c>
      <c r="J1319" t="n">
        <v>191.72</v>
      </c>
      <c r="K1319" t="n">
        <v>51.39</v>
      </c>
      <c r="L1319" t="n">
        <v>17</v>
      </c>
      <c r="M1319" t="n">
        <v>0</v>
      </c>
      <c r="N1319" t="n">
        <v>38.33</v>
      </c>
      <c r="O1319" t="n">
        <v>23879.37</v>
      </c>
      <c r="P1319" t="n">
        <v>120.55</v>
      </c>
      <c r="Q1319" t="n">
        <v>460.69</v>
      </c>
      <c r="R1319" t="n">
        <v>46.1</v>
      </c>
      <c r="S1319" t="n">
        <v>32.19</v>
      </c>
      <c r="T1319" t="n">
        <v>3056.9</v>
      </c>
      <c r="U1319" t="n">
        <v>0.7</v>
      </c>
      <c r="V1319" t="n">
        <v>0.76</v>
      </c>
      <c r="W1319" t="n">
        <v>1.47</v>
      </c>
      <c r="X1319" t="n">
        <v>0.18</v>
      </c>
      <c r="Y1319" t="n">
        <v>1</v>
      </c>
      <c r="Z1319" t="n">
        <v>10</v>
      </c>
    </row>
    <row r="1320">
      <c r="A1320" t="n">
        <v>0</v>
      </c>
      <c r="B1320" t="n">
        <v>20</v>
      </c>
      <c r="C1320" t="inlineStr">
        <is>
          <t xml:space="preserve">CONCLUIDO	</t>
        </is>
      </c>
      <c r="D1320" t="n">
        <v>6.5294</v>
      </c>
      <c r="E1320" t="n">
        <v>15.32</v>
      </c>
      <c r="F1320" t="n">
        <v>12.96</v>
      </c>
      <c r="G1320" t="n">
        <v>15.55</v>
      </c>
      <c r="H1320" t="n">
        <v>0.34</v>
      </c>
      <c r="I1320" t="n">
        <v>50</v>
      </c>
      <c r="J1320" t="n">
        <v>51.33</v>
      </c>
      <c r="K1320" t="n">
        <v>24.83</v>
      </c>
      <c r="L1320" t="n">
        <v>1</v>
      </c>
      <c r="M1320" t="n">
        <v>48</v>
      </c>
      <c r="N1320" t="n">
        <v>5.51</v>
      </c>
      <c r="O1320" t="n">
        <v>6564.78</v>
      </c>
      <c r="P1320" t="n">
        <v>67.61</v>
      </c>
      <c r="Q1320" t="n">
        <v>460.76</v>
      </c>
      <c r="R1320" t="n">
        <v>86.63</v>
      </c>
      <c r="S1320" t="n">
        <v>32.19</v>
      </c>
      <c r="T1320" t="n">
        <v>23106.95</v>
      </c>
      <c r="U1320" t="n">
        <v>0.37</v>
      </c>
      <c r="V1320" t="n">
        <v>0.6899999999999999</v>
      </c>
      <c r="W1320" t="n">
        <v>1.53</v>
      </c>
      <c r="X1320" t="n">
        <v>1.42</v>
      </c>
      <c r="Y1320" t="n">
        <v>1</v>
      </c>
      <c r="Z1320" t="n">
        <v>10</v>
      </c>
    </row>
    <row r="1321">
      <c r="A1321" t="n">
        <v>1</v>
      </c>
      <c r="B1321" t="n">
        <v>20</v>
      </c>
      <c r="C1321" t="inlineStr">
        <is>
          <t xml:space="preserve">CONCLUIDO	</t>
        </is>
      </c>
      <c r="D1321" t="n">
        <v>6.7427</v>
      </c>
      <c r="E1321" t="n">
        <v>14.83</v>
      </c>
      <c r="F1321" t="n">
        <v>12.62</v>
      </c>
      <c r="G1321" t="n">
        <v>19.92</v>
      </c>
      <c r="H1321" t="n">
        <v>0.42</v>
      </c>
      <c r="I1321" t="n">
        <v>38</v>
      </c>
      <c r="J1321" t="n">
        <v>51.62</v>
      </c>
      <c r="K1321" t="n">
        <v>24.83</v>
      </c>
      <c r="L1321" t="n">
        <v>1.25</v>
      </c>
      <c r="M1321" t="n">
        <v>36</v>
      </c>
      <c r="N1321" t="n">
        <v>5.54</v>
      </c>
      <c r="O1321" t="n">
        <v>6599.8</v>
      </c>
      <c r="P1321" t="n">
        <v>63.58</v>
      </c>
      <c r="Q1321" t="n">
        <v>460.72</v>
      </c>
      <c r="R1321" t="n">
        <v>75.53</v>
      </c>
      <c r="S1321" t="n">
        <v>32.19</v>
      </c>
      <c r="T1321" t="n">
        <v>17618.91</v>
      </c>
      <c r="U1321" t="n">
        <v>0.43</v>
      </c>
      <c r="V1321" t="n">
        <v>0.71</v>
      </c>
      <c r="W1321" t="n">
        <v>1.52</v>
      </c>
      <c r="X1321" t="n">
        <v>1.08</v>
      </c>
      <c r="Y1321" t="n">
        <v>1</v>
      </c>
      <c r="Z1321" t="n">
        <v>10</v>
      </c>
    </row>
    <row r="1322">
      <c r="A1322" t="n">
        <v>2</v>
      </c>
      <c r="B1322" t="n">
        <v>20</v>
      </c>
      <c r="C1322" t="inlineStr">
        <is>
          <t xml:space="preserve">CONCLUIDO	</t>
        </is>
      </c>
      <c r="D1322" t="n">
        <v>6.8983</v>
      </c>
      <c r="E1322" t="n">
        <v>14.5</v>
      </c>
      <c r="F1322" t="n">
        <v>12.38</v>
      </c>
      <c r="G1322" t="n">
        <v>24.76</v>
      </c>
      <c r="H1322" t="n">
        <v>0.5</v>
      </c>
      <c r="I1322" t="n">
        <v>30</v>
      </c>
      <c r="J1322" t="n">
        <v>51.9</v>
      </c>
      <c r="K1322" t="n">
        <v>24.83</v>
      </c>
      <c r="L1322" t="n">
        <v>1.5</v>
      </c>
      <c r="M1322" t="n">
        <v>25</v>
      </c>
      <c r="N1322" t="n">
        <v>5.57</v>
      </c>
      <c r="O1322" t="n">
        <v>6634.84</v>
      </c>
      <c r="P1322" t="n">
        <v>60.37</v>
      </c>
      <c r="Q1322" t="n">
        <v>460.7</v>
      </c>
      <c r="R1322" t="n">
        <v>68.15000000000001</v>
      </c>
      <c r="S1322" t="n">
        <v>32.19</v>
      </c>
      <c r="T1322" t="n">
        <v>13969.01</v>
      </c>
      <c r="U1322" t="n">
        <v>0.47</v>
      </c>
      <c r="V1322" t="n">
        <v>0.72</v>
      </c>
      <c r="W1322" t="n">
        <v>1.5</v>
      </c>
      <c r="X1322" t="n">
        <v>0.85</v>
      </c>
      <c r="Y1322" t="n">
        <v>1</v>
      </c>
      <c r="Z1322" t="n">
        <v>10</v>
      </c>
    </row>
    <row r="1323">
      <c r="A1323" t="n">
        <v>3</v>
      </c>
      <c r="B1323" t="n">
        <v>20</v>
      </c>
      <c r="C1323" t="inlineStr">
        <is>
          <t xml:space="preserve">CONCLUIDO	</t>
        </is>
      </c>
      <c r="D1323" t="n">
        <v>6.9766</v>
      </c>
      <c r="E1323" t="n">
        <v>14.33</v>
      </c>
      <c r="F1323" t="n">
        <v>12.27</v>
      </c>
      <c r="G1323" t="n">
        <v>28.31</v>
      </c>
      <c r="H1323" t="n">
        <v>0.58</v>
      </c>
      <c r="I1323" t="n">
        <v>26</v>
      </c>
      <c r="J1323" t="n">
        <v>52.19</v>
      </c>
      <c r="K1323" t="n">
        <v>24.83</v>
      </c>
      <c r="L1323" t="n">
        <v>1.75</v>
      </c>
      <c r="M1323" t="n">
        <v>12</v>
      </c>
      <c r="N1323" t="n">
        <v>5.61</v>
      </c>
      <c r="O1323" t="n">
        <v>6670.02</v>
      </c>
      <c r="P1323" t="n">
        <v>58.11</v>
      </c>
      <c r="Q1323" t="n">
        <v>460.76</v>
      </c>
      <c r="R1323" t="n">
        <v>63.92</v>
      </c>
      <c r="S1323" t="n">
        <v>32.19</v>
      </c>
      <c r="T1323" t="n">
        <v>11872.94</v>
      </c>
      <c r="U1323" t="n">
        <v>0.5</v>
      </c>
      <c r="V1323" t="n">
        <v>0.73</v>
      </c>
      <c r="W1323" t="n">
        <v>1.5</v>
      </c>
      <c r="X1323" t="n">
        <v>0.73</v>
      </c>
      <c r="Y1323" t="n">
        <v>1</v>
      </c>
      <c r="Z1323" t="n">
        <v>10</v>
      </c>
    </row>
    <row r="1324">
      <c r="A1324" t="n">
        <v>4</v>
      </c>
      <c r="B1324" t="n">
        <v>20</v>
      </c>
      <c r="C1324" t="inlineStr">
        <is>
          <t xml:space="preserve">CONCLUIDO	</t>
        </is>
      </c>
      <c r="D1324" t="n">
        <v>6.9938</v>
      </c>
      <c r="E1324" t="n">
        <v>14.3</v>
      </c>
      <c r="F1324" t="n">
        <v>12.24</v>
      </c>
      <c r="G1324" t="n">
        <v>29.39</v>
      </c>
      <c r="H1324" t="n">
        <v>0.66</v>
      </c>
      <c r="I1324" t="n">
        <v>25</v>
      </c>
      <c r="J1324" t="n">
        <v>52.47</v>
      </c>
      <c r="K1324" t="n">
        <v>24.83</v>
      </c>
      <c r="L1324" t="n">
        <v>2</v>
      </c>
      <c r="M1324" t="n">
        <v>2</v>
      </c>
      <c r="N1324" t="n">
        <v>5.64</v>
      </c>
      <c r="O1324" t="n">
        <v>6705.1</v>
      </c>
      <c r="P1324" t="n">
        <v>57.59</v>
      </c>
      <c r="Q1324" t="n">
        <v>460.74</v>
      </c>
      <c r="R1324" t="n">
        <v>62.73</v>
      </c>
      <c r="S1324" t="n">
        <v>32.19</v>
      </c>
      <c r="T1324" t="n">
        <v>11280.37</v>
      </c>
      <c r="U1324" t="n">
        <v>0.51</v>
      </c>
      <c r="V1324" t="n">
        <v>0.73</v>
      </c>
      <c r="W1324" t="n">
        <v>1.51</v>
      </c>
      <c r="X1324" t="n">
        <v>0.71</v>
      </c>
      <c r="Y1324" t="n">
        <v>1</v>
      </c>
      <c r="Z1324" t="n">
        <v>10</v>
      </c>
    </row>
    <row r="1325">
      <c r="A1325" t="n">
        <v>5</v>
      </c>
      <c r="B1325" t="n">
        <v>20</v>
      </c>
      <c r="C1325" t="inlineStr">
        <is>
          <t xml:space="preserve">CONCLUIDO	</t>
        </is>
      </c>
      <c r="D1325" t="n">
        <v>6.9937</v>
      </c>
      <c r="E1325" t="n">
        <v>14.3</v>
      </c>
      <c r="F1325" t="n">
        <v>12.25</v>
      </c>
      <c r="G1325" t="n">
        <v>29.39</v>
      </c>
      <c r="H1325" t="n">
        <v>0.74</v>
      </c>
      <c r="I1325" t="n">
        <v>25</v>
      </c>
      <c r="J1325" t="n">
        <v>52.75</v>
      </c>
      <c r="K1325" t="n">
        <v>24.83</v>
      </c>
      <c r="L1325" t="n">
        <v>2.25</v>
      </c>
      <c r="M1325" t="n">
        <v>0</v>
      </c>
      <c r="N1325" t="n">
        <v>5.68</v>
      </c>
      <c r="O1325" t="n">
        <v>6740.19</v>
      </c>
      <c r="P1325" t="n">
        <v>57.62</v>
      </c>
      <c r="Q1325" t="n">
        <v>460.74</v>
      </c>
      <c r="R1325" t="n">
        <v>62.68</v>
      </c>
      <c r="S1325" t="n">
        <v>32.19</v>
      </c>
      <c r="T1325" t="n">
        <v>11259.59</v>
      </c>
      <c r="U1325" t="n">
        <v>0.51</v>
      </c>
      <c r="V1325" t="n">
        <v>0.73</v>
      </c>
      <c r="W1325" t="n">
        <v>1.52</v>
      </c>
      <c r="X1325" t="n">
        <v>0.71</v>
      </c>
      <c r="Y1325" t="n">
        <v>1</v>
      </c>
      <c r="Z1325" t="n">
        <v>10</v>
      </c>
    </row>
    <row r="1326">
      <c r="A1326" t="n">
        <v>0</v>
      </c>
      <c r="B1326" t="n">
        <v>120</v>
      </c>
      <c r="C1326" t="inlineStr">
        <is>
          <t xml:space="preserve">CONCLUIDO	</t>
        </is>
      </c>
      <c r="D1326" t="n">
        <v>3.4032</v>
      </c>
      <c r="E1326" t="n">
        <v>29.38</v>
      </c>
      <c r="F1326" t="n">
        <v>17.56</v>
      </c>
      <c r="G1326" t="n">
        <v>5.27</v>
      </c>
      <c r="H1326" t="n">
        <v>0.08</v>
      </c>
      <c r="I1326" t="n">
        <v>200</v>
      </c>
      <c r="J1326" t="n">
        <v>232.68</v>
      </c>
      <c r="K1326" t="n">
        <v>57.72</v>
      </c>
      <c r="L1326" t="n">
        <v>1</v>
      </c>
      <c r="M1326" t="n">
        <v>198</v>
      </c>
      <c r="N1326" t="n">
        <v>53.95</v>
      </c>
      <c r="O1326" t="n">
        <v>28931.02</v>
      </c>
      <c r="P1326" t="n">
        <v>274.21</v>
      </c>
      <c r="Q1326" t="n">
        <v>460.93</v>
      </c>
      <c r="R1326" t="n">
        <v>237.2</v>
      </c>
      <c r="S1326" t="n">
        <v>32.19</v>
      </c>
      <c r="T1326" t="n">
        <v>97641.42</v>
      </c>
      <c r="U1326" t="n">
        <v>0.14</v>
      </c>
      <c r="V1326" t="n">
        <v>0.51</v>
      </c>
      <c r="W1326" t="n">
        <v>1.79</v>
      </c>
      <c r="X1326" t="n">
        <v>6.02</v>
      </c>
      <c r="Y1326" t="n">
        <v>1</v>
      </c>
      <c r="Z1326" t="n">
        <v>10</v>
      </c>
    </row>
    <row r="1327">
      <c r="A1327" t="n">
        <v>1</v>
      </c>
      <c r="B1327" t="n">
        <v>120</v>
      </c>
      <c r="C1327" t="inlineStr">
        <is>
          <t xml:space="preserve">CONCLUIDO	</t>
        </is>
      </c>
      <c r="D1327" t="n">
        <v>3.9857</v>
      </c>
      <c r="E1327" t="n">
        <v>25.09</v>
      </c>
      <c r="F1327" t="n">
        <v>15.82</v>
      </c>
      <c r="G1327" t="n">
        <v>6.59</v>
      </c>
      <c r="H1327" t="n">
        <v>0.1</v>
      </c>
      <c r="I1327" t="n">
        <v>144</v>
      </c>
      <c r="J1327" t="n">
        <v>233.1</v>
      </c>
      <c r="K1327" t="n">
        <v>57.72</v>
      </c>
      <c r="L1327" t="n">
        <v>1.25</v>
      </c>
      <c r="M1327" t="n">
        <v>142</v>
      </c>
      <c r="N1327" t="n">
        <v>54.13</v>
      </c>
      <c r="O1327" t="n">
        <v>28983.75</v>
      </c>
      <c r="P1327" t="n">
        <v>246.6</v>
      </c>
      <c r="Q1327" t="n">
        <v>460.82</v>
      </c>
      <c r="R1327" t="n">
        <v>179.8</v>
      </c>
      <c r="S1327" t="n">
        <v>32.19</v>
      </c>
      <c r="T1327" t="n">
        <v>69224.28999999999</v>
      </c>
      <c r="U1327" t="n">
        <v>0.18</v>
      </c>
      <c r="V1327" t="n">
        <v>0.5600000000000001</v>
      </c>
      <c r="W1327" t="n">
        <v>1.7</v>
      </c>
      <c r="X1327" t="n">
        <v>4.28</v>
      </c>
      <c r="Y1327" t="n">
        <v>1</v>
      </c>
      <c r="Z1327" t="n">
        <v>10</v>
      </c>
    </row>
    <row r="1328">
      <c r="A1328" t="n">
        <v>2</v>
      </c>
      <c r="B1328" t="n">
        <v>120</v>
      </c>
      <c r="C1328" t="inlineStr">
        <is>
          <t xml:space="preserve">CONCLUIDO	</t>
        </is>
      </c>
      <c r="D1328" t="n">
        <v>4.4228</v>
      </c>
      <c r="E1328" t="n">
        <v>22.61</v>
      </c>
      <c r="F1328" t="n">
        <v>14.8</v>
      </c>
      <c r="G1328" t="n">
        <v>7.93</v>
      </c>
      <c r="H1328" t="n">
        <v>0.11</v>
      </c>
      <c r="I1328" t="n">
        <v>112</v>
      </c>
      <c r="J1328" t="n">
        <v>233.53</v>
      </c>
      <c r="K1328" t="n">
        <v>57.72</v>
      </c>
      <c r="L1328" t="n">
        <v>1.5</v>
      </c>
      <c r="M1328" t="n">
        <v>110</v>
      </c>
      <c r="N1328" t="n">
        <v>54.31</v>
      </c>
      <c r="O1328" t="n">
        <v>29036.54</v>
      </c>
      <c r="P1328" t="n">
        <v>230.29</v>
      </c>
      <c r="Q1328" t="n">
        <v>460.81</v>
      </c>
      <c r="R1328" t="n">
        <v>147.5</v>
      </c>
      <c r="S1328" t="n">
        <v>32.19</v>
      </c>
      <c r="T1328" t="n">
        <v>53230.02</v>
      </c>
      <c r="U1328" t="n">
        <v>0.22</v>
      </c>
      <c r="V1328" t="n">
        <v>0.6</v>
      </c>
      <c r="W1328" t="n">
        <v>1.62</v>
      </c>
      <c r="X1328" t="n">
        <v>3.26</v>
      </c>
      <c r="Y1328" t="n">
        <v>1</v>
      </c>
      <c r="Z1328" t="n">
        <v>10</v>
      </c>
    </row>
    <row r="1329">
      <c r="A1329" t="n">
        <v>3</v>
      </c>
      <c r="B1329" t="n">
        <v>120</v>
      </c>
      <c r="C1329" t="inlineStr">
        <is>
          <t xml:space="preserve">CONCLUIDO	</t>
        </is>
      </c>
      <c r="D1329" t="n">
        <v>4.7411</v>
      </c>
      <c r="E1329" t="n">
        <v>21.09</v>
      </c>
      <c r="F1329" t="n">
        <v>14.19</v>
      </c>
      <c r="G1329" t="n">
        <v>9.26</v>
      </c>
      <c r="H1329" t="n">
        <v>0.13</v>
      </c>
      <c r="I1329" t="n">
        <v>92</v>
      </c>
      <c r="J1329" t="n">
        <v>233.96</v>
      </c>
      <c r="K1329" t="n">
        <v>57.72</v>
      </c>
      <c r="L1329" t="n">
        <v>1.75</v>
      </c>
      <c r="M1329" t="n">
        <v>90</v>
      </c>
      <c r="N1329" t="n">
        <v>54.49</v>
      </c>
      <c r="O1329" t="n">
        <v>29089.39</v>
      </c>
      <c r="P1329" t="n">
        <v>220.45</v>
      </c>
      <c r="Q1329" t="n">
        <v>460.75</v>
      </c>
      <c r="R1329" t="n">
        <v>127.37</v>
      </c>
      <c r="S1329" t="n">
        <v>32.19</v>
      </c>
      <c r="T1329" t="n">
        <v>43266.66</v>
      </c>
      <c r="U1329" t="n">
        <v>0.25</v>
      </c>
      <c r="V1329" t="n">
        <v>0.63</v>
      </c>
      <c r="W1329" t="n">
        <v>1.59</v>
      </c>
      <c r="X1329" t="n">
        <v>2.66</v>
      </c>
      <c r="Y1329" t="n">
        <v>1</v>
      </c>
      <c r="Z1329" t="n">
        <v>10</v>
      </c>
    </row>
    <row r="1330">
      <c r="A1330" t="n">
        <v>4</v>
      </c>
      <c r="B1330" t="n">
        <v>120</v>
      </c>
      <c r="C1330" t="inlineStr">
        <is>
          <t xml:space="preserve">CONCLUIDO	</t>
        </is>
      </c>
      <c r="D1330" t="n">
        <v>4.9893</v>
      </c>
      <c r="E1330" t="n">
        <v>20.04</v>
      </c>
      <c r="F1330" t="n">
        <v>13.78</v>
      </c>
      <c r="G1330" t="n">
        <v>10.6</v>
      </c>
      <c r="H1330" t="n">
        <v>0.15</v>
      </c>
      <c r="I1330" t="n">
        <v>78</v>
      </c>
      <c r="J1330" t="n">
        <v>234.39</v>
      </c>
      <c r="K1330" t="n">
        <v>57.72</v>
      </c>
      <c r="L1330" t="n">
        <v>2</v>
      </c>
      <c r="M1330" t="n">
        <v>76</v>
      </c>
      <c r="N1330" t="n">
        <v>54.67</v>
      </c>
      <c r="O1330" t="n">
        <v>29142.31</v>
      </c>
      <c r="P1330" t="n">
        <v>213.78</v>
      </c>
      <c r="Q1330" t="n">
        <v>460.8</v>
      </c>
      <c r="R1330" t="n">
        <v>113.76</v>
      </c>
      <c r="S1330" t="n">
        <v>32.19</v>
      </c>
      <c r="T1330" t="n">
        <v>36531.26</v>
      </c>
      <c r="U1330" t="n">
        <v>0.28</v>
      </c>
      <c r="V1330" t="n">
        <v>0.65</v>
      </c>
      <c r="W1330" t="n">
        <v>1.57</v>
      </c>
      <c r="X1330" t="n">
        <v>2.24</v>
      </c>
      <c r="Y1330" t="n">
        <v>1</v>
      </c>
      <c r="Z1330" t="n">
        <v>10</v>
      </c>
    </row>
    <row r="1331">
      <c r="A1331" t="n">
        <v>5</v>
      </c>
      <c r="B1331" t="n">
        <v>120</v>
      </c>
      <c r="C1331" t="inlineStr">
        <is>
          <t xml:space="preserve">CONCLUIDO	</t>
        </is>
      </c>
      <c r="D1331" t="n">
        <v>5.178</v>
      </c>
      <c r="E1331" t="n">
        <v>19.31</v>
      </c>
      <c r="F1331" t="n">
        <v>13.51</v>
      </c>
      <c r="G1331" t="n">
        <v>11.92</v>
      </c>
      <c r="H1331" t="n">
        <v>0.17</v>
      </c>
      <c r="I1331" t="n">
        <v>68</v>
      </c>
      <c r="J1331" t="n">
        <v>234.82</v>
      </c>
      <c r="K1331" t="n">
        <v>57.72</v>
      </c>
      <c r="L1331" t="n">
        <v>2.25</v>
      </c>
      <c r="M1331" t="n">
        <v>66</v>
      </c>
      <c r="N1331" t="n">
        <v>54.85</v>
      </c>
      <c r="O1331" t="n">
        <v>29195.29</v>
      </c>
      <c r="P1331" t="n">
        <v>209.18</v>
      </c>
      <c r="Q1331" t="n">
        <v>460.73</v>
      </c>
      <c r="R1331" t="n">
        <v>104.81</v>
      </c>
      <c r="S1331" t="n">
        <v>32.19</v>
      </c>
      <c r="T1331" t="n">
        <v>32104.97</v>
      </c>
      <c r="U1331" t="n">
        <v>0.31</v>
      </c>
      <c r="V1331" t="n">
        <v>0.66</v>
      </c>
      <c r="W1331" t="n">
        <v>1.56</v>
      </c>
      <c r="X1331" t="n">
        <v>1.97</v>
      </c>
      <c r="Y1331" t="n">
        <v>1</v>
      </c>
      <c r="Z1331" t="n">
        <v>10</v>
      </c>
    </row>
    <row r="1332">
      <c r="A1332" t="n">
        <v>6</v>
      </c>
      <c r="B1332" t="n">
        <v>120</v>
      </c>
      <c r="C1332" t="inlineStr">
        <is>
          <t xml:space="preserve">CONCLUIDO	</t>
        </is>
      </c>
      <c r="D1332" t="n">
        <v>5.3485</v>
      </c>
      <c r="E1332" t="n">
        <v>18.7</v>
      </c>
      <c r="F1332" t="n">
        <v>13.25</v>
      </c>
      <c r="G1332" t="n">
        <v>13.25</v>
      </c>
      <c r="H1332" t="n">
        <v>0.19</v>
      </c>
      <c r="I1332" t="n">
        <v>60</v>
      </c>
      <c r="J1332" t="n">
        <v>235.25</v>
      </c>
      <c r="K1332" t="n">
        <v>57.72</v>
      </c>
      <c r="L1332" t="n">
        <v>2.5</v>
      </c>
      <c r="M1332" t="n">
        <v>58</v>
      </c>
      <c r="N1332" t="n">
        <v>55.03</v>
      </c>
      <c r="O1332" t="n">
        <v>29248.33</v>
      </c>
      <c r="P1332" t="n">
        <v>204.91</v>
      </c>
      <c r="Q1332" t="n">
        <v>460.75</v>
      </c>
      <c r="R1332" t="n">
        <v>96.42</v>
      </c>
      <c r="S1332" t="n">
        <v>32.19</v>
      </c>
      <c r="T1332" t="n">
        <v>27954.64</v>
      </c>
      <c r="U1332" t="n">
        <v>0.33</v>
      </c>
      <c r="V1332" t="n">
        <v>0.67</v>
      </c>
      <c r="W1332" t="n">
        <v>1.55</v>
      </c>
      <c r="X1332" t="n">
        <v>1.72</v>
      </c>
      <c r="Y1332" t="n">
        <v>1</v>
      </c>
      <c r="Z1332" t="n">
        <v>10</v>
      </c>
    </row>
    <row r="1333">
      <c r="A1333" t="n">
        <v>7</v>
      </c>
      <c r="B1333" t="n">
        <v>120</v>
      </c>
      <c r="C1333" t="inlineStr">
        <is>
          <t xml:space="preserve">CONCLUIDO	</t>
        </is>
      </c>
      <c r="D1333" t="n">
        <v>5.4803</v>
      </c>
      <c r="E1333" t="n">
        <v>18.25</v>
      </c>
      <c r="F1333" t="n">
        <v>13.08</v>
      </c>
      <c r="G1333" t="n">
        <v>14.53</v>
      </c>
      <c r="H1333" t="n">
        <v>0.21</v>
      </c>
      <c r="I1333" t="n">
        <v>54</v>
      </c>
      <c r="J1333" t="n">
        <v>235.68</v>
      </c>
      <c r="K1333" t="n">
        <v>57.72</v>
      </c>
      <c r="L1333" t="n">
        <v>2.75</v>
      </c>
      <c r="M1333" t="n">
        <v>52</v>
      </c>
      <c r="N1333" t="n">
        <v>55.21</v>
      </c>
      <c r="O1333" t="n">
        <v>29301.44</v>
      </c>
      <c r="P1333" t="n">
        <v>201.89</v>
      </c>
      <c r="Q1333" t="n">
        <v>460.84</v>
      </c>
      <c r="R1333" t="n">
        <v>90.75</v>
      </c>
      <c r="S1333" t="n">
        <v>32.19</v>
      </c>
      <c r="T1333" t="n">
        <v>25147.13</v>
      </c>
      <c r="U1333" t="n">
        <v>0.35</v>
      </c>
      <c r="V1333" t="n">
        <v>0.68</v>
      </c>
      <c r="W1333" t="n">
        <v>1.54</v>
      </c>
      <c r="X1333" t="n">
        <v>1.54</v>
      </c>
      <c r="Y1333" t="n">
        <v>1</v>
      </c>
      <c r="Z1333" t="n">
        <v>10</v>
      </c>
    </row>
    <row r="1334">
      <c r="A1334" t="n">
        <v>8</v>
      </c>
      <c r="B1334" t="n">
        <v>120</v>
      </c>
      <c r="C1334" t="inlineStr">
        <is>
          <t xml:space="preserve">CONCLUIDO	</t>
        </is>
      </c>
      <c r="D1334" t="n">
        <v>5.5913</v>
      </c>
      <c r="E1334" t="n">
        <v>17.89</v>
      </c>
      <c r="F1334" t="n">
        <v>12.94</v>
      </c>
      <c r="G1334" t="n">
        <v>15.85</v>
      </c>
      <c r="H1334" t="n">
        <v>0.23</v>
      </c>
      <c r="I1334" t="n">
        <v>49</v>
      </c>
      <c r="J1334" t="n">
        <v>236.11</v>
      </c>
      <c r="K1334" t="n">
        <v>57.72</v>
      </c>
      <c r="L1334" t="n">
        <v>3</v>
      </c>
      <c r="M1334" t="n">
        <v>47</v>
      </c>
      <c r="N1334" t="n">
        <v>55.39</v>
      </c>
      <c r="O1334" t="n">
        <v>29354.61</v>
      </c>
      <c r="P1334" t="n">
        <v>199.58</v>
      </c>
      <c r="Q1334" t="n">
        <v>460.76</v>
      </c>
      <c r="R1334" t="n">
        <v>86.17</v>
      </c>
      <c r="S1334" t="n">
        <v>32.19</v>
      </c>
      <c r="T1334" t="n">
        <v>22882.74</v>
      </c>
      <c r="U1334" t="n">
        <v>0.37</v>
      </c>
      <c r="V1334" t="n">
        <v>0.6899999999999999</v>
      </c>
      <c r="W1334" t="n">
        <v>1.53</v>
      </c>
      <c r="X1334" t="n">
        <v>1.41</v>
      </c>
      <c r="Y1334" t="n">
        <v>1</v>
      </c>
      <c r="Z1334" t="n">
        <v>10</v>
      </c>
    </row>
    <row r="1335">
      <c r="A1335" t="n">
        <v>9</v>
      </c>
      <c r="B1335" t="n">
        <v>120</v>
      </c>
      <c r="C1335" t="inlineStr">
        <is>
          <t xml:space="preserve">CONCLUIDO	</t>
        </is>
      </c>
      <c r="D1335" t="n">
        <v>5.6958</v>
      </c>
      <c r="E1335" t="n">
        <v>17.56</v>
      </c>
      <c r="F1335" t="n">
        <v>12.8</v>
      </c>
      <c r="G1335" t="n">
        <v>17.06</v>
      </c>
      <c r="H1335" t="n">
        <v>0.24</v>
      </c>
      <c r="I1335" t="n">
        <v>45</v>
      </c>
      <c r="J1335" t="n">
        <v>236.54</v>
      </c>
      <c r="K1335" t="n">
        <v>57.72</v>
      </c>
      <c r="L1335" t="n">
        <v>3.25</v>
      </c>
      <c r="M1335" t="n">
        <v>43</v>
      </c>
      <c r="N1335" t="n">
        <v>55.57</v>
      </c>
      <c r="O1335" t="n">
        <v>29407.85</v>
      </c>
      <c r="P1335" t="n">
        <v>197.06</v>
      </c>
      <c r="Q1335" t="n">
        <v>460.73</v>
      </c>
      <c r="R1335" t="n">
        <v>81.77</v>
      </c>
      <c r="S1335" t="n">
        <v>32.19</v>
      </c>
      <c r="T1335" t="n">
        <v>20702.4</v>
      </c>
      <c r="U1335" t="n">
        <v>0.39</v>
      </c>
      <c r="V1335" t="n">
        <v>0.7</v>
      </c>
      <c r="W1335" t="n">
        <v>1.52</v>
      </c>
      <c r="X1335" t="n">
        <v>1.26</v>
      </c>
      <c r="Y1335" t="n">
        <v>1</v>
      </c>
      <c r="Z1335" t="n">
        <v>10</v>
      </c>
    </row>
    <row r="1336">
      <c r="A1336" t="n">
        <v>10</v>
      </c>
      <c r="B1336" t="n">
        <v>120</v>
      </c>
      <c r="C1336" t="inlineStr">
        <is>
          <t xml:space="preserve">CONCLUIDO	</t>
        </is>
      </c>
      <c r="D1336" t="n">
        <v>5.7975</v>
      </c>
      <c r="E1336" t="n">
        <v>17.25</v>
      </c>
      <c r="F1336" t="n">
        <v>12.67</v>
      </c>
      <c r="G1336" t="n">
        <v>18.54</v>
      </c>
      <c r="H1336" t="n">
        <v>0.26</v>
      </c>
      <c r="I1336" t="n">
        <v>41</v>
      </c>
      <c r="J1336" t="n">
        <v>236.98</v>
      </c>
      <c r="K1336" t="n">
        <v>57.72</v>
      </c>
      <c r="L1336" t="n">
        <v>3.5</v>
      </c>
      <c r="M1336" t="n">
        <v>39</v>
      </c>
      <c r="N1336" t="n">
        <v>55.75</v>
      </c>
      <c r="O1336" t="n">
        <v>29461.15</v>
      </c>
      <c r="P1336" t="n">
        <v>194.68</v>
      </c>
      <c r="Q1336" t="n">
        <v>460.81</v>
      </c>
      <c r="R1336" t="n">
        <v>77.40000000000001</v>
      </c>
      <c r="S1336" t="n">
        <v>32.19</v>
      </c>
      <c r="T1336" t="n">
        <v>18538.32</v>
      </c>
      <c r="U1336" t="n">
        <v>0.42</v>
      </c>
      <c r="V1336" t="n">
        <v>0.71</v>
      </c>
      <c r="W1336" t="n">
        <v>1.52</v>
      </c>
      <c r="X1336" t="n">
        <v>1.14</v>
      </c>
      <c r="Y1336" t="n">
        <v>1</v>
      </c>
      <c r="Z1336" t="n">
        <v>10</v>
      </c>
    </row>
    <row r="1337">
      <c r="A1337" t="n">
        <v>11</v>
      </c>
      <c r="B1337" t="n">
        <v>120</v>
      </c>
      <c r="C1337" t="inlineStr">
        <is>
          <t xml:space="preserve">CONCLUIDO	</t>
        </is>
      </c>
      <c r="D1337" t="n">
        <v>5.8703</v>
      </c>
      <c r="E1337" t="n">
        <v>17.04</v>
      </c>
      <c r="F1337" t="n">
        <v>12.6</v>
      </c>
      <c r="G1337" t="n">
        <v>19.89</v>
      </c>
      <c r="H1337" t="n">
        <v>0.28</v>
      </c>
      <c r="I1337" t="n">
        <v>38</v>
      </c>
      <c r="J1337" t="n">
        <v>237.41</v>
      </c>
      <c r="K1337" t="n">
        <v>57.72</v>
      </c>
      <c r="L1337" t="n">
        <v>3.75</v>
      </c>
      <c r="M1337" t="n">
        <v>36</v>
      </c>
      <c r="N1337" t="n">
        <v>55.93</v>
      </c>
      <c r="O1337" t="n">
        <v>29514.51</v>
      </c>
      <c r="P1337" t="n">
        <v>193.25</v>
      </c>
      <c r="Q1337" t="n">
        <v>460.79</v>
      </c>
      <c r="R1337" t="n">
        <v>75.13</v>
      </c>
      <c r="S1337" t="n">
        <v>32.19</v>
      </c>
      <c r="T1337" t="n">
        <v>17418.27</v>
      </c>
      <c r="U1337" t="n">
        <v>0.43</v>
      </c>
      <c r="V1337" t="n">
        <v>0.71</v>
      </c>
      <c r="W1337" t="n">
        <v>1.51</v>
      </c>
      <c r="X1337" t="n">
        <v>1.06</v>
      </c>
      <c r="Y1337" t="n">
        <v>1</v>
      </c>
      <c r="Z1337" t="n">
        <v>10</v>
      </c>
    </row>
    <row r="1338">
      <c r="A1338" t="n">
        <v>12</v>
      </c>
      <c r="B1338" t="n">
        <v>120</v>
      </c>
      <c r="C1338" t="inlineStr">
        <is>
          <t xml:space="preserve">CONCLUIDO	</t>
        </is>
      </c>
      <c r="D1338" t="n">
        <v>5.9136</v>
      </c>
      <c r="E1338" t="n">
        <v>16.91</v>
      </c>
      <c r="F1338" t="n">
        <v>12.56</v>
      </c>
      <c r="G1338" t="n">
        <v>20.94</v>
      </c>
      <c r="H1338" t="n">
        <v>0.3</v>
      </c>
      <c r="I1338" t="n">
        <v>36</v>
      </c>
      <c r="J1338" t="n">
        <v>237.84</v>
      </c>
      <c r="K1338" t="n">
        <v>57.72</v>
      </c>
      <c r="L1338" t="n">
        <v>4</v>
      </c>
      <c r="M1338" t="n">
        <v>34</v>
      </c>
      <c r="N1338" t="n">
        <v>56.12</v>
      </c>
      <c r="O1338" t="n">
        <v>29567.95</v>
      </c>
      <c r="P1338" t="n">
        <v>192.5</v>
      </c>
      <c r="Q1338" t="n">
        <v>460.69</v>
      </c>
      <c r="R1338" t="n">
        <v>73.81</v>
      </c>
      <c r="S1338" t="n">
        <v>32.19</v>
      </c>
      <c r="T1338" t="n">
        <v>16766.68</v>
      </c>
      <c r="U1338" t="n">
        <v>0.44</v>
      </c>
      <c r="V1338" t="n">
        <v>0.71</v>
      </c>
      <c r="W1338" t="n">
        <v>1.51</v>
      </c>
      <c r="X1338" t="n">
        <v>1.03</v>
      </c>
      <c r="Y1338" t="n">
        <v>1</v>
      </c>
      <c r="Z1338" t="n">
        <v>10</v>
      </c>
    </row>
    <row r="1339">
      <c r="A1339" t="n">
        <v>13</v>
      </c>
      <c r="B1339" t="n">
        <v>120</v>
      </c>
      <c r="C1339" t="inlineStr">
        <is>
          <t xml:space="preserve">CONCLUIDO	</t>
        </is>
      </c>
      <c r="D1339" t="n">
        <v>5.97</v>
      </c>
      <c r="E1339" t="n">
        <v>16.75</v>
      </c>
      <c r="F1339" t="n">
        <v>12.49</v>
      </c>
      <c r="G1339" t="n">
        <v>22.05</v>
      </c>
      <c r="H1339" t="n">
        <v>0.32</v>
      </c>
      <c r="I1339" t="n">
        <v>34</v>
      </c>
      <c r="J1339" t="n">
        <v>238.28</v>
      </c>
      <c r="K1339" t="n">
        <v>57.72</v>
      </c>
      <c r="L1339" t="n">
        <v>4.25</v>
      </c>
      <c r="M1339" t="n">
        <v>32</v>
      </c>
      <c r="N1339" t="n">
        <v>56.3</v>
      </c>
      <c r="O1339" t="n">
        <v>29621.44</v>
      </c>
      <c r="P1339" t="n">
        <v>191.01</v>
      </c>
      <c r="Q1339" t="n">
        <v>460.72</v>
      </c>
      <c r="R1339" t="n">
        <v>71.89</v>
      </c>
      <c r="S1339" t="n">
        <v>32.19</v>
      </c>
      <c r="T1339" t="n">
        <v>15816.42</v>
      </c>
      <c r="U1339" t="n">
        <v>0.45</v>
      </c>
      <c r="V1339" t="n">
        <v>0.72</v>
      </c>
      <c r="W1339" t="n">
        <v>1.5</v>
      </c>
      <c r="X1339" t="n">
        <v>0.96</v>
      </c>
      <c r="Y1339" t="n">
        <v>1</v>
      </c>
      <c r="Z1339" t="n">
        <v>10</v>
      </c>
    </row>
    <row r="1340">
      <c r="A1340" t="n">
        <v>14</v>
      </c>
      <c r="B1340" t="n">
        <v>120</v>
      </c>
      <c r="C1340" t="inlineStr">
        <is>
          <t xml:space="preserve">CONCLUIDO	</t>
        </is>
      </c>
      <c r="D1340" t="n">
        <v>6.0138</v>
      </c>
      <c r="E1340" t="n">
        <v>16.63</v>
      </c>
      <c r="F1340" t="n">
        <v>12.46</v>
      </c>
      <c r="G1340" t="n">
        <v>23.37</v>
      </c>
      <c r="H1340" t="n">
        <v>0.34</v>
      </c>
      <c r="I1340" t="n">
        <v>32</v>
      </c>
      <c r="J1340" t="n">
        <v>238.71</v>
      </c>
      <c r="K1340" t="n">
        <v>57.72</v>
      </c>
      <c r="L1340" t="n">
        <v>4.5</v>
      </c>
      <c r="M1340" t="n">
        <v>30</v>
      </c>
      <c r="N1340" t="n">
        <v>56.49</v>
      </c>
      <c r="O1340" t="n">
        <v>29675.01</v>
      </c>
      <c r="P1340" t="n">
        <v>190.37</v>
      </c>
      <c r="Q1340" t="n">
        <v>460.72</v>
      </c>
      <c r="R1340" t="n">
        <v>70.78</v>
      </c>
      <c r="S1340" t="n">
        <v>32.19</v>
      </c>
      <c r="T1340" t="n">
        <v>15272.8</v>
      </c>
      <c r="U1340" t="n">
        <v>0.45</v>
      </c>
      <c r="V1340" t="n">
        <v>0.72</v>
      </c>
      <c r="W1340" t="n">
        <v>1.5</v>
      </c>
      <c r="X1340" t="n">
        <v>0.93</v>
      </c>
      <c r="Y1340" t="n">
        <v>1</v>
      </c>
      <c r="Z1340" t="n">
        <v>10</v>
      </c>
    </row>
    <row r="1341">
      <c r="A1341" t="n">
        <v>15</v>
      </c>
      <c r="B1341" t="n">
        <v>120</v>
      </c>
      <c r="C1341" t="inlineStr">
        <is>
          <t xml:space="preserve">CONCLUIDO	</t>
        </is>
      </c>
      <c r="D1341" t="n">
        <v>6.0777</v>
      </c>
      <c r="E1341" t="n">
        <v>16.45</v>
      </c>
      <c r="F1341" t="n">
        <v>12.38</v>
      </c>
      <c r="G1341" t="n">
        <v>24.76</v>
      </c>
      <c r="H1341" t="n">
        <v>0.35</v>
      </c>
      <c r="I1341" t="n">
        <v>30</v>
      </c>
      <c r="J1341" t="n">
        <v>239.14</v>
      </c>
      <c r="K1341" t="n">
        <v>57.72</v>
      </c>
      <c r="L1341" t="n">
        <v>4.75</v>
      </c>
      <c r="M1341" t="n">
        <v>28</v>
      </c>
      <c r="N1341" t="n">
        <v>56.67</v>
      </c>
      <c r="O1341" t="n">
        <v>29728.63</v>
      </c>
      <c r="P1341" t="n">
        <v>188.8</v>
      </c>
      <c r="Q1341" t="n">
        <v>460.75</v>
      </c>
      <c r="R1341" t="n">
        <v>67.90000000000001</v>
      </c>
      <c r="S1341" t="n">
        <v>32.19</v>
      </c>
      <c r="T1341" t="n">
        <v>13843.36</v>
      </c>
      <c r="U1341" t="n">
        <v>0.47</v>
      </c>
      <c r="V1341" t="n">
        <v>0.72</v>
      </c>
      <c r="W1341" t="n">
        <v>1.5</v>
      </c>
      <c r="X1341" t="n">
        <v>0.84</v>
      </c>
      <c r="Y1341" t="n">
        <v>1</v>
      </c>
      <c r="Z1341" t="n">
        <v>10</v>
      </c>
    </row>
    <row r="1342">
      <c r="A1342" t="n">
        <v>16</v>
      </c>
      <c r="B1342" t="n">
        <v>120</v>
      </c>
      <c r="C1342" t="inlineStr">
        <is>
          <t xml:space="preserve">CONCLUIDO	</t>
        </is>
      </c>
      <c r="D1342" t="n">
        <v>6.1421</v>
      </c>
      <c r="E1342" t="n">
        <v>16.28</v>
      </c>
      <c r="F1342" t="n">
        <v>12.3</v>
      </c>
      <c r="G1342" t="n">
        <v>26.35</v>
      </c>
      <c r="H1342" t="n">
        <v>0.37</v>
      </c>
      <c r="I1342" t="n">
        <v>28</v>
      </c>
      <c r="J1342" t="n">
        <v>239.58</v>
      </c>
      <c r="K1342" t="n">
        <v>57.72</v>
      </c>
      <c r="L1342" t="n">
        <v>5</v>
      </c>
      <c r="M1342" t="n">
        <v>26</v>
      </c>
      <c r="N1342" t="n">
        <v>56.86</v>
      </c>
      <c r="O1342" t="n">
        <v>29782.33</v>
      </c>
      <c r="P1342" t="n">
        <v>187.32</v>
      </c>
      <c r="Q1342" t="n">
        <v>460.71</v>
      </c>
      <c r="R1342" t="n">
        <v>65.33</v>
      </c>
      <c r="S1342" t="n">
        <v>32.19</v>
      </c>
      <c r="T1342" t="n">
        <v>12568.52</v>
      </c>
      <c r="U1342" t="n">
        <v>0.49</v>
      </c>
      <c r="V1342" t="n">
        <v>0.73</v>
      </c>
      <c r="W1342" t="n">
        <v>1.49</v>
      </c>
      <c r="X1342" t="n">
        <v>0.76</v>
      </c>
      <c r="Y1342" t="n">
        <v>1</v>
      </c>
      <c r="Z1342" t="n">
        <v>10</v>
      </c>
    </row>
    <row r="1343">
      <c r="A1343" t="n">
        <v>17</v>
      </c>
      <c r="B1343" t="n">
        <v>120</v>
      </c>
      <c r="C1343" t="inlineStr">
        <is>
          <t xml:space="preserve">CONCLUIDO	</t>
        </is>
      </c>
      <c r="D1343" t="n">
        <v>6.1628</v>
      </c>
      <c r="E1343" t="n">
        <v>16.23</v>
      </c>
      <c r="F1343" t="n">
        <v>12.29</v>
      </c>
      <c r="G1343" t="n">
        <v>27.31</v>
      </c>
      <c r="H1343" t="n">
        <v>0.39</v>
      </c>
      <c r="I1343" t="n">
        <v>27</v>
      </c>
      <c r="J1343" t="n">
        <v>240.02</v>
      </c>
      <c r="K1343" t="n">
        <v>57.72</v>
      </c>
      <c r="L1343" t="n">
        <v>5.25</v>
      </c>
      <c r="M1343" t="n">
        <v>25</v>
      </c>
      <c r="N1343" t="n">
        <v>57.04</v>
      </c>
      <c r="O1343" t="n">
        <v>29836.09</v>
      </c>
      <c r="P1343" t="n">
        <v>187.02</v>
      </c>
      <c r="Q1343" t="n">
        <v>460.71</v>
      </c>
      <c r="R1343" t="n">
        <v>65.13</v>
      </c>
      <c r="S1343" t="n">
        <v>32.19</v>
      </c>
      <c r="T1343" t="n">
        <v>12471.99</v>
      </c>
      <c r="U1343" t="n">
        <v>0.49</v>
      </c>
      <c r="V1343" t="n">
        <v>0.73</v>
      </c>
      <c r="W1343" t="n">
        <v>1.49</v>
      </c>
      <c r="X1343" t="n">
        <v>0.75</v>
      </c>
      <c r="Y1343" t="n">
        <v>1</v>
      </c>
      <c r="Z1343" t="n">
        <v>10</v>
      </c>
    </row>
    <row r="1344">
      <c r="A1344" t="n">
        <v>18</v>
      </c>
      <c r="B1344" t="n">
        <v>120</v>
      </c>
      <c r="C1344" t="inlineStr">
        <is>
          <t xml:space="preserve">CONCLUIDO	</t>
        </is>
      </c>
      <c r="D1344" t="n">
        <v>6.1921</v>
      </c>
      <c r="E1344" t="n">
        <v>16.15</v>
      </c>
      <c r="F1344" t="n">
        <v>12.26</v>
      </c>
      <c r="G1344" t="n">
        <v>28.28</v>
      </c>
      <c r="H1344" t="n">
        <v>0.41</v>
      </c>
      <c r="I1344" t="n">
        <v>26</v>
      </c>
      <c r="J1344" t="n">
        <v>240.45</v>
      </c>
      <c r="K1344" t="n">
        <v>57.72</v>
      </c>
      <c r="L1344" t="n">
        <v>5.5</v>
      </c>
      <c r="M1344" t="n">
        <v>24</v>
      </c>
      <c r="N1344" t="n">
        <v>57.23</v>
      </c>
      <c r="O1344" t="n">
        <v>29890.04</v>
      </c>
      <c r="P1344" t="n">
        <v>185.99</v>
      </c>
      <c r="Q1344" t="n">
        <v>460.69</v>
      </c>
      <c r="R1344" t="n">
        <v>64.28</v>
      </c>
      <c r="S1344" t="n">
        <v>32.19</v>
      </c>
      <c r="T1344" t="n">
        <v>12052.33</v>
      </c>
      <c r="U1344" t="n">
        <v>0.5</v>
      </c>
      <c r="V1344" t="n">
        <v>0.73</v>
      </c>
      <c r="W1344" t="n">
        <v>1.48</v>
      </c>
      <c r="X1344" t="n">
        <v>0.72</v>
      </c>
      <c r="Y1344" t="n">
        <v>1</v>
      </c>
      <c r="Z1344" t="n">
        <v>10</v>
      </c>
    </row>
    <row r="1345">
      <c r="A1345" t="n">
        <v>19</v>
      </c>
      <c r="B1345" t="n">
        <v>120</v>
      </c>
      <c r="C1345" t="inlineStr">
        <is>
          <t xml:space="preserve">CONCLUIDO	</t>
        </is>
      </c>
      <c r="D1345" t="n">
        <v>6.2531</v>
      </c>
      <c r="E1345" t="n">
        <v>15.99</v>
      </c>
      <c r="F1345" t="n">
        <v>12.19</v>
      </c>
      <c r="G1345" t="n">
        <v>30.47</v>
      </c>
      <c r="H1345" t="n">
        <v>0.42</v>
      </c>
      <c r="I1345" t="n">
        <v>24</v>
      </c>
      <c r="J1345" t="n">
        <v>240.89</v>
      </c>
      <c r="K1345" t="n">
        <v>57.72</v>
      </c>
      <c r="L1345" t="n">
        <v>5.75</v>
      </c>
      <c r="M1345" t="n">
        <v>22</v>
      </c>
      <c r="N1345" t="n">
        <v>57.42</v>
      </c>
      <c r="O1345" t="n">
        <v>29943.94</v>
      </c>
      <c r="P1345" t="n">
        <v>184.52</v>
      </c>
      <c r="Q1345" t="n">
        <v>460.74</v>
      </c>
      <c r="R1345" t="n">
        <v>61.87</v>
      </c>
      <c r="S1345" t="n">
        <v>32.19</v>
      </c>
      <c r="T1345" t="n">
        <v>10858.25</v>
      </c>
      <c r="U1345" t="n">
        <v>0.52</v>
      </c>
      <c r="V1345" t="n">
        <v>0.73</v>
      </c>
      <c r="W1345" t="n">
        <v>1.48</v>
      </c>
      <c r="X1345" t="n">
        <v>0.65</v>
      </c>
      <c r="Y1345" t="n">
        <v>1</v>
      </c>
      <c r="Z1345" t="n">
        <v>10</v>
      </c>
    </row>
    <row r="1346">
      <c r="A1346" t="n">
        <v>20</v>
      </c>
      <c r="B1346" t="n">
        <v>120</v>
      </c>
      <c r="C1346" t="inlineStr">
        <is>
          <t xml:space="preserve">CONCLUIDO	</t>
        </is>
      </c>
      <c r="D1346" t="n">
        <v>6.2858</v>
      </c>
      <c r="E1346" t="n">
        <v>15.91</v>
      </c>
      <c r="F1346" t="n">
        <v>12.15</v>
      </c>
      <c r="G1346" t="n">
        <v>31.7</v>
      </c>
      <c r="H1346" t="n">
        <v>0.44</v>
      </c>
      <c r="I1346" t="n">
        <v>23</v>
      </c>
      <c r="J1346" t="n">
        <v>241.33</v>
      </c>
      <c r="K1346" t="n">
        <v>57.72</v>
      </c>
      <c r="L1346" t="n">
        <v>6</v>
      </c>
      <c r="M1346" t="n">
        <v>21</v>
      </c>
      <c r="N1346" t="n">
        <v>57.6</v>
      </c>
      <c r="O1346" t="n">
        <v>29997.9</v>
      </c>
      <c r="P1346" t="n">
        <v>183.88</v>
      </c>
      <c r="Q1346" t="n">
        <v>460.72</v>
      </c>
      <c r="R1346" t="n">
        <v>60.6</v>
      </c>
      <c r="S1346" t="n">
        <v>32.19</v>
      </c>
      <c r="T1346" t="n">
        <v>10228.27</v>
      </c>
      <c r="U1346" t="n">
        <v>0.53</v>
      </c>
      <c r="V1346" t="n">
        <v>0.74</v>
      </c>
      <c r="W1346" t="n">
        <v>1.48</v>
      </c>
      <c r="X1346" t="n">
        <v>0.62</v>
      </c>
      <c r="Y1346" t="n">
        <v>1</v>
      </c>
      <c r="Z1346" t="n">
        <v>10</v>
      </c>
    </row>
    <row r="1347">
      <c r="A1347" t="n">
        <v>21</v>
      </c>
      <c r="B1347" t="n">
        <v>120</v>
      </c>
      <c r="C1347" t="inlineStr">
        <is>
          <t xml:space="preserve">CONCLUIDO	</t>
        </is>
      </c>
      <c r="D1347" t="n">
        <v>6.2754</v>
      </c>
      <c r="E1347" t="n">
        <v>15.94</v>
      </c>
      <c r="F1347" t="n">
        <v>12.18</v>
      </c>
      <c r="G1347" t="n">
        <v>31.77</v>
      </c>
      <c r="H1347" t="n">
        <v>0.46</v>
      </c>
      <c r="I1347" t="n">
        <v>23</v>
      </c>
      <c r="J1347" t="n">
        <v>241.77</v>
      </c>
      <c r="K1347" t="n">
        <v>57.72</v>
      </c>
      <c r="L1347" t="n">
        <v>6.25</v>
      </c>
      <c r="M1347" t="n">
        <v>21</v>
      </c>
      <c r="N1347" t="n">
        <v>57.79</v>
      </c>
      <c r="O1347" t="n">
        <v>30051.93</v>
      </c>
      <c r="P1347" t="n">
        <v>184.08</v>
      </c>
      <c r="Q1347" t="n">
        <v>460.72</v>
      </c>
      <c r="R1347" t="n">
        <v>61.3</v>
      </c>
      <c r="S1347" t="n">
        <v>32.19</v>
      </c>
      <c r="T1347" t="n">
        <v>10578.55</v>
      </c>
      <c r="U1347" t="n">
        <v>0.53</v>
      </c>
      <c r="V1347" t="n">
        <v>0.73</v>
      </c>
      <c r="W1347" t="n">
        <v>1.49</v>
      </c>
      <c r="X1347" t="n">
        <v>0.64</v>
      </c>
      <c r="Y1347" t="n">
        <v>1</v>
      </c>
      <c r="Z1347" t="n">
        <v>10</v>
      </c>
    </row>
    <row r="1348">
      <c r="A1348" t="n">
        <v>22</v>
      </c>
      <c r="B1348" t="n">
        <v>120</v>
      </c>
      <c r="C1348" t="inlineStr">
        <is>
          <t xml:space="preserve">CONCLUIDO	</t>
        </is>
      </c>
      <c r="D1348" t="n">
        <v>6.3079</v>
      </c>
      <c r="E1348" t="n">
        <v>15.85</v>
      </c>
      <c r="F1348" t="n">
        <v>12.14</v>
      </c>
      <c r="G1348" t="n">
        <v>33.11</v>
      </c>
      <c r="H1348" t="n">
        <v>0.48</v>
      </c>
      <c r="I1348" t="n">
        <v>22</v>
      </c>
      <c r="J1348" t="n">
        <v>242.2</v>
      </c>
      <c r="K1348" t="n">
        <v>57.72</v>
      </c>
      <c r="L1348" t="n">
        <v>6.5</v>
      </c>
      <c r="M1348" t="n">
        <v>20</v>
      </c>
      <c r="N1348" t="n">
        <v>57.98</v>
      </c>
      <c r="O1348" t="n">
        <v>30106.03</v>
      </c>
      <c r="P1348" t="n">
        <v>183.07</v>
      </c>
      <c r="Q1348" t="n">
        <v>460.71</v>
      </c>
      <c r="R1348" t="n">
        <v>60.33</v>
      </c>
      <c r="S1348" t="n">
        <v>32.19</v>
      </c>
      <c r="T1348" t="n">
        <v>10097.65</v>
      </c>
      <c r="U1348" t="n">
        <v>0.53</v>
      </c>
      <c r="V1348" t="n">
        <v>0.74</v>
      </c>
      <c r="W1348" t="n">
        <v>1.48</v>
      </c>
      <c r="X1348" t="n">
        <v>0.61</v>
      </c>
      <c r="Y1348" t="n">
        <v>1</v>
      </c>
      <c r="Z1348" t="n">
        <v>10</v>
      </c>
    </row>
    <row r="1349">
      <c r="A1349" t="n">
        <v>23</v>
      </c>
      <c r="B1349" t="n">
        <v>120</v>
      </c>
      <c r="C1349" t="inlineStr">
        <is>
          <t xml:space="preserve">CONCLUIDO	</t>
        </is>
      </c>
      <c r="D1349" t="n">
        <v>6.3439</v>
      </c>
      <c r="E1349" t="n">
        <v>15.76</v>
      </c>
      <c r="F1349" t="n">
        <v>12.1</v>
      </c>
      <c r="G1349" t="n">
        <v>34.56</v>
      </c>
      <c r="H1349" t="n">
        <v>0.49</v>
      </c>
      <c r="I1349" t="n">
        <v>21</v>
      </c>
      <c r="J1349" t="n">
        <v>242.64</v>
      </c>
      <c r="K1349" t="n">
        <v>57.72</v>
      </c>
      <c r="L1349" t="n">
        <v>6.75</v>
      </c>
      <c r="M1349" t="n">
        <v>19</v>
      </c>
      <c r="N1349" t="n">
        <v>58.17</v>
      </c>
      <c r="O1349" t="n">
        <v>30160.2</v>
      </c>
      <c r="P1349" t="n">
        <v>182.06</v>
      </c>
      <c r="Q1349" t="n">
        <v>460.73</v>
      </c>
      <c r="R1349" t="n">
        <v>58.75</v>
      </c>
      <c r="S1349" t="n">
        <v>32.19</v>
      </c>
      <c r="T1349" t="n">
        <v>9313</v>
      </c>
      <c r="U1349" t="n">
        <v>0.55</v>
      </c>
      <c r="V1349" t="n">
        <v>0.74</v>
      </c>
      <c r="W1349" t="n">
        <v>1.48</v>
      </c>
      <c r="X1349" t="n">
        <v>0.5600000000000001</v>
      </c>
      <c r="Y1349" t="n">
        <v>1</v>
      </c>
      <c r="Z1349" t="n">
        <v>10</v>
      </c>
    </row>
    <row r="1350">
      <c r="A1350" t="n">
        <v>24</v>
      </c>
      <c r="B1350" t="n">
        <v>120</v>
      </c>
      <c r="C1350" t="inlineStr">
        <is>
          <t xml:space="preserve">CONCLUIDO	</t>
        </is>
      </c>
      <c r="D1350" t="n">
        <v>6.3717</v>
      </c>
      <c r="E1350" t="n">
        <v>15.69</v>
      </c>
      <c r="F1350" t="n">
        <v>12.07</v>
      </c>
      <c r="G1350" t="n">
        <v>36.22</v>
      </c>
      <c r="H1350" t="n">
        <v>0.51</v>
      </c>
      <c r="I1350" t="n">
        <v>20</v>
      </c>
      <c r="J1350" t="n">
        <v>243.08</v>
      </c>
      <c r="K1350" t="n">
        <v>57.72</v>
      </c>
      <c r="L1350" t="n">
        <v>7</v>
      </c>
      <c r="M1350" t="n">
        <v>18</v>
      </c>
      <c r="N1350" t="n">
        <v>58.36</v>
      </c>
      <c r="O1350" t="n">
        <v>30214.44</v>
      </c>
      <c r="P1350" t="n">
        <v>181.82</v>
      </c>
      <c r="Q1350" t="n">
        <v>460.69</v>
      </c>
      <c r="R1350" t="n">
        <v>58.04</v>
      </c>
      <c r="S1350" t="n">
        <v>32.19</v>
      </c>
      <c r="T1350" t="n">
        <v>8960.41</v>
      </c>
      <c r="U1350" t="n">
        <v>0.55</v>
      </c>
      <c r="V1350" t="n">
        <v>0.74</v>
      </c>
      <c r="W1350" t="n">
        <v>1.48</v>
      </c>
      <c r="X1350" t="n">
        <v>0.54</v>
      </c>
      <c r="Y1350" t="n">
        <v>1</v>
      </c>
      <c r="Z1350" t="n">
        <v>10</v>
      </c>
    </row>
    <row r="1351">
      <c r="A1351" t="n">
        <v>25</v>
      </c>
      <c r="B1351" t="n">
        <v>120</v>
      </c>
      <c r="C1351" t="inlineStr">
        <is>
          <t xml:space="preserve">CONCLUIDO	</t>
        </is>
      </c>
      <c r="D1351" t="n">
        <v>6.3966</v>
      </c>
      <c r="E1351" t="n">
        <v>15.63</v>
      </c>
      <c r="F1351" t="n">
        <v>12.06</v>
      </c>
      <c r="G1351" t="n">
        <v>38.08</v>
      </c>
      <c r="H1351" t="n">
        <v>0.53</v>
      </c>
      <c r="I1351" t="n">
        <v>19</v>
      </c>
      <c r="J1351" t="n">
        <v>243.52</v>
      </c>
      <c r="K1351" t="n">
        <v>57.72</v>
      </c>
      <c r="L1351" t="n">
        <v>7.25</v>
      </c>
      <c r="M1351" t="n">
        <v>17</v>
      </c>
      <c r="N1351" t="n">
        <v>58.55</v>
      </c>
      <c r="O1351" t="n">
        <v>30268.74</v>
      </c>
      <c r="P1351" t="n">
        <v>181.07</v>
      </c>
      <c r="Q1351" t="n">
        <v>460.74</v>
      </c>
      <c r="R1351" t="n">
        <v>57.68</v>
      </c>
      <c r="S1351" t="n">
        <v>32.19</v>
      </c>
      <c r="T1351" t="n">
        <v>8787.610000000001</v>
      </c>
      <c r="U1351" t="n">
        <v>0.5600000000000001</v>
      </c>
      <c r="V1351" t="n">
        <v>0.74</v>
      </c>
      <c r="W1351" t="n">
        <v>1.48</v>
      </c>
      <c r="X1351" t="n">
        <v>0.52</v>
      </c>
      <c r="Y1351" t="n">
        <v>1</v>
      </c>
      <c r="Z1351" t="n">
        <v>10</v>
      </c>
    </row>
    <row r="1352">
      <c r="A1352" t="n">
        <v>26</v>
      </c>
      <c r="B1352" t="n">
        <v>120</v>
      </c>
      <c r="C1352" t="inlineStr">
        <is>
          <t xml:space="preserve">CONCLUIDO	</t>
        </is>
      </c>
      <c r="D1352" t="n">
        <v>6.3987</v>
      </c>
      <c r="E1352" t="n">
        <v>15.63</v>
      </c>
      <c r="F1352" t="n">
        <v>12.05</v>
      </c>
      <c r="G1352" t="n">
        <v>38.06</v>
      </c>
      <c r="H1352" t="n">
        <v>0.55</v>
      </c>
      <c r="I1352" t="n">
        <v>19</v>
      </c>
      <c r="J1352" t="n">
        <v>243.96</v>
      </c>
      <c r="K1352" t="n">
        <v>57.72</v>
      </c>
      <c r="L1352" t="n">
        <v>7.5</v>
      </c>
      <c r="M1352" t="n">
        <v>17</v>
      </c>
      <c r="N1352" t="n">
        <v>58.74</v>
      </c>
      <c r="O1352" t="n">
        <v>30323.11</v>
      </c>
      <c r="P1352" t="n">
        <v>180.51</v>
      </c>
      <c r="Q1352" t="n">
        <v>460.69</v>
      </c>
      <c r="R1352" t="n">
        <v>57.61</v>
      </c>
      <c r="S1352" t="n">
        <v>32.19</v>
      </c>
      <c r="T1352" t="n">
        <v>8751.709999999999</v>
      </c>
      <c r="U1352" t="n">
        <v>0.5600000000000001</v>
      </c>
      <c r="V1352" t="n">
        <v>0.74</v>
      </c>
      <c r="W1352" t="n">
        <v>1.47</v>
      </c>
      <c r="X1352" t="n">
        <v>0.52</v>
      </c>
      <c r="Y1352" t="n">
        <v>1</v>
      </c>
      <c r="Z1352" t="n">
        <v>10</v>
      </c>
    </row>
    <row r="1353">
      <c r="A1353" t="n">
        <v>27</v>
      </c>
      <c r="B1353" t="n">
        <v>120</v>
      </c>
      <c r="C1353" t="inlineStr">
        <is>
          <t xml:space="preserve">CONCLUIDO	</t>
        </is>
      </c>
      <c r="D1353" t="n">
        <v>6.428</v>
      </c>
      <c r="E1353" t="n">
        <v>15.56</v>
      </c>
      <c r="F1353" t="n">
        <v>12.03</v>
      </c>
      <c r="G1353" t="n">
        <v>40.09</v>
      </c>
      <c r="H1353" t="n">
        <v>0.5600000000000001</v>
      </c>
      <c r="I1353" t="n">
        <v>18</v>
      </c>
      <c r="J1353" t="n">
        <v>244.41</v>
      </c>
      <c r="K1353" t="n">
        <v>57.72</v>
      </c>
      <c r="L1353" t="n">
        <v>7.75</v>
      </c>
      <c r="M1353" t="n">
        <v>16</v>
      </c>
      <c r="N1353" t="n">
        <v>58.93</v>
      </c>
      <c r="O1353" t="n">
        <v>30377.55</v>
      </c>
      <c r="P1353" t="n">
        <v>180.14</v>
      </c>
      <c r="Q1353" t="n">
        <v>460.74</v>
      </c>
      <c r="R1353" t="n">
        <v>56.48</v>
      </c>
      <c r="S1353" t="n">
        <v>32.19</v>
      </c>
      <c r="T1353" t="n">
        <v>8194.809999999999</v>
      </c>
      <c r="U1353" t="n">
        <v>0.57</v>
      </c>
      <c r="V1353" t="n">
        <v>0.74</v>
      </c>
      <c r="W1353" t="n">
        <v>1.48</v>
      </c>
      <c r="X1353" t="n">
        <v>0.49</v>
      </c>
      <c r="Y1353" t="n">
        <v>1</v>
      </c>
      <c r="Z1353" t="n">
        <v>10</v>
      </c>
    </row>
    <row r="1354">
      <c r="A1354" t="n">
        <v>28</v>
      </c>
      <c r="B1354" t="n">
        <v>120</v>
      </c>
      <c r="C1354" t="inlineStr">
        <is>
          <t xml:space="preserve">CONCLUIDO	</t>
        </is>
      </c>
      <c r="D1354" t="n">
        <v>6.462</v>
      </c>
      <c r="E1354" t="n">
        <v>15.48</v>
      </c>
      <c r="F1354" t="n">
        <v>11.99</v>
      </c>
      <c r="G1354" t="n">
        <v>42.32</v>
      </c>
      <c r="H1354" t="n">
        <v>0.58</v>
      </c>
      <c r="I1354" t="n">
        <v>17</v>
      </c>
      <c r="J1354" t="n">
        <v>244.85</v>
      </c>
      <c r="K1354" t="n">
        <v>57.72</v>
      </c>
      <c r="L1354" t="n">
        <v>8</v>
      </c>
      <c r="M1354" t="n">
        <v>15</v>
      </c>
      <c r="N1354" t="n">
        <v>59.12</v>
      </c>
      <c r="O1354" t="n">
        <v>30432.06</v>
      </c>
      <c r="P1354" t="n">
        <v>178.65</v>
      </c>
      <c r="Q1354" t="n">
        <v>460.69</v>
      </c>
      <c r="R1354" t="n">
        <v>55.45</v>
      </c>
      <c r="S1354" t="n">
        <v>32.19</v>
      </c>
      <c r="T1354" t="n">
        <v>7681.71</v>
      </c>
      <c r="U1354" t="n">
        <v>0.58</v>
      </c>
      <c r="V1354" t="n">
        <v>0.75</v>
      </c>
      <c r="W1354" t="n">
        <v>1.47</v>
      </c>
      <c r="X1354" t="n">
        <v>0.46</v>
      </c>
      <c r="Y1354" t="n">
        <v>1</v>
      </c>
      <c r="Z1354" t="n">
        <v>10</v>
      </c>
    </row>
    <row r="1355">
      <c r="A1355" t="n">
        <v>29</v>
      </c>
      <c r="B1355" t="n">
        <v>120</v>
      </c>
      <c r="C1355" t="inlineStr">
        <is>
          <t xml:space="preserve">CONCLUIDO	</t>
        </is>
      </c>
      <c r="D1355" t="n">
        <v>6.4692</v>
      </c>
      <c r="E1355" t="n">
        <v>15.46</v>
      </c>
      <c r="F1355" t="n">
        <v>11.97</v>
      </c>
      <c r="G1355" t="n">
        <v>42.26</v>
      </c>
      <c r="H1355" t="n">
        <v>0.6</v>
      </c>
      <c r="I1355" t="n">
        <v>17</v>
      </c>
      <c r="J1355" t="n">
        <v>245.29</v>
      </c>
      <c r="K1355" t="n">
        <v>57.72</v>
      </c>
      <c r="L1355" t="n">
        <v>8.25</v>
      </c>
      <c r="M1355" t="n">
        <v>15</v>
      </c>
      <c r="N1355" t="n">
        <v>59.32</v>
      </c>
      <c r="O1355" t="n">
        <v>30486.64</v>
      </c>
      <c r="P1355" t="n">
        <v>178.54</v>
      </c>
      <c r="Q1355" t="n">
        <v>460.7</v>
      </c>
      <c r="R1355" t="n">
        <v>54.87</v>
      </c>
      <c r="S1355" t="n">
        <v>32.19</v>
      </c>
      <c r="T1355" t="n">
        <v>7394.08</v>
      </c>
      <c r="U1355" t="n">
        <v>0.59</v>
      </c>
      <c r="V1355" t="n">
        <v>0.75</v>
      </c>
      <c r="W1355" t="n">
        <v>1.47</v>
      </c>
      <c r="X1355" t="n">
        <v>0.44</v>
      </c>
      <c r="Y1355" t="n">
        <v>1</v>
      </c>
      <c r="Z1355" t="n">
        <v>10</v>
      </c>
    </row>
    <row r="1356">
      <c r="A1356" t="n">
        <v>30</v>
      </c>
      <c r="B1356" t="n">
        <v>120</v>
      </c>
      <c r="C1356" t="inlineStr">
        <is>
          <t xml:space="preserve">CONCLUIDO	</t>
        </is>
      </c>
      <c r="D1356" t="n">
        <v>6.4895</v>
      </c>
      <c r="E1356" t="n">
        <v>15.41</v>
      </c>
      <c r="F1356" t="n">
        <v>11.97</v>
      </c>
      <c r="G1356" t="n">
        <v>44.89</v>
      </c>
      <c r="H1356" t="n">
        <v>0.62</v>
      </c>
      <c r="I1356" t="n">
        <v>16</v>
      </c>
      <c r="J1356" t="n">
        <v>245.73</v>
      </c>
      <c r="K1356" t="n">
        <v>57.72</v>
      </c>
      <c r="L1356" t="n">
        <v>8.5</v>
      </c>
      <c r="M1356" t="n">
        <v>14</v>
      </c>
      <c r="N1356" t="n">
        <v>59.51</v>
      </c>
      <c r="O1356" t="n">
        <v>30541.29</v>
      </c>
      <c r="P1356" t="n">
        <v>177.96</v>
      </c>
      <c r="Q1356" t="n">
        <v>460.7</v>
      </c>
      <c r="R1356" t="n">
        <v>54.72</v>
      </c>
      <c r="S1356" t="n">
        <v>32.19</v>
      </c>
      <c r="T1356" t="n">
        <v>7324.34</v>
      </c>
      <c r="U1356" t="n">
        <v>0.59</v>
      </c>
      <c r="V1356" t="n">
        <v>0.75</v>
      </c>
      <c r="W1356" t="n">
        <v>1.47</v>
      </c>
      <c r="X1356" t="n">
        <v>0.44</v>
      </c>
      <c r="Y1356" t="n">
        <v>1</v>
      </c>
      <c r="Z1356" t="n">
        <v>10</v>
      </c>
    </row>
    <row r="1357">
      <c r="A1357" t="n">
        <v>31</v>
      </c>
      <c r="B1357" t="n">
        <v>120</v>
      </c>
      <c r="C1357" t="inlineStr">
        <is>
          <t xml:space="preserve">CONCLUIDO	</t>
        </is>
      </c>
      <c r="D1357" t="n">
        <v>6.4903</v>
      </c>
      <c r="E1357" t="n">
        <v>15.41</v>
      </c>
      <c r="F1357" t="n">
        <v>11.97</v>
      </c>
      <c r="G1357" t="n">
        <v>44.89</v>
      </c>
      <c r="H1357" t="n">
        <v>0.63</v>
      </c>
      <c r="I1357" t="n">
        <v>16</v>
      </c>
      <c r="J1357" t="n">
        <v>246.18</v>
      </c>
      <c r="K1357" t="n">
        <v>57.72</v>
      </c>
      <c r="L1357" t="n">
        <v>8.75</v>
      </c>
      <c r="M1357" t="n">
        <v>14</v>
      </c>
      <c r="N1357" t="n">
        <v>59.7</v>
      </c>
      <c r="O1357" t="n">
        <v>30596.01</v>
      </c>
      <c r="P1357" t="n">
        <v>177.69</v>
      </c>
      <c r="Q1357" t="n">
        <v>460.73</v>
      </c>
      <c r="R1357" t="n">
        <v>54.61</v>
      </c>
      <c r="S1357" t="n">
        <v>32.19</v>
      </c>
      <c r="T1357" t="n">
        <v>7269.62</v>
      </c>
      <c r="U1357" t="n">
        <v>0.59</v>
      </c>
      <c r="V1357" t="n">
        <v>0.75</v>
      </c>
      <c r="W1357" t="n">
        <v>1.47</v>
      </c>
      <c r="X1357" t="n">
        <v>0.44</v>
      </c>
      <c r="Y1357" t="n">
        <v>1</v>
      </c>
      <c r="Z1357" t="n">
        <v>10</v>
      </c>
    </row>
    <row r="1358">
      <c r="A1358" t="n">
        <v>32</v>
      </c>
      <c r="B1358" t="n">
        <v>120</v>
      </c>
      <c r="C1358" t="inlineStr">
        <is>
          <t xml:space="preserve">CONCLUIDO	</t>
        </is>
      </c>
      <c r="D1358" t="n">
        <v>6.4956</v>
      </c>
      <c r="E1358" t="n">
        <v>15.4</v>
      </c>
      <c r="F1358" t="n">
        <v>11.96</v>
      </c>
      <c r="G1358" t="n">
        <v>44.84</v>
      </c>
      <c r="H1358" t="n">
        <v>0.65</v>
      </c>
      <c r="I1358" t="n">
        <v>16</v>
      </c>
      <c r="J1358" t="n">
        <v>246.62</v>
      </c>
      <c r="K1358" t="n">
        <v>57.72</v>
      </c>
      <c r="L1358" t="n">
        <v>9</v>
      </c>
      <c r="M1358" t="n">
        <v>14</v>
      </c>
      <c r="N1358" t="n">
        <v>59.9</v>
      </c>
      <c r="O1358" t="n">
        <v>30650.8</v>
      </c>
      <c r="P1358" t="n">
        <v>177.29</v>
      </c>
      <c r="Q1358" t="n">
        <v>460.7</v>
      </c>
      <c r="R1358" t="n">
        <v>54.37</v>
      </c>
      <c r="S1358" t="n">
        <v>32.19</v>
      </c>
      <c r="T1358" t="n">
        <v>7148.1</v>
      </c>
      <c r="U1358" t="n">
        <v>0.59</v>
      </c>
      <c r="V1358" t="n">
        <v>0.75</v>
      </c>
      <c r="W1358" t="n">
        <v>1.47</v>
      </c>
      <c r="X1358" t="n">
        <v>0.42</v>
      </c>
      <c r="Y1358" t="n">
        <v>1</v>
      </c>
      <c r="Z1358" t="n">
        <v>10</v>
      </c>
    </row>
    <row r="1359">
      <c r="A1359" t="n">
        <v>33</v>
      </c>
      <c r="B1359" t="n">
        <v>120</v>
      </c>
      <c r="C1359" t="inlineStr">
        <is>
          <t xml:space="preserve">CONCLUIDO	</t>
        </is>
      </c>
      <c r="D1359" t="n">
        <v>6.5245</v>
      </c>
      <c r="E1359" t="n">
        <v>15.33</v>
      </c>
      <c r="F1359" t="n">
        <v>11.93</v>
      </c>
      <c r="G1359" t="n">
        <v>47.74</v>
      </c>
      <c r="H1359" t="n">
        <v>0.67</v>
      </c>
      <c r="I1359" t="n">
        <v>15</v>
      </c>
      <c r="J1359" t="n">
        <v>247.07</v>
      </c>
      <c r="K1359" t="n">
        <v>57.72</v>
      </c>
      <c r="L1359" t="n">
        <v>9.25</v>
      </c>
      <c r="M1359" t="n">
        <v>13</v>
      </c>
      <c r="N1359" t="n">
        <v>60.09</v>
      </c>
      <c r="O1359" t="n">
        <v>30705.66</v>
      </c>
      <c r="P1359" t="n">
        <v>176.64</v>
      </c>
      <c r="Q1359" t="n">
        <v>460.69</v>
      </c>
      <c r="R1359" t="n">
        <v>53.67</v>
      </c>
      <c r="S1359" t="n">
        <v>32.19</v>
      </c>
      <c r="T1359" t="n">
        <v>6802.43</v>
      </c>
      <c r="U1359" t="n">
        <v>0.6</v>
      </c>
      <c r="V1359" t="n">
        <v>0.75</v>
      </c>
      <c r="W1359" t="n">
        <v>1.47</v>
      </c>
      <c r="X1359" t="n">
        <v>0.4</v>
      </c>
      <c r="Y1359" t="n">
        <v>1</v>
      </c>
      <c r="Z1359" t="n">
        <v>10</v>
      </c>
    </row>
    <row r="1360">
      <c r="A1360" t="n">
        <v>34</v>
      </c>
      <c r="B1360" t="n">
        <v>120</v>
      </c>
      <c r="C1360" t="inlineStr">
        <is>
          <t xml:space="preserve">CONCLUIDO	</t>
        </is>
      </c>
      <c r="D1360" t="n">
        <v>6.5307</v>
      </c>
      <c r="E1360" t="n">
        <v>15.31</v>
      </c>
      <c r="F1360" t="n">
        <v>11.92</v>
      </c>
      <c r="G1360" t="n">
        <v>47.68</v>
      </c>
      <c r="H1360" t="n">
        <v>0.68</v>
      </c>
      <c r="I1360" t="n">
        <v>15</v>
      </c>
      <c r="J1360" t="n">
        <v>247.51</v>
      </c>
      <c r="K1360" t="n">
        <v>57.72</v>
      </c>
      <c r="L1360" t="n">
        <v>9.5</v>
      </c>
      <c r="M1360" t="n">
        <v>13</v>
      </c>
      <c r="N1360" t="n">
        <v>60.29</v>
      </c>
      <c r="O1360" t="n">
        <v>30760.6</v>
      </c>
      <c r="P1360" t="n">
        <v>176.55</v>
      </c>
      <c r="Q1360" t="n">
        <v>460.74</v>
      </c>
      <c r="R1360" t="n">
        <v>53.09</v>
      </c>
      <c r="S1360" t="n">
        <v>32.19</v>
      </c>
      <c r="T1360" t="n">
        <v>6512.86</v>
      </c>
      <c r="U1360" t="n">
        <v>0.61</v>
      </c>
      <c r="V1360" t="n">
        <v>0.75</v>
      </c>
      <c r="W1360" t="n">
        <v>1.47</v>
      </c>
      <c r="X1360" t="n">
        <v>0.39</v>
      </c>
      <c r="Y1360" t="n">
        <v>1</v>
      </c>
      <c r="Z1360" t="n">
        <v>10</v>
      </c>
    </row>
    <row r="1361">
      <c r="A1361" t="n">
        <v>35</v>
      </c>
      <c r="B1361" t="n">
        <v>120</v>
      </c>
      <c r="C1361" t="inlineStr">
        <is>
          <t xml:space="preserve">CONCLUIDO	</t>
        </is>
      </c>
      <c r="D1361" t="n">
        <v>6.5622</v>
      </c>
      <c r="E1361" t="n">
        <v>15.24</v>
      </c>
      <c r="F1361" t="n">
        <v>11.89</v>
      </c>
      <c r="G1361" t="n">
        <v>50.97</v>
      </c>
      <c r="H1361" t="n">
        <v>0.7</v>
      </c>
      <c r="I1361" t="n">
        <v>14</v>
      </c>
      <c r="J1361" t="n">
        <v>247.96</v>
      </c>
      <c r="K1361" t="n">
        <v>57.72</v>
      </c>
      <c r="L1361" t="n">
        <v>9.75</v>
      </c>
      <c r="M1361" t="n">
        <v>12</v>
      </c>
      <c r="N1361" t="n">
        <v>60.48</v>
      </c>
      <c r="O1361" t="n">
        <v>30815.6</v>
      </c>
      <c r="P1361" t="n">
        <v>175.71</v>
      </c>
      <c r="Q1361" t="n">
        <v>460.7</v>
      </c>
      <c r="R1361" t="n">
        <v>52.23</v>
      </c>
      <c r="S1361" t="n">
        <v>32.19</v>
      </c>
      <c r="T1361" t="n">
        <v>6087.08</v>
      </c>
      <c r="U1361" t="n">
        <v>0.62</v>
      </c>
      <c r="V1361" t="n">
        <v>0.75</v>
      </c>
      <c r="W1361" t="n">
        <v>1.47</v>
      </c>
      <c r="X1361" t="n">
        <v>0.36</v>
      </c>
      <c r="Y1361" t="n">
        <v>1</v>
      </c>
      <c r="Z1361" t="n">
        <v>10</v>
      </c>
    </row>
    <row r="1362">
      <c r="A1362" t="n">
        <v>36</v>
      </c>
      <c r="B1362" t="n">
        <v>120</v>
      </c>
      <c r="C1362" t="inlineStr">
        <is>
          <t xml:space="preserve">CONCLUIDO	</t>
        </is>
      </c>
      <c r="D1362" t="n">
        <v>6.5563</v>
      </c>
      <c r="E1362" t="n">
        <v>15.25</v>
      </c>
      <c r="F1362" t="n">
        <v>11.91</v>
      </c>
      <c r="G1362" t="n">
        <v>51.02</v>
      </c>
      <c r="H1362" t="n">
        <v>0.72</v>
      </c>
      <c r="I1362" t="n">
        <v>14</v>
      </c>
      <c r="J1362" t="n">
        <v>248.4</v>
      </c>
      <c r="K1362" t="n">
        <v>57.72</v>
      </c>
      <c r="L1362" t="n">
        <v>10</v>
      </c>
      <c r="M1362" t="n">
        <v>12</v>
      </c>
      <c r="N1362" t="n">
        <v>60.68</v>
      </c>
      <c r="O1362" t="n">
        <v>30870.67</v>
      </c>
      <c r="P1362" t="n">
        <v>175.82</v>
      </c>
      <c r="Q1362" t="n">
        <v>460.69</v>
      </c>
      <c r="R1362" t="n">
        <v>52.53</v>
      </c>
      <c r="S1362" t="n">
        <v>32.19</v>
      </c>
      <c r="T1362" t="n">
        <v>6239.19</v>
      </c>
      <c r="U1362" t="n">
        <v>0.61</v>
      </c>
      <c r="V1362" t="n">
        <v>0.75</v>
      </c>
      <c r="W1362" t="n">
        <v>1.47</v>
      </c>
      <c r="X1362" t="n">
        <v>0.37</v>
      </c>
      <c r="Y1362" t="n">
        <v>1</v>
      </c>
      <c r="Z1362" t="n">
        <v>10</v>
      </c>
    </row>
    <row r="1363">
      <c r="A1363" t="n">
        <v>37</v>
      </c>
      <c r="B1363" t="n">
        <v>120</v>
      </c>
      <c r="C1363" t="inlineStr">
        <is>
          <t xml:space="preserve">CONCLUIDO	</t>
        </is>
      </c>
      <c r="D1363" t="n">
        <v>6.5562</v>
      </c>
      <c r="E1363" t="n">
        <v>15.25</v>
      </c>
      <c r="F1363" t="n">
        <v>11.91</v>
      </c>
      <c r="G1363" t="n">
        <v>51.03</v>
      </c>
      <c r="H1363" t="n">
        <v>0.73</v>
      </c>
      <c r="I1363" t="n">
        <v>14</v>
      </c>
      <c r="J1363" t="n">
        <v>248.85</v>
      </c>
      <c r="K1363" t="n">
        <v>57.72</v>
      </c>
      <c r="L1363" t="n">
        <v>10.25</v>
      </c>
      <c r="M1363" t="n">
        <v>12</v>
      </c>
      <c r="N1363" t="n">
        <v>60.88</v>
      </c>
      <c r="O1363" t="n">
        <v>30925.82</v>
      </c>
      <c r="P1363" t="n">
        <v>175.15</v>
      </c>
      <c r="Q1363" t="n">
        <v>460.69</v>
      </c>
      <c r="R1363" t="n">
        <v>52.69</v>
      </c>
      <c r="S1363" t="n">
        <v>32.19</v>
      </c>
      <c r="T1363" t="n">
        <v>6319.85</v>
      </c>
      <c r="U1363" t="n">
        <v>0.61</v>
      </c>
      <c r="V1363" t="n">
        <v>0.75</v>
      </c>
      <c r="W1363" t="n">
        <v>1.47</v>
      </c>
      <c r="X1363" t="n">
        <v>0.37</v>
      </c>
      <c r="Y1363" t="n">
        <v>1</v>
      </c>
      <c r="Z1363" t="n">
        <v>10</v>
      </c>
    </row>
    <row r="1364">
      <c r="A1364" t="n">
        <v>38</v>
      </c>
      <c r="B1364" t="n">
        <v>120</v>
      </c>
      <c r="C1364" t="inlineStr">
        <is>
          <t xml:space="preserve">CONCLUIDO	</t>
        </is>
      </c>
      <c r="D1364" t="n">
        <v>6.5848</v>
      </c>
      <c r="E1364" t="n">
        <v>15.19</v>
      </c>
      <c r="F1364" t="n">
        <v>11.89</v>
      </c>
      <c r="G1364" t="n">
        <v>54.86</v>
      </c>
      <c r="H1364" t="n">
        <v>0.75</v>
      </c>
      <c r="I1364" t="n">
        <v>13</v>
      </c>
      <c r="J1364" t="n">
        <v>249.3</v>
      </c>
      <c r="K1364" t="n">
        <v>57.72</v>
      </c>
      <c r="L1364" t="n">
        <v>10.5</v>
      </c>
      <c r="M1364" t="n">
        <v>11</v>
      </c>
      <c r="N1364" t="n">
        <v>61.07</v>
      </c>
      <c r="O1364" t="n">
        <v>30981.04</v>
      </c>
      <c r="P1364" t="n">
        <v>174.71</v>
      </c>
      <c r="Q1364" t="n">
        <v>460.71</v>
      </c>
      <c r="R1364" t="n">
        <v>51.95</v>
      </c>
      <c r="S1364" t="n">
        <v>32.19</v>
      </c>
      <c r="T1364" t="n">
        <v>5951.87</v>
      </c>
      <c r="U1364" t="n">
        <v>0.62</v>
      </c>
      <c r="V1364" t="n">
        <v>0.75</v>
      </c>
      <c r="W1364" t="n">
        <v>1.47</v>
      </c>
      <c r="X1364" t="n">
        <v>0.35</v>
      </c>
      <c r="Y1364" t="n">
        <v>1</v>
      </c>
      <c r="Z1364" t="n">
        <v>10</v>
      </c>
    </row>
    <row r="1365">
      <c r="A1365" t="n">
        <v>39</v>
      </c>
      <c r="B1365" t="n">
        <v>120</v>
      </c>
      <c r="C1365" t="inlineStr">
        <is>
          <t xml:space="preserve">CONCLUIDO	</t>
        </is>
      </c>
      <c r="D1365" t="n">
        <v>6.5873</v>
      </c>
      <c r="E1365" t="n">
        <v>15.18</v>
      </c>
      <c r="F1365" t="n">
        <v>11.88</v>
      </c>
      <c r="G1365" t="n">
        <v>54.83</v>
      </c>
      <c r="H1365" t="n">
        <v>0.77</v>
      </c>
      <c r="I1365" t="n">
        <v>13</v>
      </c>
      <c r="J1365" t="n">
        <v>249.75</v>
      </c>
      <c r="K1365" t="n">
        <v>57.72</v>
      </c>
      <c r="L1365" t="n">
        <v>10.75</v>
      </c>
      <c r="M1365" t="n">
        <v>11</v>
      </c>
      <c r="N1365" t="n">
        <v>61.27</v>
      </c>
      <c r="O1365" t="n">
        <v>31036.33</v>
      </c>
      <c r="P1365" t="n">
        <v>174.62</v>
      </c>
      <c r="Q1365" t="n">
        <v>460.72</v>
      </c>
      <c r="R1365" t="n">
        <v>51.62</v>
      </c>
      <c r="S1365" t="n">
        <v>32.19</v>
      </c>
      <c r="T1365" t="n">
        <v>5788.12</v>
      </c>
      <c r="U1365" t="n">
        <v>0.62</v>
      </c>
      <c r="V1365" t="n">
        <v>0.75</v>
      </c>
      <c r="W1365" t="n">
        <v>1.47</v>
      </c>
      <c r="X1365" t="n">
        <v>0.35</v>
      </c>
      <c r="Y1365" t="n">
        <v>1</v>
      </c>
      <c r="Z1365" t="n">
        <v>10</v>
      </c>
    </row>
    <row r="1366">
      <c r="A1366" t="n">
        <v>40</v>
      </c>
      <c r="B1366" t="n">
        <v>120</v>
      </c>
      <c r="C1366" t="inlineStr">
        <is>
          <t xml:space="preserve">CONCLUIDO	</t>
        </is>
      </c>
      <c r="D1366" t="n">
        <v>6.5887</v>
      </c>
      <c r="E1366" t="n">
        <v>15.18</v>
      </c>
      <c r="F1366" t="n">
        <v>11.88</v>
      </c>
      <c r="G1366" t="n">
        <v>54.81</v>
      </c>
      <c r="H1366" t="n">
        <v>0.78</v>
      </c>
      <c r="I1366" t="n">
        <v>13</v>
      </c>
      <c r="J1366" t="n">
        <v>250.2</v>
      </c>
      <c r="K1366" t="n">
        <v>57.72</v>
      </c>
      <c r="L1366" t="n">
        <v>11</v>
      </c>
      <c r="M1366" t="n">
        <v>11</v>
      </c>
      <c r="N1366" t="n">
        <v>61.47</v>
      </c>
      <c r="O1366" t="n">
        <v>31091.69</v>
      </c>
      <c r="P1366" t="n">
        <v>174.31</v>
      </c>
      <c r="Q1366" t="n">
        <v>460.7</v>
      </c>
      <c r="R1366" t="n">
        <v>51.6</v>
      </c>
      <c r="S1366" t="n">
        <v>32.19</v>
      </c>
      <c r="T1366" t="n">
        <v>5776.99</v>
      </c>
      <c r="U1366" t="n">
        <v>0.62</v>
      </c>
      <c r="V1366" t="n">
        <v>0.75</v>
      </c>
      <c r="W1366" t="n">
        <v>1.47</v>
      </c>
      <c r="X1366" t="n">
        <v>0.34</v>
      </c>
      <c r="Y1366" t="n">
        <v>1</v>
      </c>
      <c r="Z1366" t="n">
        <v>10</v>
      </c>
    </row>
    <row r="1367">
      <c r="A1367" t="n">
        <v>41</v>
      </c>
      <c r="B1367" t="n">
        <v>120</v>
      </c>
      <c r="C1367" t="inlineStr">
        <is>
          <t xml:space="preserve">CONCLUIDO	</t>
        </is>
      </c>
      <c r="D1367" t="n">
        <v>6.6259</v>
      </c>
      <c r="E1367" t="n">
        <v>15.09</v>
      </c>
      <c r="F1367" t="n">
        <v>11.84</v>
      </c>
      <c r="G1367" t="n">
        <v>59.18</v>
      </c>
      <c r="H1367" t="n">
        <v>0.8</v>
      </c>
      <c r="I1367" t="n">
        <v>12</v>
      </c>
      <c r="J1367" t="n">
        <v>250.65</v>
      </c>
      <c r="K1367" t="n">
        <v>57.72</v>
      </c>
      <c r="L1367" t="n">
        <v>11.25</v>
      </c>
      <c r="M1367" t="n">
        <v>10</v>
      </c>
      <c r="N1367" t="n">
        <v>61.67</v>
      </c>
      <c r="O1367" t="n">
        <v>31147.12</v>
      </c>
      <c r="P1367" t="n">
        <v>172.68</v>
      </c>
      <c r="Q1367" t="n">
        <v>460.69</v>
      </c>
      <c r="R1367" t="n">
        <v>50.35</v>
      </c>
      <c r="S1367" t="n">
        <v>32.19</v>
      </c>
      <c r="T1367" t="n">
        <v>5157.24</v>
      </c>
      <c r="U1367" t="n">
        <v>0.64</v>
      </c>
      <c r="V1367" t="n">
        <v>0.75</v>
      </c>
      <c r="W1367" t="n">
        <v>1.47</v>
      </c>
      <c r="X1367" t="n">
        <v>0.3</v>
      </c>
      <c r="Y1367" t="n">
        <v>1</v>
      </c>
      <c r="Z1367" t="n">
        <v>10</v>
      </c>
    </row>
    <row r="1368">
      <c r="A1368" t="n">
        <v>42</v>
      </c>
      <c r="B1368" t="n">
        <v>120</v>
      </c>
      <c r="C1368" t="inlineStr">
        <is>
          <t xml:space="preserve">CONCLUIDO	</t>
        </is>
      </c>
      <c r="D1368" t="n">
        <v>6.6232</v>
      </c>
      <c r="E1368" t="n">
        <v>15.1</v>
      </c>
      <c r="F1368" t="n">
        <v>11.84</v>
      </c>
      <c r="G1368" t="n">
        <v>59.21</v>
      </c>
      <c r="H1368" t="n">
        <v>0.8100000000000001</v>
      </c>
      <c r="I1368" t="n">
        <v>12</v>
      </c>
      <c r="J1368" t="n">
        <v>251.1</v>
      </c>
      <c r="K1368" t="n">
        <v>57.72</v>
      </c>
      <c r="L1368" t="n">
        <v>11.5</v>
      </c>
      <c r="M1368" t="n">
        <v>10</v>
      </c>
      <c r="N1368" t="n">
        <v>61.87</v>
      </c>
      <c r="O1368" t="n">
        <v>31202.63</v>
      </c>
      <c r="P1368" t="n">
        <v>172.84</v>
      </c>
      <c r="Q1368" t="n">
        <v>460.69</v>
      </c>
      <c r="R1368" t="n">
        <v>50.69</v>
      </c>
      <c r="S1368" t="n">
        <v>32.19</v>
      </c>
      <c r="T1368" t="n">
        <v>5327.51</v>
      </c>
      <c r="U1368" t="n">
        <v>0.63</v>
      </c>
      <c r="V1368" t="n">
        <v>0.75</v>
      </c>
      <c r="W1368" t="n">
        <v>1.46</v>
      </c>
      <c r="X1368" t="n">
        <v>0.31</v>
      </c>
      <c r="Y1368" t="n">
        <v>1</v>
      </c>
      <c r="Z1368" t="n">
        <v>10</v>
      </c>
    </row>
    <row r="1369">
      <c r="A1369" t="n">
        <v>43</v>
      </c>
      <c r="B1369" t="n">
        <v>120</v>
      </c>
      <c r="C1369" t="inlineStr">
        <is>
          <t xml:space="preserve">CONCLUIDO	</t>
        </is>
      </c>
      <c r="D1369" t="n">
        <v>6.6232</v>
      </c>
      <c r="E1369" t="n">
        <v>15.1</v>
      </c>
      <c r="F1369" t="n">
        <v>11.84</v>
      </c>
      <c r="G1369" t="n">
        <v>59.21</v>
      </c>
      <c r="H1369" t="n">
        <v>0.83</v>
      </c>
      <c r="I1369" t="n">
        <v>12</v>
      </c>
      <c r="J1369" t="n">
        <v>251.55</v>
      </c>
      <c r="K1369" t="n">
        <v>57.72</v>
      </c>
      <c r="L1369" t="n">
        <v>11.75</v>
      </c>
      <c r="M1369" t="n">
        <v>10</v>
      </c>
      <c r="N1369" t="n">
        <v>62.07</v>
      </c>
      <c r="O1369" t="n">
        <v>31258.21</v>
      </c>
      <c r="P1369" t="n">
        <v>172.9</v>
      </c>
      <c r="Q1369" t="n">
        <v>460.7</v>
      </c>
      <c r="R1369" t="n">
        <v>50.62</v>
      </c>
      <c r="S1369" t="n">
        <v>32.19</v>
      </c>
      <c r="T1369" t="n">
        <v>5290.47</v>
      </c>
      <c r="U1369" t="n">
        <v>0.64</v>
      </c>
      <c r="V1369" t="n">
        <v>0.75</v>
      </c>
      <c r="W1369" t="n">
        <v>1.46</v>
      </c>
      <c r="X1369" t="n">
        <v>0.31</v>
      </c>
      <c r="Y1369" t="n">
        <v>1</v>
      </c>
      <c r="Z1369" t="n">
        <v>10</v>
      </c>
    </row>
    <row r="1370">
      <c r="A1370" t="n">
        <v>44</v>
      </c>
      <c r="B1370" t="n">
        <v>120</v>
      </c>
      <c r="C1370" t="inlineStr">
        <is>
          <t xml:space="preserve">CONCLUIDO	</t>
        </is>
      </c>
      <c r="D1370" t="n">
        <v>6.6254</v>
      </c>
      <c r="E1370" t="n">
        <v>15.09</v>
      </c>
      <c r="F1370" t="n">
        <v>11.84</v>
      </c>
      <c r="G1370" t="n">
        <v>59.19</v>
      </c>
      <c r="H1370" t="n">
        <v>0.85</v>
      </c>
      <c r="I1370" t="n">
        <v>12</v>
      </c>
      <c r="J1370" t="n">
        <v>252</v>
      </c>
      <c r="K1370" t="n">
        <v>57.72</v>
      </c>
      <c r="L1370" t="n">
        <v>12</v>
      </c>
      <c r="M1370" t="n">
        <v>10</v>
      </c>
      <c r="N1370" t="n">
        <v>62.27</v>
      </c>
      <c r="O1370" t="n">
        <v>31313.87</v>
      </c>
      <c r="P1370" t="n">
        <v>172.06</v>
      </c>
      <c r="Q1370" t="n">
        <v>460.69</v>
      </c>
      <c r="R1370" t="n">
        <v>50.39</v>
      </c>
      <c r="S1370" t="n">
        <v>32.19</v>
      </c>
      <c r="T1370" t="n">
        <v>5178.19</v>
      </c>
      <c r="U1370" t="n">
        <v>0.64</v>
      </c>
      <c r="V1370" t="n">
        <v>0.75</v>
      </c>
      <c r="W1370" t="n">
        <v>1.46</v>
      </c>
      <c r="X1370" t="n">
        <v>0.3</v>
      </c>
      <c r="Y1370" t="n">
        <v>1</v>
      </c>
      <c r="Z1370" t="n">
        <v>10</v>
      </c>
    </row>
    <row r="1371">
      <c r="A1371" t="n">
        <v>45</v>
      </c>
      <c r="B1371" t="n">
        <v>120</v>
      </c>
      <c r="C1371" t="inlineStr">
        <is>
          <t xml:space="preserve">CONCLUIDO	</t>
        </is>
      </c>
      <c r="D1371" t="n">
        <v>6.6164</v>
      </c>
      <c r="E1371" t="n">
        <v>15.11</v>
      </c>
      <c r="F1371" t="n">
        <v>11.86</v>
      </c>
      <c r="G1371" t="n">
        <v>59.29</v>
      </c>
      <c r="H1371" t="n">
        <v>0.86</v>
      </c>
      <c r="I1371" t="n">
        <v>12</v>
      </c>
      <c r="J1371" t="n">
        <v>252.45</v>
      </c>
      <c r="K1371" t="n">
        <v>57.72</v>
      </c>
      <c r="L1371" t="n">
        <v>12.25</v>
      </c>
      <c r="M1371" t="n">
        <v>10</v>
      </c>
      <c r="N1371" t="n">
        <v>62.48</v>
      </c>
      <c r="O1371" t="n">
        <v>31369.6</v>
      </c>
      <c r="P1371" t="n">
        <v>171.91</v>
      </c>
      <c r="Q1371" t="n">
        <v>460.7</v>
      </c>
      <c r="R1371" t="n">
        <v>50.93</v>
      </c>
      <c r="S1371" t="n">
        <v>32.19</v>
      </c>
      <c r="T1371" t="n">
        <v>5446.3</v>
      </c>
      <c r="U1371" t="n">
        <v>0.63</v>
      </c>
      <c r="V1371" t="n">
        <v>0.75</v>
      </c>
      <c r="W1371" t="n">
        <v>1.47</v>
      </c>
      <c r="X1371" t="n">
        <v>0.32</v>
      </c>
      <c r="Y1371" t="n">
        <v>1</v>
      </c>
      <c r="Z1371" t="n">
        <v>10</v>
      </c>
    </row>
    <row r="1372">
      <c r="A1372" t="n">
        <v>46</v>
      </c>
      <c r="B1372" t="n">
        <v>120</v>
      </c>
      <c r="C1372" t="inlineStr">
        <is>
          <t xml:space="preserve">CONCLUIDO	</t>
        </is>
      </c>
      <c r="D1372" t="n">
        <v>6.6557</v>
      </c>
      <c r="E1372" t="n">
        <v>15.02</v>
      </c>
      <c r="F1372" t="n">
        <v>11.81</v>
      </c>
      <c r="G1372" t="n">
        <v>64.44</v>
      </c>
      <c r="H1372" t="n">
        <v>0.88</v>
      </c>
      <c r="I1372" t="n">
        <v>11</v>
      </c>
      <c r="J1372" t="n">
        <v>252.9</v>
      </c>
      <c r="K1372" t="n">
        <v>57.72</v>
      </c>
      <c r="L1372" t="n">
        <v>12.5</v>
      </c>
      <c r="M1372" t="n">
        <v>9</v>
      </c>
      <c r="N1372" t="n">
        <v>62.68</v>
      </c>
      <c r="O1372" t="n">
        <v>31425.4</v>
      </c>
      <c r="P1372" t="n">
        <v>170.62</v>
      </c>
      <c r="Q1372" t="n">
        <v>460.69</v>
      </c>
      <c r="R1372" t="n">
        <v>49.6</v>
      </c>
      <c r="S1372" t="n">
        <v>32.19</v>
      </c>
      <c r="T1372" t="n">
        <v>4787.93</v>
      </c>
      <c r="U1372" t="n">
        <v>0.65</v>
      </c>
      <c r="V1372" t="n">
        <v>0.76</v>
      </c>
      <c r="W1372" t="n">
        <v>1.47</v>
      </c>
      <c r="X1372" t="n">
        <v>0.28</v>
      </c>
      <c r="Y1372" t="n">
        <v>1</v>
      </c>
      <c r="Z1372" t="n">
        <v>10</v>
      </c>
    </row>
    <row r="1373">
      <c r="A1373" t="n">
        <v>47</v>
      </c>
      <c r="B1373" t="n">
        <v>120</v>
      </c>
      <c r="C1373" t="inlineStr">
        <is>
          <t xml:space="preserve">CONCLUIDO	</t>
        </is>
      </c>
      <c r="D1373" t="n">
        <v>6.6572</v>
      </c>
      <c r="E1373" t="n">
        <v>15.02</v>
      </c>
      <c r="F1373" t="n">
        <v>11.81</v>
      </c>
      <c r="G1373" t="n">
        <v>64.43000000000001</v>
      </c>
      <c r="H1373" t="n">
        <v>0.9</v>
      </c>
      <c r="I1373" t="n">
        <v>11</v>
      </c>
      <c r="J1373" t="n">
        <v>253.35</v>
      </c>
      <c r="K1373" t="n">
        <v>57.72</v>
      </c>
      <c r="L1373" t="n">
        <v>12.75</v>
      </c>
      <c r="M1373" t="n">
        <v>9</v>
      </c>
      <c r="N1373" t="n">
        <v>62.88</v>
      </c>
      <c r="O1373" t="n">
        <v>31481.28</v>
      </c>
      <c r="P1373" t="n">
        <v>171.03</v>
      </c>
      <c r="Q1373" t="n">
        <v>460.69</v>
      </c>
      <c r="R1373" t="n">
        <v>49.63</v>
      </c>
      <c r="S1373" t="n">
        <v>32.19</v>
      </c>
      <c r="T1373" t="n">
        <v>4800.38</v>
      </c>
      <c r="U1373" t="n">
        <v>0.65</v>
      </c>
      <c r="V1373" t="n">
        <v>0.76</v>
      </c>
      <c r="W1373" t="n">
        <v>1.46</v>
      </c>
      <c r="X1373" t="n">
        <v>0.28</v>
      </c>
      <c r="Y1373" t="n">
        <v>1</v>
      </c>
      <c r="Z1373" t="n">
        <v>10</v>
      </c>
    </row>
    <row r="1374">
      <c r="A1374" t="n">
        <v>48</v>
      </c>
      <c r="B1374" t="n">
        <v>120</v>
      </c>
      <c r="C1374" t="inlineStr">
        <is>
          <t xml:space="preserve">CONCLUIDO	</t>
        </is>
      </c>
      <c r="D1374" t="n">
        <v>6.6578</v>
      </c>
      <c r="E1374" t="n">
        <v>15.02</v>
      </c>
      <c r="F1374" t="n">
        <v>11.81</v>
      </c>
      <c r="G1374" t="n">
        <v>64.42</v>
      </c>
      <c r="H1374" t="n">
        <v>0.91</v>
      </c>
      <c r="I1374" t="n">
        <v>11</v>
      </c>
      <c r="J1374" t="n">
        <v>253.81</v>
      </c>
      <c r="K1374" t="n">
        <v>57.72</v>
      </c>
      <c r="L1374" t="n">
        <v>13</v>
      </c>
      <c r="M1374" t="n">
        <v>9</v>
      </c>
      <c r="N1374" t="n">
        <v>63.08</v>
      </c>
      <c r="O1374" t="n">
        <v>31537.23</v>
      </c>
      <c r="P1374" t="n">
        <v>171.08</v>
      </c>
      <c r="Q1374" t="n">
        <v>460.7</v>
      </c>
      <c r="R1374" t="n">
        <v>49.43</v>
      </c>
      <c r="S1374" t="n">
        <v>32.19</v>
      </c>
      <c r="T1374" t="n">
        <v>4703.58</v>
      </c>
      <c r="U1374" t="n">
        <v>0.65</v>
      </c>
      <c r="V1374" t="n">
        <v>0.76</v>
      </c>
      <c r="W1374" t="n">
        <v>1.47</v>
      </c>
      <c r="X1374" t="n">
        <v>0.28</v>
      </c>
      <c r="Y1374" t="n">
        <v>1</v>
      </c>
      <c r="Z1374" t="n">
        <v>10</v>
      </c>
    </row>
    <row r="1375">
      <c r="A1375" t="n">
        <v>49</v>
      </c>
      <c r="B1375" t="n">
        <v>120</v>
      </c>
      <c r="C1375" t="inlineStr">
        <is>
          <t xml:space="preserve">CONCLUIDO	</t>
        </is>
      </c>
      <c r="D1375" t="n">
        <v>6.6532</v>
      </c>
      <c r="E1375" t="n">
        <v>15.03</v>
      </c>
      <c r="F1375" t="n">
        <v>11.82</v>
      </c>
      <c r="G1375" t="n">
        <v>64.47</v>
      </c>
      <c r="H1375" t="n">
        <v>0.93</v>
      </c>
      <c r="I1375" t="n">
        <v>11</v>
      </c>
      <c r="J1375" t="n">
        <v>254.26</v>
      </c>
      <c r="K1375" t="n">
        <v>57.72</v>
      </c>
      <c r="L1375" t="n">
        <v>13.25</v>
      </c>
      <c r="M1375" t="n">
        <v>9</v>
      </c>
      <c r="N1375" t="n">
        <v>63.29</v>
      </c>
      <c r="O1375" t="n">
        <v>31593.26</v>
      </c>
      <c r="P1375" t="n">
        <v>170.66</v>
      </c>
      <c r="Q1375" t="n">
        <v>460.69</v>
      </c>
      <c r="R1375" t="n">
        <v>49.74</v>
      </c>
      <c r="S1375" t="n">
        <v>32.19</v>
      </c>
      <c r="T1375" t="n">
        <v>4856.71</v>
      </c>
      <c r="U1375" t="n">
        <v>0.65</v>
      </c>
      <c r="V1375" t="n">
        <v>0.76</v>
      </c>
      <c r="W1375" t="n">
        <v>1.47</v>
      </c>
      <c r="X1375" t="n">
        <v>0.29</v>
      </c>
      <c r="Y1375" t="n">
        <v>1</v>
      </c>
      <c r="Z1375" t="n">
        <v>10</v>
      </c>
    </row>
    <row r="1376">
      <c r="A1376" t="n">
        <v>50</v>
      </c>
      <c r="B1376" t="n">
        <v>120</v>
      </c>
      <c r="C1376" t="inlineStr">
        <is>
          <t xml:space="preserve">CONCLUIDO	</t>
        </is>
      </c>
      <c r="D1376" t="n">
        <v>6.6906</v>
      </c>
      <c r="E1376" t="n">
        <v>14.95</v>
      </c>
      <c r="F1376" t="n">
        <v>11.78</v>
      </c>
      <c r="G1376" t="n">
        <v>70.69</v>
      </c>
      <c r="H1376" t="n">
        <v>0.9399999999999999</v>
      </c>
      <c r="I1376" t="n">
        <v>10</v>
      </c>
      <c r="J1376" t="n">
        <v>254.72</v>
      </c>
      <c r="K1376" t="n">
        <v>57.72</v>
      </c>
      <c r="L1376" t="n">
        <v>13.5</v>
      </c>
      <c r="M1376" t="n">
        <v>8</v>
      </c>
      <c r="N1376" t="n">
        <v>63.49</v>
      </c>
      <c r="O1376" t="n">
        <v>31649.36</v>
      </c>
      <c r="P1376" t="n">
        <v>169.58</v>
      </c>
      <c r="Q1376" t="n">
        <v>460.72</v>
      </c>
      <c r="R1376" t="n">
        <v>48.54</v>
      </c>
      <c r="S1376" t="n">
        <v>32.19</v>
      </c>
      <c r="T1376" t="n">
        <v>4262.23</v>
      </c>
      <c r="U1376" t="n">
        <v>0.66</v>
      </c>
      <c r="V1376" t="n">
        <v>0.76</v>
      </c>
      <c r="W1376" t="n">
        <v>1.46</v>
      </c>
      <c r="X1376" t="n">
        <v>0.25</v>
      </c>
      <c r="Y1376" t="n">
        <v>1</v>
      </c>
      <c r="Z1376" t="n">
        <v>10</v>
      </c>
    </row>
    <row r="1377">
      <c r="A1377" t="n">
        <v>51</v>
      </c>
      <c r="B1377" t="n">
        <v>120</v>
      </c>
      <c r="C1377" t="inlineStr">
        <is>
          <t xml:space="preserve">CONCLUIDO	</t>
        </is>
      </c>
      <c r="D1377" t="n">
        <v>6.6916</v>
      </c>
      <c r="E1377" t="n">
        <v>14.94</v>
      </c>
      <c r="F1377" t="n">
        <v>11.78</v>
      </c>
      <c r="G1377" t="n">
        <v>70.68000000000001</v>
      </c>
      <c r="H1377" t="n">
        <v>0.96</v>
      </c>
      <c r="I1377" t="n">
        <v>10</v>
      </c>
      <c r="J1377" t="n">
        <v>255.17</v>
      </c>
      <c r="K1377" t="n">
        <v>57.72</v>
      </c>
      <c r="L1377" t="n">
        <v>13.75</v>
      </c>
      <c r="M1377" t="n">
        <v>8</v>
      </c>
      <c r="N1377" t="n">
        <v>63.7</v>
      </c>
      <c r="O1377" t="n">
        <v>31705.54</v>
      </c>
      <c r="P1377" t="n">
        <v>169.35</v>
      </c>
      <c r="Q1377" t="n">
        <v>460.69</v>
      </c>
      <c r="R1377" t="n">
        <v>48.47</v>
      </c>
      <c r="S1377" t="n">
        <v>32.19</v>
      </c>
      <c r="T1377" t="n">
        <v>4228.02</v>
      </c>
      <c r="U1377" t="n">
        <v>0.66</v>
      </c>
      <c r="V1377" t="n">
        <v>0.76</v>
      </c>
      <c r="W1377" t="n">
        <v>1.46</v>
      </c>
      <c r="X1377" t="n">
        <v>0.25</v>
      </c>
      <c r="Y1377" t="n">
        <v>1</v>
      </c>
      <c r="Z1377" t="n">
        <v>10</v>
      </c>
    </row>
    <row r="1378">
      <c r="A1378" t="n">
        <v>52</v>
      </c>
      <c r="B1378" t="n">
        <v>120</v>
      </c>
      <c r="C1378" t="inlineStr">
        <is>
          <t xml:space="preserve">CONCLUIDO	</t>
        </is>
      </c>
      <c r="D1378" t="n">
        <v>6.6842</v>
      </c>
      <c r="E1378" t="n">
        <v>14.96</v>
      </c>
      <c r="F1378" t="n">
        <v>11.8</v>
      </c>
      <c r="G1378" t="n">
        <v>70.78</v>
      </c>
      <c r="H1378" t="n">
        <v>0.97</v>
      </c>
      <c r="I1378" t="n">
        <v>10</v>
      </c>
      <c r="J1378" t="n">
        <v>255.63</v>
      </c>
      <c r="K1378" t="n">
        <v>57.72</v>
      </c>
      <c r="L1378" t="n">
        <v>14</v>
      </c>
      <c r="M1378" t="n">
        <v>8</v>
      </c>
      <c r="N1378" t="n">
        <v>63.91</v>
      </c>
      <c r="O1378" t="n">
        <v>31761.8</v>
      </c>
      <c r="P1378" t="n">
        <v>169.1</v>
      </c>
      <c r="Q1378" t="n">
        <v>460.69</v>
      </c>
      <c r="R1378" t="n">
        <v>49.12</v>
      </c>
      <c r="S1378" t="n">
        <v>32.19</v>
      </c>
      <c r="T1378" t="n">
        <v>4552.12</v>
      </c>
      <c r="U1378" t="n">
        <v>0.66</v>
      </c>
      <c r="V1378" t="n">
        <v>0.76</v>
      </c>
      <c r="W1378" t="n">
        <v>1.46</v>
      </c>
      <c r="X1378" t="n">
        <v>0.26</v>
      </c>
      <c r="Y1378" t="n">
        <v>1</v>
      </c>
      <c r="Z1378" t="n">
        <v>10</v>
      </c>
    </row>
    <row r="1379">
      <c r="A1379" t="n">
        <v>53</v>
      </c>
      <c r="B1379" t="n">
        <v>120</v>
      </c>
      <c r="C1379" t="inlineStr">
        <is>
          <t xml:space="preserve">CONCLUIDO	</t>
        </is>
      </c>
      <c r="D1379" t="n">
        <v>6.6846</v>
      </c>
      <c r="E1379" t="n">
        <v>14.96</v>
      </c>
      <c r="F1379" t="n">
        <v>11.8</v>
      </c>
      <c r="G1379" t="n">
        <v>70.77</v>
      </c>
      <c r="H1379" t="n">
        <v>0.99</v>
      </c>
      <c r="I1379" t="n">
        <v>10</v>
      </c>
      <c r="J1379" t="n">
        <v>256.09</v>
      </c>
      <c r="K1379" t="n">
        <v>57.72</v>
      </c>
      <c r="L1379" t="n">
        <v>14.25</v>
      </c>
      <c r="M1379" t="n">
        <v>8</v>
      </c>
      <c r="N1379" t="n">
        <v>64.11</v>
      </c>
      <c r="O1379" t="n">
        <v>31818.13</v>
      </c>
      <c r="P1379" t="n">
        <v>169.19</v>
      </c>
      <c r="Q1379" t="n">
        <v>460.72</v>
      </c>
      <c r="R1379" t="n">
        <v>48.99</v>
      </c>
      <c r="S1379" t="n">
        <v>32.19</v>
      </c>
      <c r="T1379" t="n">
        <v>4485.17</v>
      </c>
      <c r="U1379" t="n">
        <v>0.66</v>
      </c>
      <c r="V1379" t="n">
        <v>0.76</v>
      </c>
      <c r="W1379" t="n">
        <v>1.46</v>
      </c>
      <c r="X1379" t="n">
        <v>0.26</v>
      </c>
      <c r="Y1379" t="n">
        <v>1</v>
      </c>
      <c r="Z1379" t="n">
        <v>10</v>
      </c>
    </row>
    <row r="1380">
      <c r="A1380" t="n">
        <v>54</v>
      </c>
      <c r="B1380" t="n">
        <v>120</v>
      </c>
      <c r="C1380" t="inlineStr">
        <is>
          <t xml:space="preserve">CONCLUIDO	</t>
        </is>
      </c>
      <c r="D1380" t="n">
        <v>6.6877</v>
      </c>
      <c r="E1380" t="n">
        <v>14.95</v>
      </c>
      <c r="F1380" t="n">
        <v>11.79</v>
      </c>
      <c r="G1380" t="n">
        <v>70.73</v>
      </c>
      <c r="H1380" t="n">
        <v>1.01</v>
      </c>
      <c r="I1380" t="n">
        <v>10</v>
      </c>
      <c r="J1380" t="n">
        <v>256.54</v>
      </c>
      <c r="K1380" t="n">
        <v>57.72</v>
      </c>
      <c r="L1380" t="n">
        <v>14.5</v>
      </c>
      <c r="M1380" t="n">
        <v>8</v>
      </c>
      <c r="N1380" t="n">
        <v>64.31999999999999</v>
      </c>
      <c r="O1380" t="n">
        <v>31874.54</v>
      </c>
      <c r="P1380" t="n">
        <v>168.38</v>
      </c>
      <c r="Q1380" t="n">
        <v>460.71</v>
      </c>
      <c r="R1380" t="n">
        <v>48.78</v>
      </c>
      <c r="S1380" t="n">
        <v>32.19</v>
      </c>
      <c r="T1380" t="n">
        <v>4381.87</v>
      </c>
      <c r="U1380" t="n">
        <v>0.66</v>
      </c>
      <c r="V1380" t="n">
        <v>0.76</v>
      </c>
      <c r="W1380" t="n">
        <v>1.46</v>
      </c>
      <c r="X1380" t="n">
        <v>0.25</v>
      </c>
      <c r="Y1380" t="n">
        <v>1</v>
      </c>
      <c r="Z1380" t="n">
        <v>10</v>
      </c>
    </row>
    <row r="1381">
      <c r="A1381" t="n">
        <v>55</v>
      </c>
      <c r="B1381" t="n">
        <v>120</v>
      </c>
      <c r="C1381" t="inlineStr">
        <is>
          <t xml:space="preserve">CONCLUIDO	</t>
        </is>
      </c>
      <c r="D1381" t="n">
        <v>6.6841</v>
      </c>
      <c r="E1381" t="n">
        <v>14.96</v>
      </c>
      <c r="F1381" t="n">
        <v>11.8</v>
      </c>
      <c r="G1381" t="n">
        <v>70.78</v>
      </c>
      <c r="H1381" t="n">
        <v>1.02</v>
      </c>
      <c r="I1381" t="n">
        <v>10</v>
      </c>
      <c r="J1381" t="n">
        <v>257</v>
      </c>
      <c r="K1381" t="n">
        <v>57.72</v>
      </c>
      <c r="L1381" t="n">
        <v>14.75</v>
      </c>
      <c r="M1381" t="n">
        <v>8</v>
      </c>
      <c r="N1381" t="n">
        <v>64.53</v>
      </c>
      <c r="O1381" t="n">
        <v>31931.15</v>
      </c>
      <c r="P1381" t="n">
        <v>167.52</v>
      </c>
      <c r="Q1381" t="n">
        <v>460.69</v>
      </c>
      <c r="R1381" t="n">
        <v>49.04</v>
      </c>
      <c r="S1381" t="n">
        <v>32.19</v>
      </c>
      <c r="T1381" t="n">
        <v>4512.09</v>
      </c>
      <c r="U1381" t="n">
        <v>0.66</v>
      </c>
      <c r="V1381" t="n">
        <v>0.76</v>
      </c>
      <c r="W1381" t="n">
        <v>1.46</v>
      </c>
      <c r="X1381" t="n">
        <v>0.26</v>
      </c>
      <c r="Y1381" t="n">
        <v>1</v>
      </c>
      <c r="Z1381" t="n">
        <v>10</v>
      </c>
    </row>
    <row r="1382">
      <c r="A1382" t="n">
        <v>56</v>
      </c>
      <c r="B1382" t="n">
        <v>120</v>
      </c>
      <c r="C1382" t="inlineStr">
        <is>
          <t xml:space="preserve">CONCLUIDO	</t>
        </is>
      </c>
      <c r="D1382" t="n">
        <v>6.726</v>
      </c>
      <c r="E1382" t="n">
        <v>14.87</v>
      </c>
      <c r="F1382" t="n">
        <v>11.75</v>
      </c>
      <c r="G1382" t="n">
        <v>78.33</v>
      </c>
      <c r="H1382" t="n">
        <v>1.04</v>
      </c>
      <c r="I1382" t="n">
        <v>9</v>
      </c>
      <c r="J1382" t="n">
        <v>257.46</v>
      </c>
      <c r="K1382" t="n">
        <v>57.72</v>
      </c>
      <c r="L1382" t="n">
        <v>15</v>
      </c>
      <c r="M1382" t="n">
        <v>7</v>
      </c>
      <c r="N1382" t="n">
        <v>64.73999999999999</v>
      </c>
      <c r="O1382" t="n">
        <v>31987.71</v>
      </c>
      <c r="P1382" t="n">
        <v>166.52</v>
      </c>
      <c r="Q1382" t="n">
        <v>460.69</v>
      </c>
      <c r="R1382" t="n">
        <v>47.47</v>
      </c>
      <c r="S1382" t="n">
        <v>32.19</v>
      </c>
      <c r="T1382" t="n">
        <v>3732.87</v>
      </c>
      <c r="U1382" t="n">
        <v>0.68</v>
      </c>
      <c r="V1382" t="n">
        <v>0.76</v>
      </c>
      <c r="W1382" t="n">
        <v>1.46</v>
      </c>
      <c r="X1382" t="n">
        <v>0.22</v>
      </c>
      <c r="Y1382" t="n">
        <v>1</v>
      </c>
      <c r="Z1382" t="n">
        <v>10</v>
      </c>
    </row>
    <row r="1383">
      <c r="A1383" t="n">
        <v>57</v>
      </c>
      <c r="B1383" t="n">
        <v>120</v>
      </c>
      <c r="C1383" t="inlineStr">
        <is>
          <t xml:space="preserve">CONCLUIDO	</t>
        </is>
      </c>
      <c r="D1383" t="n">
        <v>6.7202</v>
      </c>
      <c r="E1383" t="n">
        <v>14.88</v>
      </c>
      <c r="F1383" t="n">
        <v>11.76</v>
      </c>
      <c r="G1383" t="n">
        <v>78.41</v>
      </c>
      <c r="H1383" t="n">
        <v>1.05</v>
      </c>
      <c r="I1383" t="n">
        <v>9</v>
      </c>
      <c r="J1383" t="n">
        <v>257.92</v>
      </c>
      <c r="K1383" t="n">
        <v>57.72</v>
      </c>
      <c r="L1383" t="n">
        <v>15.25</v>
      </c>
      <c r="M1383" t="n">
        <v>7</v>
      </c>
      <c r="N1383" t="n">
        <v>64.95</v>
      </c>
      <c r="O1383" t="n">
        <v>32044.35</v>
      </c>
      <c r="P1383" t="n">
        <v>166.72</v>
      </c>
      <c r="Q1383" t="n">
        <v>460.69</v>
      </c>
      <c r="R1383" t="n">
        <v>47.93</v>
      </c>
      <c r="S1383" t="n">
        <v>32.19</v>
      </c>
      <c r="T1383" t="n">
        <v>3960.18</v>
      </c>
      <c r="U1383" t="n">
        <v>0.67</v>
      </c>
      <c r="V1383" t="n">
        <v>0.76</v>
      </c>
      <c r="W1383" t="n">
        <v>1.46</v>
      </c>
      <c r="X1383" t="n">
        <v>0.23</v>
      </c>
      <c r="Y1383" t="n">
        <v>1</v>
      </c>
      <c r="Z1383" t="n">
        <v>10</v>
      </c>
    </row>
    <row r="1384">
      <c r="A1384" t="n">
        <v>58</v>
      </c>
      <c r="B1384" t="n">
        <v>120</v>
      </c>
      <c r="C1384" t="inlineStr">
        <is>
          <t xml:space="preserve">CONCLUIDO	</t>
        </is>
      </c>
      <c r="D1384" t="n">
        <v>6.7244</v>
      </c>
      <c r="E1384" t="n">
        <v>14.87</v>
      </c>
      <c r="F1384" t="n">
        <v>11.75</v>
      </c>
      <c r="G1384" t="n">
        <v>78.34999999999999</v>
      </c>
      <c r="H1384" t="n">
        <v>1.07</v>
      </c>
      <c r="I1384" t="n">
        <v>9</v>
      </c>
      <c r="J1384" t="n">
        <v>258.38</v>
      </c>
      <c r="K1384" t="n">
        <v>57.72</v>
      </c>
      <c r="L1384" t="n">
        <v>15.5</v>
      </c>
      <c r="M1384" t="n">
        <v>7</v>
      </c>
      <c r="N1384" t="n">
        <v>65.16</v>
      </c>
      <c r="O1384" t="n">
        <v>32101.07</v>
      </c>
      <c r="P1384" t="n">
        <v>166.88</v>
      </c>
      <c r="Q1384" t="n">
        <v>460.71</v>
      </c>
      <c r="R1384" t="n">
        <v>47.52</v>
      </c>
      <c r="S1384" t="n">
        <v>32.19</v>
      </c>
      <c r="T1384" t="n">
        <v>3758.82</v>
      </c>
      <c r="U1384" t="n">
        <v>0.68</v>
      </c>
      <c r="V1384" t="n">
        <v>0.76</v>
      </c>
      <c r="W1384" t="n">
        <v>1.46</v>
      </c>
      <c r="X1384" t="n">
        <v>0.22</v>
      </c>
      <c r="Y1384" t="n">
        <v>1</v>
      </c>
      <c r="Z1384" t="n">
        <v>10</v>
      </c>
    </row>
    <row r="1385">
      <c r="A1385" t="n">
        <v>59</v>
      </c>
      <c r="B1385" t="n">
        <v>120</v>
      </c>
      <c r="C1385" t="inlineStr">
        <is>
          <t xml:space="preserve">CONCLUIDO	</t>
        </is>
      </c>
      <c r="D1385" t="n">
        <v>6.7153</v>
      </c>
      <c r="E1385" t="n">
        <v>14.89</v>
      </c>
      <c r="F1385" t="n">
        <v>11.77</v>
      </c>
      <c r="G1385" t="n">
        <v>78.48</v>
      </c>
      <c r="H1385" t="n">
        <v>1.08</v>
      </c>
      <c r="I1385" t="n">
        <v>9</v>
      </c>
      <c r="J1385" t="n">
        <v>258.84</v>
      </c>
      <c r="K1385" t="n">
        <v>57.72</v>
      </c>
      <c r="L1385" t="n">
        <v>15.75</v>
      </c>
      <c r="M1385" t="n">
        <v>7</v>
      </c>
      <c r="N1385" t="n">
        <v>65.37</v>
      </c>
      <c r="O1385" t="n">
        <v>32157.87</v>
      </c>
      <c r="P1385" t="n">
        <v>167.22</v>
      </c>
      <c r="Q1385" t="n">
        <v>460.69</v>
      </c>
      <c r="R1385" t="n">
        <v>48.18</v>
      </c>
      <c r="S1385" t="n">
        <v>32.19</v>
      </c>
      <c r="T1385" t="n">
        <v>4085.5</v>
      </c>
      <c r="U1385" t="n">
        <v>0.67</v>
      </c>
      <c r="V1385" t="n">
        <v>0.76</v>
      </c>
      <c r="W1385" t="n">
        <v>1.47</v>
      </c>
      <c r="X1385" t="n">
        <v>0.24</v>
      </c>
      <c r="Y1385" t="n">
        <v>1</v>
      </c>
      <c r="Z1385" t="n">
        <v>10</v>
      </c>
    </row>
    <row r="1386">
      <c r="A1386" t="n">
        <v>60</v>
      </c>
      <c r="B1386" t="n">
        <v>120</v>
      </c>
      <c r="C1386" t="inlineStr">
        <is>
          <t xml:space="preserve">CONCLUIDO	</t>
        </is>
      </c>
      <c r="D1386" t="n">
        <v>6.7182</v>
      </c>
      <c r="E1386" t="n">
        <v>14.88</v>
      </c>
      <c r="F1386" t="n">
        <v>11.77</v>
      </c>
      <c r="G1386" t="n">
        <v>78.44</v>
      </c>
      <c r="H1386" t="n">
        <v>1.1</v>
      </c>
      <c r="I1386" t="n">
        <v>9</v>
      </c>
      <c r="J1386" t="n">
        <v>259.3</v>
      </c>
      <c r="K1386" t="n">
        <v>57.72</v>
      </c>
      <c r="L1386" t="n">
        <v>16</v>
      </c>
      <c r="M1386" t="n">
        <v>7</v>
      </c>
      <c r="N1386" t="n">
        <v>65.58</v>
      </c>
      <c r="O1386" t="n">
        <v>32214.75</v>
      </c>
      <c r="P1386" t="n">
        <v>167.21</v>
      </c>
      <c r="Q1386" t="n">
        <v>460.69</v>
      </c>
      <c r="R1386" t="n">
        <v>47.98</v>
      </c>
      <c r="S1386" t="n">
        <v>32.19</v>
      </c>
      <c r="T1386" t="n">
        <v>3987.35</v>
      </c>
      <c r="U1386" t="n">
        <v>0.67</v>
      </c>
      <c r="V1386" t="n">
        <v>0.76</v>
      </c>
      <c r="W1386" t="n">
        <v>1.46</v>
      </c>
      <c r="X1386" t="n">
        <v>0.23</v>
      </c>
      <c r="Y1386" t="n">
        <v>1</v>
      </c>
      <c r="Z1386" t="n">
        <v>10</v>
      </c>
    </row>
    <row r="1387">
      <c r="A1387" t="n">
        <v>61</v>
      </c>
      <c r="B1387" t="n">
        <v>120</v>
      </c>
      <c r="C1387" t="inlineStr">
        <is>
          <t xml:space="preserve">CONCLUIDO	</t>
        </is>
      </c>
      <c r="D1387" t="n">
        <v>6.7179</v>
      </c>
      <c r="E1387" t="n">
        <v>14.89</v>
      </c>
      <c r="F1387" t="n">
        <v>11.77</v>
      </c>
      <c r="G1387" t="n">
        <v>78.44</v>
      </c>
      <c r="H1387" t="n">
        <v>1.11</v>
      </c>
      <c r="I1387" t="n">
        <v>9</v>
      </c>
      <c r="J1387" t="n">
        <v>259.76</v>
      </c>
      <c r="K1387" t="n">
        <v>57.72</v>
      </c>
      <c r="L1387" t="n">
        <v>16.25</v>
      </c>
      <c r="M1387" t="n">
        <v>7</v>
      </c>
      <c r="N1387" t="n">
        <v>65.79000000000001</v>
      </c>
      <c r="O1387" t="n">
        <v>32271.71</v>
      </c>
      <c r="P1387" t="n">
        <v>166.08</v>
      </c>
      <c r="Q1387" t="n">
        <v>460.69</v>
      </c>
      <c r="R1387" t="n">
        <v>48.01</v>
      </c>
      <c r="S1387" t="n">
        <v>32.19</v>
      </c>
      <c r="T1387" t="n">
        <v>4000.83</v>
      </c>
      <c r="U1387" t="n">
        <v>0.67</v>
      </c>
      <c r="V1387" t="n">
        <v>0.76</v>
      </c>
      <c r="W1387" t="n">
        <v>1.46</v>
      </c>
      <c r="X1387" t="n">
        <v>0.23</v>
      </c>
      <c r="Y1387" t="n">
        <v>1</v>
      </c>
      <c r="Z1387" t="n">
        <v>10</v>
      </c>
    </row>
    <row r="1388">
      <c r="A1388" t="n">
        <v>62</v>
      </c>
      <c r="B1388" t="n">
        <v>120</v>
      </c>
      <c r="C1388" t="inlineStr">
        <is>
          <t xml:space="preserve">CONCLUIDO	</t>
        </is>
      </c>
      <c r="D1388" t="n">
        <v>6.7177</v>
      </c>
      <c r="E1388" t="n">
        <v>14.89</v>
      </c>
      <c r="F1388" t="n">
        <v>11.77</v>
      </c>
      <c r="G1388" t="n">
        <v>78.45</v>
      </c>
      <c r="H1388" t="n">
        <v>1.13</v>
      </c>
      <c r="I1388" t="n">
        <v>9</v>
      </c>
      <c r="J1388" t="n">
        <v>260.23</v>
      </c>
      <c r="K1388" t="n">
        <v>57.72</v>
      </c>
      <c r="L1388" t="n">
        <v>16.5</v>
      </c>
      <c r="M1388" t="n">
        <v>7</v>
      </c>
      <c r="N1388" t="n">
        <v>66</v>
      </c>
      <c r="O1388" t="n">
        <v>32328.74</v>
      </c>
      <c r="P1388" t="n">
        <v>165.91</v>
      </c>
      <c r="Q1388" t="n">
        <v>460.71</v>
      </c>
      <c r="R1388" t="n">
        <v>48.13</v>
      </c>
      <c r="S1388" t="n">
        <v>32.19</v>
      </c>
      <c r="T1388" t="n">
        <v>4061.93</v>
      </c>
      <c r="U1388" t="n">
        <v>0.67</v>
      </c>
      <c r="V1388" t="n">
        <v>0.76</v>
      </c>
      <c r="W1388" t="n">
        <v>1.46</v>
      </c>
      <c r="X1388" t="n">
        <v>0.23</v>
      </c>
      <c r="Y1388" t="n">
        <v>1</v>
      </c>
      <c r="Z1388" t="n">
        <v>10</v>
      </c>
    </row>
    <row r="1389">
      <c r="A1389" t="n">
        <v>63</v>
      </c>
      <c r="B1389" t="n">
        <v>120</v>
      </c>
      <c r="C1389" t="inlineStr">
        <is>
          <t xml:space="preserve">CONCLUIDO	</t>
        </is>
      </c>
      <c r="D1389" t="n">
        <v>6.7199</v>
      </c>
      <c r="E1389" t="n">
        <v>14.88</v>
      </c>
      <c r="F1389" t="n">
        <v>11.76</v>
      </c>
      <c r="G1389" t="n">
        <v>78.41</v>
      </c>
      <c r="H1389" t="n">
        <v>1.14</v>
      </c>
      <c r="I1389" t="n">
        <v>9</v>
      </c>
      <c r="J1389" t="n">
        <v>260.69</v>
      </c>
      <c r="K1389" t="n">
        <v>57.72</v>
      </c>
      <c r="L1389" t="n">
        <v>16.75</v>
      </c>
      <c r="M1389" t="n">
        <v>7</v>
      </c>
      <c r="N1389" t="n">
        <v>66.20999999999999</v>
      </c>
      <c r="O1389" t="n">
        <v>32385.86</v>
      </c>
      <c r="P1389" t="n">
        <v>165.2</v>
      </c>
      <c r="Q1389" t="n">
        <v>460.69</v>
      </c>
      <c r="R1389" t="n">
        <v>47.91</v>
      </c>
      <c r="S1389" t="n">
        <v>32.19</v>
      </c>
      <c r="T1389" t="n">
        <v>3950.38</v>
      </c>
      <c r="U1389" t="n">
        <v>0.67</v>
      </c>
      <c r="V1389" t="n">
        <v>0.76</v>
      </c>
      <c r="W1389" t="n">
        <v>1.46</v>
      </c>
      <c r="X1389" t="n">
        <v>0.23</v>
      </c>
      <c r="Y1389" t="n">
        <v>1</v>
      </c>
      <c r="Z1389" t="n">
        <v>10</v>
      </c>
    </row>
    <row r="1390">
      <c r="A1390" t="n">
        <v>64</v>
      </c>
      <c r="B1390" t="n">
        <v>120</v>
      </c>
      <c r="C1390" t="inlineStr">
        <is>
          <t xml:space="preserve">CONCLUIDO	</t>
        </is>
      </c>
      <c r="D1390" t="n">
        <v>6.7521</v>
      </c>
      <c r="E1390" t="n">
        <v>14.81</v>
      </c>
      <c r="F1390" t="n">
        <v>11.74</v>
      </c>
      <c r="G1390" t="n">
        <v>88.03</v>
      </c>
      <c r="H1390" t="n">
        <v>1.16</v>
      </c>
      <c r="I1390" t="n">
        <v>8</v>
      </c>
      <c r="J1390" t="n">
        <v>261.15</v>
      </c>
      <c r="K1390" t="n">
        <v>57.72</v>
      </c>
      <c r="L1390" t="n">
        <v>17</v>
      </c>
      <c r="M1390" t="n">
        <v>6</v>
      </c>
      <c r="N1390" t="n">
        <v>66.43000000000001</v>
      </c>
      <c r="O1390" t="n">
        <v>32443.05</v>
      </c>
      <c r="P1390" t="n">
        <v>164.28</v>
      </c>
      <c r="Q1390" t="n">
        <v>460.69</v>
      </c>
      <c r="R1390" t="n">
        <v>47.14</v>
      </c>
      <c r="S1390" t="n">
        <v>32.19</v>
      </c>
      <c r="T1390" t="n">
        <v>3571.71</v>
      </c>
      <c r="U1390" t="n">
        <v>0.68</v>
      </c>
      <c r="V1390" t="n">
        <v>0.76</v>
      </c>
      <c r="W1390" t="n">
        <v>1.46</v>
      </c>
      <c r="X1390" t="n">
        <v>0.2</v>
      </c>
      <c r="Y1390" t="n">
        <v>1</v>
      </c>
      <c r="Z1390" t="n">
        <v>10</v>
      </c>
    </row>
    <row r="1391">
      <c r="A1391" t="n">
        <v>65</v>
      </c>
      <c r="B1391" t="n">
        <v>120</v>
      </c>
      <c r="C1391" t="inlineStr">
        <is>
          <t xml:space="preserve">CONCLUIDO	</t>
        </is>
      </c>
      <c r="D1391" t="n">
        <v>6.7578</v>
      </c>
      <c r="E1391" t="n">
        <v>14.8</v>
      </c>
      <c r="F1391" t="n">
        <v>11.72</v>
      </c>
      <c r="G1391" t="n">
        <v>87.93000000000001</v>
      </c>
      <c r="H1391" t="n">
        <v>1.17</v>
      </c>
      <c r="I1391" t="n">
        <v>8</v>
      </c>
      <c r="J1391" t="n">
        <v>261.62</v>
      </c>
      <c r="K1391" t="n">
        <v>57.72</v>
      </c>
      <c r="L1391" t="n">
        <v>17.25</v>
      </c>
      <c r="M1391" t="n">
        <v>6</v>
      </c>
      <c r="N1391" t="n">
        <v>66.64</v>
      </c>
      <c r="O1391" t="n">
        <v>32500.33</v>
      </c>
      <c r="P1391" t="n">
        <v>164</v>
      </c>
      <c r="Q1391" t="n">
        <v>460.69</v>
      </c>
      <c r="R1391" t="n">
        <v>46.72</v>
      </c>
      <c r="S1391" t="n">
        <v>32.19</v>
      </c>
      <c r="T1391" t="n">
        <v>3361.26</v>
      </c>
      <c r="U1391" t="n">
        <v>0.6899999999999999</v>
      </c>
      <c r="V1391" t="n">
        <v>0.76</v>
      </c>
      <c r="W1391" t="n">
        <v>1.46</v>
      </c>
      <c r="X1391" t="n">
        <v>0.19</v>
      </c>
      <c r="Y1391" t="n">
        <v>1</v>
      </c>
      <c r="Z1391" t="n">
        <v>10</v>
      </c>
    </row>
    <row r="1392">
      <c r="A1392" t="n">
        <v>66</v>
      </c>
      <c r="B1392" t="n">
        <v>120</v>
      </c>
      <c r="C1392" t="inlineStr">
        <is>
          <t xml:space="preserve">CONCLUIDO	</t>
        </is>
      </c>
      <c r="D1392" t="n">
        <v>6.757</v>
      </c>
      <c r="E1392" t="n">
        <v>14.8</v>
      </c>
      <c r="F1392" t="n">
        <v>11.73</v>
      </c>
      <c r="G1392" t="n">
        <v>87.95</v>
      </c>
      <c r="H1392" t="n">
        <v>1.19</v>
      </c>
      <c r="I1392" t="n">
        <v>8</v>
      </c>
      <c r="J1392" t="n">
        <v>262.08</v>
      </c>
      <c r="K1392" t="n">
        <v>57.72</v>
      </c>
      <c r="L1392" t="n">
        <v>17.5</v>
      </c>
      <c r="M1392" t="n">
        <v>6</v>
      </c>
      <c r="N1392" t="n">
        <v>66.86</v>
      </c>
      <c r="O1392" t="n">
        <v>32557.69</v>
      </c>
      <c r="P1392" t="n">
        <v>164.21</v>
      </c>
      <c r="Q1392" t="n">
        <v>460.69</v>
      </c>
      <c r="R1392" t="n">
        <v>46.81</v>
      </c>
      <c r="S1392" t="n">
        <v>32.19</v>
      </c>
      <c r="T1392" t="n">
        <v>3409.77</v>
      </c>
      <c r="U1392" t="n">
        <v>0.6899999999999999</v>
      </c>
      <c r="V1392" t="n">
        <v>0.76</v>
      </c>
      <c r="W1392" t="n">
        <v>1.46</v>
      </c>
      <c r="X1392" t="n">
        <v>0.19</v>
      </c>
      <c r="Y1392" t="n">
        <v>1</v>
      </c>
      <c r="Z1392" t="n">
        <v>10</v>
      </c>
    </row>
    <row r="1393">
      <c r="A1393" t="n">
        <v>67</v>
      </c>
      <c r="B1393" t="n">
        <v>120</v>
      </c>
      <c r="C1393" t="inlineStr">
        <is>
          <t xml:space="preserve">CONCLUIDO	</t>
        </is>
      </c>
      <c r="D1393" t="n">
        <v>6.756</v>
      </c>
      <c r="E1393" t="n">
        <v>14.8</v>
      </c>
      <c r="F1393" t="n">
        <v>11.73</v>
      </c>
      <c r="G1393" t="n">
        <v>87.95999999999999</v>
      </c>
      <c r="H1393" t="n">
        <v>1.2</v>
      </c>
      <c r="I1393" t="n">
        <v>8</v>
      </c>
      <c r="J1393" t="n">
        <v>262.55</v>
      </c>
      <c r="K1393" t="n">
        <v>57.72</v>
      </c>
      <c r="L1393" t="n">
        <v>17.75</v>
      </c>
      <c r="M1393" t="n">
        <v>6</v>
      </c>
      <c r="N1393" t="n">
        <v>67.06999999999999</v>
      </c>
      <c r="O1393" t="n">
        <v>32615.12</v>
      </c>
      <c r="P1393" t="n">
        <v>163.65</v>
      </c>
      <c r="Q1393" t="n">
        <v>460.69</v>
      </c>
      <c r="R1393" t="n">
        <v>46.74</v>
      </c>
      <c r="S1393" t="n">
        <v>32.19</v>
      </c>
      <c r="T1393" t="n">
        <v>3373.03</v>
      </c>
      <c r="U1393" t="n">
        <v>0.6899999999999999</v>
      </c>
      <c r="V1393" t="n">
        <v>0.76</v>
      </c>
      <c r="W1393" t="n">
        <v>1.46</v>
      </c>
      <c r="X1393" t="n">
        <v>0.19</v>
      </c>
      <c r="Y1393" t="n">
        <v>1</v>
      </c>
      <c r="Z1393" t="n">
        <v>10</v>
      </c>
    </row>
    <row r="1394">
      <c r="A1394" t="n">
        <v>68</v>
      </c>
      <c r="B1394" t="n">
        <v>120</v>
      </c>
      <c r="C1394" t="inlineStr">
        <is>
          <t xml:space="preserve">CONCLUIDO	</t>
        </is>
      </c>
      <c r="D1394" t="n">
        <v>6.7552</v>
      </c>
      <c r="E1394" t="n">
        <v>14.8</v>
      </c>
      <c r="F1394" t="n">
        <v>11.73</v>
      </c>
      <c r="G1394" t="n">
        <v>87.97</v>
      </c>
      <c r="H1394" t="n">
        <v>1.22</v>
      </c>
      <c r="I1394" t="n">
        <v>8</v>
      </c>
      <c r="J1394" t="n">
        <v>263.01</v>
      </c>
      <c r="K1394" t="n">
        <v>57.72</v>
      </c>
      <c r="L1394" t="n">
        <v>18</v>
      </c>
      <c r="M1394" t="n">
        <v>6</v>
      </c>
      <c r="N1394" t="n">
        <v>67.29000000000001</v>
      </c>
      <c r="O1394" t="n">
        <v>32672.64</v>
      </c>
      <c r="P1394" t="n">
        <v>163.71</v>
      </c>
      <c r="Q1394" t="n">
        <v>460.71</v>
      </c>
      <c r="R1394" t="n">
        <v>46.96</v>
      </c>
      <c r="S1394" t="n">
        <v>32.19</v>
      </c>
      <c r="T1394" t="n">
        <v>3482.06</v>
      </c>
      <c r="U1394" t="n">
        <v>0.6899999999999999</v>
      </c>
      <c r="V1394" t="n">
        <v>0.76</v>
      </c>
      <c r="W1394" t="n">
        <v>1.46</v>
      </c>
      <c r="X1394" t="n">
        <v>0.2</v>
      </c>
      <c r="Y1394" t="n">
        <v>1</v>
      </c>
      <c r="Z1394" t="n">
        <v>10</v>
      </c>
    </row>
    <row r="1395">
      <c r="A1395" t="n">
        <v>69</v>
      </c>
      <c r="B1395" t="n">
        <v>120</v>
      </c>
      <c r="C1395" t="inlineStr">
        <is>
          <t xml:space="preserve">CONCLUIDO	</t>
        </is>
      </c>
      <c r="D1395" t="n">
        <v>6.7559</v>
      </c>
      <c r="E1395" t="n">
        <v>14.8</v>
      </c>
      <c r="F1395" t="n">
        <v>11.73</v>
      </c>
      <c r="G1395" t="n">
        <v>87.95999999999999</v>
      </c>
      <c r="H1395" t="n">
        <v>1.23</v>
      </c>
      <c r="I1395" t="n">
        <v>8</v>
      </c>
      <c r="J1395" t="n">
        <v>263.48</v>
      </c>
      <c r="K1395" t="n">
        <v>57.72</v>
      </c>
      <c r="L1395" t="n">
        <v>18.25</v>
      </c>
      <c r="M1395" t="n">
        <v>6</v>
      </c>
      <c r="N1395" t="n">
        <v>67.51000000000001</v>
      </c>
      <c r="O1395" t="n">
        <v>32730.24</v>
      </c>
      <c r="P1395" t="n">
        <v>163.52</v>
      </c>
      <c r="Q1395" t="n">
        <v>460.71</v>
      </c>
      <c r="R1395" t="n">
        <v>46.9</v>
      </c>
      <c r="S1395" t="n">
        <v>32.19</v>
      </c>
      <c r="T1395" t="n">
        <v>3454.24</v>
      </c>
      <c r="U1395" t="n">
        <v>0.6899999999999999</v>
      </c>
      <c r="V1395" t="n">
        <v>0.76</v>
      </c>
      <c r="W1395" t="n">
        <v>1.46</v>
      </c>
      <c r="X1395" t="n">
        <v>0.19</v>
      </c>
      <c r="Y1395" t="n">
        <v>1</v>
      </c>
      <c r="Z1395" t="n">
        <v>10</v>
      </c>
    </row>
    <row r="1396">
      <c r="A1396" t="n">
        <v>70</v>
      </c>
      <c r="B1396" t="n">
        <v>120</v>
      </c>
      <c r="C1396" t="inlineStr">
        <is>
          <t xml:space="preserve">CONCLUIDO	</t>
        </is>
      </c>
      <c r="D1396" t="n">
        <v>6.7531</v>
      </c>
      <c r="E1396" t="n">
        <v>14.81</v>
      </c>
      <c r="F1396" t="n">
        <v>11.73</v>
      </c>
      <c r="G1396" t="n">
        <v>88.01000000000001</v>
      </c>
      <c r="H1396" t="n">
        <v>1.25</v>
      </c>
      <c r="I1396" t="n">
        <v>8</v>
      </c>
      <c r="J1396" t="n">
        <v>263.95</v>
      </c>
      <c r="K1396" t="n">
        <v>57.72</v>
      </c>
      <c r="L1396" t="n">
        <v>18.5</v>
      </c>
      <c r="M1396" t="n">
        <v>6</v>
      </c>
      <c r="N1396" t="n">
        <v>67.72</v>
      </c>
      <c r="O1396" t="n">
        <v>32787.92</v>
      </c>
      <c r="P1396" t="n">
        <v>162.91</v>
      </c>
      <c r="Q1396" t="n">
        <v>460.7</v>
      </c>
      <c r="R1396" t="n">
        <v>46.86</v>
      </c>
      <c r="S1396" t="n">
        <v>32.19</v>
      </c>
      <c r="T1396" t="n">
        <v>3432.61</v>
      </c>
      <c r="U1396" t="n">
        <v>0.6899999999999999</v>
      </c>
      <c r="V1396" t="n">
        <v>0.76</v>
      </c>
      <c r="W1396" t="n">
        <v>1.46</v>
      </c>
      <c r="X1396" t="n">
        <v>0.2</v>
      </c>
      <c r="Y1396" t="n">
        <v>1</v>
      </c>
      <c r="Z1396" t="n">
        <v>10</v>
      </c>
    </row>
    <row r="1397">
      <c r="A1397" t="n">
        <v>71</v>
      </c>
      <c r="B1397" t="n">
        <v>120</v>
      </c>
      <c r="C1397" t="inlineStr">
        <is>
          <t xml:space="preserve">CONCLUIDO	</t>
        </is>
      </c>
      <c r="D1397" t="n">
        <v>6.7549</v>
      </c>
      <c r="E1397" t="n">
        <v>14.8</v>
      </c>
      <c r="F1397" t="n">
        <v>11.73</v>
      </c>
      <c r="G1397" t="n">
        <v>87.98</v>
      </c>
      <c r="H1397" t="n">
        <v>1.26</v>
      </c>
      <c r="I1397" t="n">
        <v>8</v>
      </c>
      <c r="J1397" t="n">
        <v>264.42</v>
      </c>
      <c r="K1397" t="n">
        <v>57.72</v>
      </c>
      <c r="L1397" t="n">
        <v>18.75</v>
      </c>
      <c r="M1397" t="n">
        <v>6</v>
      </c>
      <c r="N1397" t="n">
        <v>67.94</v>
      </c>
      <c r="O1397" t="n">
        <v>32845.69</v>
      </c>
      <c r="P1397" t="n">
        <v>162.29</v>
      </c>
      <c r="Q1397" t="n">
        <v>460.69</v>
      </c>
      <c r="R1397" t="n">
        <v>46.93</v>
      </c>
      <c r="S1397" t="n">
        <v>32.19</v>
      </c>
      <c r="T1397" t="n">
        <v>3468.1</v>
      </c>
      <c r="U1397" t="n">
        <v>0.6899999999999999</v>
      </c>
      <c r="V1397" t="n">
        <v>0.76</v>
      </c>
      <c r="W1397" t="n">
        <v>1.46</v>
      </c>
      <c r="X1397" t="n">
        <v>0.2</v>
      </c>
      <c r="Y1397" t="n">
        <v>1</v>
      </c>
      <c r="Z1397" t="n">
        <v>10</v>
      </c>
    </row>
    <row r="1398">
      <c r="A1398" t="n">
        <v>72</v>
      </c>
      <c r="B1398" t="n">
        <v>120</v>
      </c>
      <c r="C1398" t="inlineStr">
        <is>
          <t xml:space="preserve">CONCLUIDO	</t>
        </is>
      </c>
      <c r="D1398" t="n">
        <v>6.7497</v>
      </c>
      <c r="E1398" t="n">
        <v>14.82</v>
      </c>
      <c r="F1398" t="n">
        <v>11.74</v>
      </c>
      <c r="G1398" t="n">
        <v>88.06999999999999</v>
      </c>
      <c r="H1398" t="n">
        <v>1.28</v>
      </c>
      <c r="I1398" t="n">
        <v>8</v>
      </c>
      <c r="J1398" t="n">
        <v>264.89</v>
      </c>
      <c r="K1398" t="n">
        <v>57.72</v>
      </c>
      <c r="L1398" t="n">
        <v>19</v>
      </c>
      <c r="M1398" t="n">
        <v>6</v>
      </c>
      <c r="N1398" t="n">
        <v>68.16</v>
      </c>
      <c r="O1398" t="n">
        <v>32903.54</v>
      </c>
      <c r="P1398" t="n">
        <v>161.36</v>
      </c>
      <c r="Q1398" t="n">
        <v>460.69</v>
      </c>
      <c r="R1398" t="n">
        <v>47.2</v>
      </c>
      <c r="S1398" t="n">
        <v>32.19</v>
      </c>
      <c r="T1398" t="n">
        <v>3600.63</v>
      </c>
      <c r="U1398" t="n">
        <v>0.68</v>
      </c>
      <c r="V1398" t="n">
        <v>0.76</v>
      </c>
      <c r="W1398" t="n">
        <v>1.46</v>
      </c>
      <c r="X1398" t="n">
        <v>0.21</v>
      </c>
      <c r="Y1398" t="n">
        <v>1</v>
      </c>
      <c r="Z1398" t="n">
        <v>10</v>
      </c>
    </row>
    <row r="1399">
      <c r="A1399" t="n">
        <v>73</v>
      </c>
      <c r="B1399" t="n">
        <v>120</v>
      </c>
      <c r="C1399" t="inlineStr">
        <is>
          <t xml:space="preserve">CONCLUIDO	</t>
        </is>
      </c>
      <c r="D1399" t="n">
        <v>6.7823</v>
      </c>
      <c r="E1399" t="n">
        <v>14.74</v>
      </c>
      <c r="F1399" t="n">
        <v>11.72</v>
      </c>
      <c r="G1399" t="n">
        <v>100.43</v>
      </c>
      <c r="H1399" t="n">
        <v>1.29</v>
      </c>
      <c r="I1399" t="n">
        <v>7</v>
      </c>
      <c r="J1399" t="n">
        <v>265.36</v>
      </c>
      <c r="K1399" t="n">
        <v>57.72</v>
      </c>
      <c r="L1399" t="n">
        <v>19.25</v>
      </c>
      <c r="M1399" t="n">
        <v>5</v>
      </c>
      <c r="N1399" t="n">
        <v>68.38</v>
      </c>
      <c r="O1399" t="n">
        <v>32961.47</v>
      </c>
      <c r="P1399" t="n">
        <v>160.87</v>
      </c>
      <c r="Q1399" t="n">
        <v>460.7</v>
      </c>
      <c r="R1399" t="n">
        <v>46.53</v>
      </c>
      <c r="S1399" t="n">
        <v>32.19</v>
      </c>
      <c r="T1399" t="n">
        <v>3272.02</v>
      </c>
      <c r="U1399" t="n">
        <v>0.6899999999999999</v>
      </c>
      <c r="V1399" t="n">
        <v>0.76</v>
      </c>
      <c r="W1399" t="n">
        <v>1.46</v>
      </c>
      <c r="X1399" t="n">
        <v>0.18</v>
      </c>
      <c r="Y1399" t="n">
        <v>1</v>
      </c>
      <c r="Z1399" t="n">
        <v>10</v>
      </c>
    </row>
    <row r="1400">
      <c r="A1400" t="n">
        <v>74</v>
      </c>
      <c r="B1400" t="n">
        <v>120</v>
      </c>
      <c r="C1400" t="inlineStr">
        <is>
          <t xml:space="preserve">CONCLUIDO	</t>
        </is>
      </c>
      <c r="D1400" t="n">
        <v>6.7858</v>
      </c>
      <c r="E1400" t="n">
        <v>14.74</v>
      </c>
      <c r="F1400" t="n">
        <v>11.71</v>
      </c>
      <c r="G1400" t="n">
        <v>100.36</v>
      </c>
      <c r="H1400" t="n">
        <v>1.31</v>
      </c>
      <c r="I1400" t="n">
        <v>7</v>
      </c>
      <c r="J1400" t="n">
        <v>265.83</v>
      </c>
      <c r="K1400" t="n">
        <v>57.72</v>
      </c>
      <c r="L1400" t="n">
        <v>19.5</v>
      </c>
      <c r="M1400" t="n">
        <v>5</v>
      </c>
      <c r="N1400" t="n">
        <v>68.59999999999999</v>
      </c>
      <c r="O1400" t="n">
        <v>33019.48</v>
      </c>
      <c r="P1400" t="n">
        <v>160.97</v>
      </c>
      <c r="Q1400" t="n">
        <v>460.69</v>
      </c>
      <c r="R1400" t="n">
        <v>46.29</v>
      </c>
      <c r="S1400" t="n">
        <v>32.19</v>
      </c>
      <c r="T1400" t="n">
        <v>3150.23</v>
      </c>
      <c r="U1400" t="n">
        <v>0.7</v>
      </c>
      <c r="V1400" t="n">
        <v>0.76</v>
      </c>
      <c r="W1400" t="n">
        <v>1.46</v>
      </c>
      <c r="X1400" t="n">
        <v>0.18</v>
      </c>
      <c r="Y1400" t="n">
        <v>1</v>
      </c>
      <c r="Z1400" t="n">
        <v>10</v>
      </c>
    </row>
    <row r="1401">
      <c r="A1401" t="n">
        <v>75</v>
      </c>
      <c r="B1401" t="n">
        <v>120</v>
      </c>
      <c r="C1401" t="inlineStr">
        <is>
          <t xml:space="preserve">CONCLUIDO	</t>
        </is>
      </c>
      <c r="D1401" t="n">
        <v>6.7878</v>
      </c>
      <c r="E1401" t="n">
        <v>14.73</v>
      </c>
      <c r="F1401" t="n">
        <v>11.7</v>
      </c>
      <c r="G1401" t="n">
        <v>100.32</v>
      </c>
      <c r="H1401" t="n">
        <v>1.32</v>
      </c>
      <c r="I1401" t="n">
        <v>7</v>
      </c>
      <c r="J1401" t="n">
        <v>266.3</v>
      </c>
      <c r="K1401" t="n">
        <v>57.72</v>
      </c>
      <c r="L1401" t="n">
        <v>19.75</v>
      </c>
      <c r="M1401" t="n">
        <v>5</v>
      </c>
      <c r="N1401" t="n">
        <v>68.81999999999999</v>
      </c>
      <c r="O1401" t="n">
        <v>33077.58</v>
      </c>
      <c r="P1401" t="n">
        <v>160.88</v>
      </c>
      <c r="Q1401" t="n">
        <v>460.7</v>
      </c>
      <c r="R1401" t="n">
        <v>46.07</v>
      </c>
      <c r="S1401" t="n">
        <v>32.19</v>
      </c>
      <c r="T1401" t="n">
        <v>3042.77</v>
      </c>
      <c r="U1401" t="n">
        <v>0.7</v>
      </c>
      <c r="V1401" t="n">
        <v>0.76</v>
      </c>
      <c r="W1401" t="n">
        <v>1.46</v>
      </c>
      <c r="X1401" t="n">
        <v>0.17</v>
      </c>
      <c r="Y1401" t="n">
        <v>1</v>
      </c>
      <c r="Z1401" t="n">
        <v>10</v>
      </c>
    </row>
    <row r="1402">
      <c r="A1402" t="n">
        <v>76</v>
      </c>
      <c r="B1402" t="n">
        <v>120</v>
      </c>
      <c r="C1402" t="inlineStr">
        <is>
          <t xml:space="preserve">CONCLUIDO	</t>
        </is>
      </c>
      <c r="D1402" t="n">
        <v>6.7843</v>
      </c>
      <c r="E1402" t="n">
        <v>14.74</v>
      </c>
      <c r="F1402" t="n">
        <v>11.71</v>
      </c>
      <c r="G1402" t="n">
        <v>100.39</v>
      </c>
      <c r="H1402" t="n">
        <v>1.33</v>
      </c>
      <c r="I1402" t="n">
        <v>7</v>
      </c>
      <c r="J1402" t="n">
        <v>266.77</v>
      </c>
      <c r="K1402" t="n">
        <v>57.72</v>
      </c>
      <c r="L1402" t="n">
        <v>20</v>
      </c>
      <c r="M1402" t="n">
        <v>5</v>
      </c>
      <c r="N1402" t="n">
        <v>69.05</v>
      </c>
      <c r="O1402" t="n">
        <v>33135.76</v>
      </c>
      <c r="P1402" t="n">
        <v>161.35</v>
      </c>
      <c r="Q1402" t="n">
        <v>460.69</v>
      </c>
      <c r="R1402" t="n">
        <v>46.24</v>
      </c>
      <c r="S1402" t="n">
        <v>32.19</v>
      </c>
      <c r="T1402" t="n">
        <v>3127.81</v>
      </c>
      <c r="U1402" t="n">
        <v>0.7</v>
      </c>
      <c r="V1402" t="n">
        <v>0.76</v>
      </c>
      <c r="W1402" t="n">
        <v>1.46</v>
      </c>
      <c r="X1402" t="n">
        <v>0.18</v>
      </c>
      <c r="Y1402" t="n">
        <v>1</v>
      </c>
      <c r="Z1402" t="n">
        <v>10</v>
      </c>
    </row>
    <row r="1403">
      <c r="A1403" t="n">
        <v>77</v>
      </c>
      <c r="B1403" t="n">
        <v>120</v>
      </c>
      <c r="C1403" t="inlineStr">
        <is>
          <t xml:space="preserve">CONCLUIDO	</t>
        </is>
      </c>
      <c r="D1403" t="n">
        <v>6.7899</v>
      </c>
      <c r="E1403" t="n">
        <v>14.73</v>
      </c>
      <c r="F1403" t="n">
        <v>11.7</v>
      </c>
      <c r="G1403" t="n">
        <v>100.29</v>
      </c>
      <c r="H1403" t="n">
        <v>1.35</v>
      </c>
      <c r="I1403" t="n">
        <v>7</v>
      </c>
      <c r="J1403" t="n">
        <v>267.24</v>
      </c>
      <c r="K1403" t="n">
        <v>57.72</v>
      </c>
      <c r="L1403" t="n">
        <v>20.25</v>
      </c>
      <c r="M1403" t="n">
        <v>5</v>
      </c>
      <c r="N1403" t="n">
        <v>69.27</v>
      </c>
      <c r="O1403" t="n">
        <v>33194.02</v>
      </c>
      <c r="P1403" t="n">
        <v>161.11</v>
      </c>
      <c r="Q1403" t="n">
        <v>460.69</v>
      </c>
      <c r="R1403" t="n">
        <v>45.96</v>
      </c>
      <c r="S1403" t="n">
        <v>32.19</v>
      </c>
      <c r="T1403" t="n">
        <v>2988.62</v>
      </c>
      <c r="U1403" t="n">
        <v>0.7</v>
      </c>
      <c r="V1403" t="n">
        <v>0.76</v>
      </c>
      <c r="W1403" t="n">
        <v>1.46</v>
      </c>
      <c r="X1403" t="n">
        <v>0.17</v>
      </c>
      <c r="Y1403" t="n">
        <v>1</v>
      </c>
      <c r="Z1403" t="n">
        <v>10</v>
      </c>
    </row>
    <row r="1404">
      <c r="A1404" t="n">
        <v>78</v>
      </c>
      <c r="B1404" t="n">
        <v>120</v>
      </c>
      <c r="C1404" t="inlineStr">
        <is>
          <t xml:space="preserve">CONCLUIDO	</t>
        </is>
      </c>
      <c r="D1404" t="n">
        <v>6.7881</v>
      </c>
      <c r="E1404" t="n">
        <v>14.73</v>
      </c>
      <c r="F1404" t="n">
        <v>11.7</v>
      </c>
      <c r="G1404" t="n">
        <v>100.32</v>
      </c>
      <c r="H1404" t="n">
        <v>1.36</v>
      </c>
      <c r="I1404" t="n">
        <v>7</v>
      </c>
      <c r="J1404" t="n">
        <v>267.71</v>
      </c>
      <c r="K1404" t="n">
        <v>57.72</v>
      </c>
      <c r="L1404" t="n">
        <v>20.5</v>
      </c>
      <c r="M1404" t="n">
        <v>5</v>
      </c>
      <c r="N1404" t="n">
        <v>69.48999999999999</v>
      </c>
      <c r="O1404" t="n">
        <v>33252.37</v>
      </c>
      <c r="P1404" t="n">
        <v>160.82</v>
      </c>
      <c r="Q1404" t="n">
        <v>460.69</v>
      </c>
      <c r="R1404" t="n">
        <v>45.99</v>
      </c>
      <c r="S1404" t="n">
        <v>32.19</v>
      </c>
      <c r="T1404" t="n">
        <v>3004.17</v>
      </c>
      <c r="U1404" t="n">
        <v>0.7</v>
      </c>
      <c r="V1404" t="n">
        <v>0.76</v>
      </c>
      <c r="W1404" t="n">
        <v>1.46</v>
      </c>
      <c r="X1404" t="n">
        <v>0.17</v>
      </c>
      <c r="Y1404" t="n">
        <v>1</v>
      </c>
      <c r="Z1404" t="n">
        <v>10</v>
      </c>
    </row>
    <row r="1405">
      <c r="A1405" t="n">
        <v>79</v>
      </c>
      <c r="B1405" t="n">
        <v>120</v>
      </c>
      <c r="C1405" t="inlineStr">
        <is>
          <t xml:space="preserve">CONCLUIDO	</t>
        </is>
      </c>
      <c r="D1405" t="n">
        <v>6.7878</v>
      </c>
      <c r="E1405" t="n">
        <v>14.73</v>
      </c>
      <c r="F1405" t="n">
        <v>11.7</v>
      </c>
      <c r="G1405" t="n">
        <v>100.32</v>
      </c>
      <c r="H1405" t="n">
        <v>1.38</v>
      </c>
      <c r="I1405" t="n">
        <v>7</v>
      </c>
      <c r="J1405" t="n">
        <v>268.19</v>
      </c>
      <c r="K1405" t="n">
        <v>57.72</v>
      </c>
      <c r="L1405" t="n">
        <v>20.75</v>
      </c>
      <c r="M1405" t="n">
        <v>5</v>
      </c>
      <c r="N1405" t="n">
        <v>69.70999999999999</v>
      </c>
      <c r="O1405" t="n">
        <v>33310.81</v>
      </c>
      <c r="P1405" t="n">
        <v>160.41</v>
      </c>
      <c r="Q1405" t="n">
        <v>460.69</v>
      </c>
      <c r="R1405" t="n">
        <v>46.05</v>
      </c>
      <c r="S1405" t="n">
        <v>32.19</v>
      </c>
      <c r="T1405" t="n">
        <v>3032.83</v>
      </c>
      <c r="U1405" t="n">
        <v>0.7</v>
      </c>
      <c r="V1405" t="n">
        <v>0.76</v>
      </c>
      <c r="W1405" t="n">
        <v>1.46</v>
      </c>
      <c r="X1405" t="n">
        <v>0.17</v>
      </c>
      <c r="Y1405" t="n">
        <v>1</v>
      </c>
      <c r="Z1405" t="n">
        <v>10</v>
      </c>
    </row>
    <row r="1406">
      <c r="A1406" t="n">
        <v>80</v>
      </c>
      <c r="B1406" t="n">
        <v>120</v>
      </c>
      <c r="C1406" t="inlineStr">
        <is>
          <t xml:space="preserve">CONCLUIDO	</t>
        </is>
      </c>
      <c r="D1406" t="n">
        <v>6.7887</v>
      </c>
      <c r="E1406" t="n">
        <v>14.73</v>
      </c>
      <c r="F1406" t="n">
        <v>11.7</v>
      </c>
      <c r="G1406" t="n">
        <v>100.31</v>
      </c>
      <c r="H1406" t="n">
        <v>1.39</v>
      </c>
      <c r="I1406" t="n">
        <v>7</v>
      </c>
      <c r="J1406" t="n">
        <v>268.66</v>
      </c>
      <c r="K1406" t="n">
        <v>57.72</v>
      </c>
      <c r="L1406" t="n">
        <v>21</v>
      </c>
      <c r="M1406" t="n">
        <v>5</v>
      </c>
      <c r="N1406" t="n">
        <v>69.94</v>
      </c>
      <c r="O1406" t="n">
        <v>33369.33</v>
      </c>
      <c r="P1406" t="n">
        <v>159.72</v>
      </c>
      <c r="Q1406" t="n">
        <v>460.69</v>
      </c>
      <c r="R1406" t="n">
        <v>46</v>
      </c>
      <c r="S1406" t="n">
        <v>32.19</v>
      </c>
      <c r="T1406" t="n">
        <v>3006.66</v>
      </c>
      <c r="U1406" t="n">
        <v>0.7</v>
      </c>
      <c r="V1406" t="n">
        <v>0.76</v>
      </c>
      <c r="W1406" t="n">
        <v>1.46</v>
      </c>
      <c r="X1406" t="n">
        <v>0.17</v>
      </c>
      <c r="Y1406" t="n">
        <v>1</v>
      </c>
      <c r="Z1406" t="n">
        <v>10</v>
      </c>
    </row>
    <row r="1407">
      <c r="A1407" t="n">
        <v>81</v>
      </c>
      <c r="B1407" t="n">
        <v>120</v>
      </c>
      <c r="C1407" t="inlineStr">
        <is>
          <t xml:space="preserve">CONCLUIDO	</t>
        </is>
      </c>
      <c r="D1407" t="n">
        <v>6.79</v>
      </c>
      <c r="E1407" t="n">
        <v>14.73</v>
      </c>
      <c r="F1407" t="n">
        <v>11.7</v>
      </c>
      <c r="G1407" t="n">
        <v>100.28</v>
      </c>
      <c r="H1407" t="n">
        <v>1.41</v>
      </c>
      <c r="I1407" t="n">
        <v>7</v>
      </c>
      <c r="J1407" t="n">
        <v>269.14</v>
      </c>
      <c r="K1407" t="n">
        <v>57.72</v>
      </c>
      <c r="L1407" t="n">
        <v>21.25</v>
      </c>
      <c r="M1407" t="n">
        <v>5</v>
      </c>
      <c r="N1407" t="n">
        <v>70.16</v>
      </c>
      <c r="O1407" t="n">
        <v>33427.94</v>
      </c>
      <c r="P1407" t="n">
        <v>159.37</v>
      </c>
      <c r="Q1407" t="n">
        <v>460.69</v>
      </c>
      <c r="R1407" t="n">
        <v>45.81</v>
      </c>
      <c r="S1407" t="n">
        <v>32.19</v>
      </c>
      <c r="T1407" t="n">
        <v>2911.37</v>
      </c>
      <c r="U1407" t="n">
        <v>0.7</v>
      </c>
      <c r="V1407" t="n">
        <v>0.76</v>
      </c>
      <c r="W1407" t="n">
        <v>1.46</v>
      </c>
      <c r="X1407" t="n">
        <v>0.17</v>
      </c>
      <c r="Y1407" t="n">
        <v>1</v>
      </c>
      <c r="Z1407" t="n">
        <v>10</v>
      </c>
    </row>
    <row r="1408">
      <c r="A1408" t="n">
        <v>82</v>
      </c>
      <c r="B1408" t="n">
        <v>120</v>
      </c>
      <c r="C1408" t="inlineStr">
        <is>
          <t xml:space="preserve">CONCLUIDO	</t>
        </is>
      </c>
      <c r="D1408" t="n">
        <v>6.7921</v>
      </c>
      <c r="E1408" t="n">
        <v>14.72</v>
      </c>
      <c r="F1408" t="n">
        <v>11.7</v>
      </c>
      <c r="G1408" t="n">
        <v>100.25</v>
      </c>
      <c r="H1408" t="n">
        <v>1.42</v>
      </c>
      <c r="I1408" t="n">
        <v>7</v>
      </c>
      <c r="J1408" t="n">
        <v>269.61</v>
      </c>
      <c r="K1408" t="n">
        <v>57.72</v>
      </c>
      <c r="L1408" t="n">
        <v>21.5</v>
      </c>
      <c r="M1408" t="n">
        <v>5</v>
      </c>
      <c r="N1408" t="n">
        <v>70.39</v>
      </c>
      <c r="O1408" t="n">
        <v>33486.63</v>
      </c>
      <c r="P1408" t="n">
        <v>158.87</v>
      </c>
      <c r="Q1408" t="n">
        <v>460.69</v>
      </c>
      <c r="R1408" t="n">
        <v>45.63</v>
      </c>
      <c r="S1408" t="n">
        <v>32.19</v>
      </c>
      <c r="T1408" t="n">
        <v>2823.69</v>
      </c>
      <c r="U1408" t="n">
        <v>0.71</v>
      </c>
      <c r="V1408" t="n">
        <v>0.76</v>
      </c>
      <c r="W1408" t="n">
        <v>1.46</v>
      </c>
      <c r="X1408" t="n">
        <v>0.16</v>
      </c>
      <c r="Y1408" t="n">
        <v>1</v>
      </c>
      <c r="Z1408" t="n">
        <v>10</v>
      </c>
    </row>
    <row r="1409">
      <c r="A1409" t="n">
        <v>83</v>
      </c>
      <c r="B1409" t="n">
        <v>120</v>
      </c>
      <c r="C1409" t="inlineStr">
        <is>
          <t xml:space="preserve">CONCLUIDO	</t>
        </is>
      </c>
      <c r="D1409" t="n">
        <v>6.7886</v>
      </c>
      <c r="E1409" t="n">
        <v>14.73</v>
      </c>
      <c r="F1409" t="n">
        <v>11.7</v>
      </c>
      <c r="G1409" t="n">
        <v>100.31</v>
      </c>
      <c r="H1409" t="n">
        <v>1.43</v>
      </c>
      <c r="I1409" t="n">
        <v>7</v>
      </c>
      <c r="J1409" t="n">
        <v>270.09</v>
      </c>
      <c r="K1409" t="n">
        <v>57.72</v>
      </c>
      <c r="L1409" t="n">
        <v>21.75</v>
      </c>
      <c r="M1409" t="n">
        <v>5</v>
      </c>
      <c r="N1409" t="n">
        <v>70.62</v>
      </c>
      <c r="O1409" t="n">
        <v>33545.41</v>
      </c>
      <c r="P1409" t="n">
        <v>158.42</v>
      </c>
      <c r="Q1409" t="n">
        <v>460.69</v>
      </c>
      <c r="R1409" t="n">
        <v>45.94</v>
      </c>
      <c r="S1409" t="n">
        <v>32.19</v>
      </c>
      <c r="T1409" t="n">
        <v>2979.91</v>
      </c>
      <c r="U1409" t="n">
        <v>0.7</v>
      </c>
      <c r="V1409" t="n">
        <v>0.76</v>
      </c>
      <c r="W1409" t="n">
        <v>1.46</v>
      </c>
      <c r="X1409" t="n">
        <v>0.17</v>
      </c>
      <c r="Y1409" t="n">
        <v>1</v>
      </c>
      <c r="Z1409" t="n">
        <v>10</v>
      </c>
    </row>
    <row r="1410">
      <c r="A1410" t="n">
        <v>84</v>
      </c>
      <c r="B1410" t="n">
        <v>120</v>
      </c>
      <c r="C1410" t="inlineStr">
        <is>
          <t xml:space="preserve">CONCLUIDO	</t>
        </is>
      </c>
      <c r="D1410" t="n">
        <v>6.7878</v>
      </c>
      <c r="E1410" t="n">
        <v>14.73</v>
      </c>
      <c r="F1410" t="n">
        <v>11.7</v>
      </c>
      <c r="G1410" t="n">
        <v>100.32</v>
      </c>
      <c r="H1410" t="n">
        <v>1.45</v>
      </c>
      <c r="I1410" t="n">
        <v>7</v>
      </c>
      <c r="J1410" t="n">
        <v>270.57</v>
      </c>
      <c r="K1410" t="n">
        <v>57.72</v>
      </c>
      <c r="L1410" t="n">
        <v>22</v>
      </c>
      <c r="M1410" t="n">
        <v>5</v>
      </c>
      <c r="N1410" t="n">
        <v>70.84</v>
      </c>
      <c r="O1410" t="n">
        <v>33604.28</v>
      </c>
      <c r="P1410" t="n">
        <v>157.87</v>
      </c>
      <c r="Q1410" t="n">
        <v>460.69</v>
      </c>
      <c r="R1410" t="n">
        <v>45.98</v>
      </c>
      <c r="S1410" t="n">
        <v>32.19</v>
      </c>
      <c r="T1410" t="n">
        <v>2999.9</v>
      </c>
      <c r="U1410" t="n">
        <v>0.7</v>
      </c>
      <c r="V1410" t="n">
        <v>0.76</v>
      </c>
      <c r="W1410" t="n">
        <v>1.46</v>
      </c>
      <c r="X1410" t="n">
        <v>0.17</v>
      </c>
      <c r="Y1410" t="n">
        <v>1</v>
      </c>
      <c r="Z1410" t="n">
        <v>10</v>
      </c>
    </row>
    <row r="1411">
      <c r="A1411" t="n">
        <v>85</v>
      </c>
      <c r="B1411" t="n">
        <v>120</v>
      </c>
      <c r="C1411" t="inlineStr">
        <is>
          <t xml:space="preserve">CONCLUIDO	</t>
        </is>
      </c>
      <c r="D1411" t="n">
        <v>6.7875</v>
      </c>
      <c r="E1411" t="n">
        <v>14.73</v>
      </c>
      <c r="F1411" t="n">
        <v>11.71</v>
      </c>
      <c r="G1411" t="n">
        <v>100.33</v>
      </c>
      <c r="H1411" t="n">
        <v>1.46</v>
      </c>
      <c r="I1411" t="n">
        <v>7</v>
      </c>
      <c r="J1411" t="n">
        <v>271.05</v>
      </c>
      <c r="K1411" t="n">
        <v>57.72</v>
      </c>
      <c r="L1411" t="n">
        <v>22.25</v>
      </c>
      <c r="M1411" t="n">
        <v>5</v>
      </c>
      <c r="N1411" t="n">
        <v>71.06999999999999</v>
      </c>
      <c r="O1411" t="n">
        <v>33663.24</v>
      </c>
      <c r="P1411" t="n">
        <v>156.88</v>
      </c>
      <c r="Q1411" t="n">
        <v>460.69</v>
      </c>
      <c r="R1411" t="n">
        <v>46.07</v>
      </c>
      <c r="S1411" t="n">
        <v>32.19</v>
      </c>
      <c r="T1411" t="n">
        <v>3040.4</v>
      </c>
      <c r="U1411" t="n">
        <v>0.7</v>
      </c>
      <c r="V1411" t="n">
        <v>0.76</v>
      </c>
      <c r="W1411" t="n">
        <v>1.46</v>
      </c>
      <c r="X1411" t="n">
        <v>0.17</v>
      </c>
      <c r="Y1411" t="n">
        <v>1</v>
      </c>
      <c r="Z1411" t="n">
        <v>10</v>
      </c>
    </row>
    <row r="1412">
      <c r="A1412" t="n">
        <v>86</v>
      </c>
      <c r="B1412" t="n">
        <v>120</v>
      </c>
      <c r="C1412" t="inlineStr">
        <is>
          <t xml:space="preserve">CONCLUIDO	</t>
        </is>
      </c>
      <c r="D1412" t="n">
        <v>6.8239</v>
      </c>
      <c r="E1412" t="n">
        <v>14.65</v>
      </c>
      <c r="F1412" t="n">
        <v>11.67</v>
      </c>
      <c r="G1412" t="n">
        <v>116.72</v>
      </c>
      <c r="H1412" t="n">
        <v>1.47</v>
      </c>
      <c r="I1412" t="n">
        <v>6</v>
      </c>
      <c r="J1412" t="n">
        <v>271.52</v>
      </c>
      <c r="K1412" t="n">
        <v>57.72</v>
      </c>
      <c r="L1412" t="n">
        <v>22.5</v>
      </c>
      <c r="M1412" t="n">
        <v>4</v>
      </c>
      <c r="N1412" t="n">
        <v>71.3</v>
      </c>
      <c r="O1412" t="n">
        <v>33722.28</v>
      </c>
      <c r="P1412" t="n">
        <v>155.98</v>
      </c>
      <c r="Q1412" t="n">
        <v>460.69</v>
      </c>
      <c r="R1412" t="n">
        <v>44.88</v>
      </c>
      <c r="S1412" t="n">
        <v>32.19</v>
      </c>
      <c r="T1412" t="n">
        <v>2450.23</v>
      </c>
      <c r="U1412" t="n">
        <v>0.72</v>
      </c>
      <c r="V1412" t="n">
        <v>0.77</v>
      </c>
      <c r="W1412" t="n">
        <v>1.46</v>
      </c>
      <c r="X1412" t="n">
        <v>0.14</v>
      </c>
      <c r="Y1412" t="n">
        <v>1</v>
      </c>
      <c r="Z1412" t="n">
        <v>10</v>
      </c>
    </row>
    <row r="1413">
      <c r="A1413" t="n">
        <v>87</v>
      </c>
      <c r="B1413" t="n">
        <v>120</v>
      </c>
      <c r="C1413" t="inlineStr">
        <is>
          <t xml:space="preserve">CONCLUIDO	</t>
        </is>
      </c>
      <c r="D1413" t="n">
        <v>6.8228</v>
      </c>
      <c r="E1413" t="n">
        <v>14.66</v>
      </c>
      <c r="F1413" t="n">
        <v>11.67</v>
      </c>
      <c r="G1413" t="n">
        <v>116.74</v>
      </c>
      <c r="H1413" t="n">
        <v>1.49</v>
      </c>
      <c r="I1413" t="n">
        <v>6</v>
      </c>
      <c r="J1413" t="n">
        <v>272</v>
      </c>
      <c r="K1413" t="n">
        <v>57.72</v>
      </c>
      <c r="L1413" t="n">
        <v>22.75</v>
      </c>
      <c r="M1413" t="n">
        <v>4</v>
      </c>
      <c r="N1413" t="n">
        <v>71.53</v>
      </c>
      <c r="O1413" t="n">
        <v>33781.41</v>
      </c>
      <c r="P1413" t="n">
        <v>155.94</v>
      </c>
      <c r="Q1413" t="n">
        <v>460.69</v>
      </c>
      <c r="R1413" t="n">
        <v>44.98</v>
      </c>
      <c r="S1413" t="n">
        <v>32.19</v>
      </c>
      <c r="T1413" t="n">
        <v>2501.92</v>
      </c>
      <c r="U1413" t="n">
        <v>0.72</v>
      </c>
      <c r="V1413" t="n">
        <v>0.77</v>
      </c>
      <c r="W1413" t="n">
        <v>1.46</v>
      </c>
      <c r="X1413" t="n">
        <v>0.14</v>
      </c>
      <c r="Y1413" t="n">
        <v>1</v>
      </c>
      <c r="Z1413" t="n">
        <v>10</v>
      </c>
    </row>
    <row r="1414">
      <c r="A1414" t="n">
        <v>88</v>
      </c>
      <c r="B1414" t="n">
        <v>120</v>
      </c>
      <c r="C1414" t="inlineStr">
        <is>
          <t xml:space="preserve">CONCLUIDO	</t>
        </is>
      </c>
      <c r="D1414" t="n">
        <v>6.8245</v>
      </c>
      <c r="E1414" t="n">
        <v>14.65</v>
      </c>
      <c r="F1414" t="n">
        <v>11.67</v>
      </c>
      <c r="G1414" t="n">
        <v>116.71</v>
      </c>
      <c r="H1414" t="n">
        <v>1.5</v>
      </c>
      <c r="I1414" t="n">
        <v>6</v>
      </c>
      <c r="J1414" t="n">
        <v>272.49</v>
      </c>
      <c r="K1414" t="n">
        <v>57.72</v>
      </c>
      <c r="L1414" t="n">
        <v>23</v>
      </c>
      <c r="M1414" t="n">
        <v>4</v>
      </c>
      <c r="N1414" t="n">
        <v>71.76000000000001</v>
      </c>
      <c r="O1414" t="n">
        <v>33840.76</v>
      </c>
      <c r="P1414" t="n">
        <v>155.9</v>
      </c>
      <c r="Q1414" t="n">
        <v>460.69</v>
      </c>
      <c r="R1414" t="n">
        <v>44.96</v>
      </c>
      <c r="S1414" t="n">
        <v>32.19</v>
      </c>
      <c r="T1414" t="n">
        <v>2494.42</v>
      </c>
      <c r="U1414" t="n">
        <v>0.72</v>
      </c>
      <c r="V1414" t="n">
        <v>0.77</v>
      </c>
      <c r="W1414" t="n">
        <v>1.46</v>
      </c>
      <c r="X1414" t="n">
        <v>0.14</v>
      </c>
      <c r="Y1414" t="n">
        <v>1</v>
      </c>
      <c r="Z1414" t="n">
        <v>10</v>
      </c>
    </row>
    <row r="1415">
      <c r="A1415" t="n">
        <v>89</v>
      </c>
      <c r="B1415" t="n">
        <v>120</v>
      </c>
      <c r="C1415" t="inlineStr">
        <is>
          <t xml:space="preserve">CONCLUIDO	</t>
        </is>
      </c>
      <c r="D1415" t="n">
        <v>6.8232</v>
      </c>
      <c r="E1415" t="n">
        <v>14.66</v>
      </c>
      <c r="F1415" t="n">
        <v>11.67</v>
      </c>
      <c r="G1415" t="n">
        <v>116.74</v>
      </c>
      <c r="H1415" t="n">
        <v>1.52</v>
      </c>
      <c r="I1415" t="n">
        <v>6</v>
      </c>
      <c r="J1415" t="n">
        <v>272.97</v>
      </c>
      <c r="K1415" t="n">
        <v>57.72</v>
      </c>
      <c r="L1415" t="n">
        <v>23.25</v>
      </c>
      <c r="M1415" t="n">
        <v>4</v>
      </c>
      <c r="N1415" t="n">
        <v>71.98999999999999</v>
      </c>
      <c r="O1415" t="n">
        <v>33900.07</v>
      </c>
      <c r="P1415" t="n">
        <v>156.21</v>
      </c>
      <c r="Q1415" t="n">
        <v>460.7</v>
      </c>
      <c r="R1415" t="n">
        <v>44.97</v>
      </c>
      <c r="S1415" t="n">
        <v>32.19</v>
      </c>
      <c r="T1415" t="n">
        <v>2496.8</v>
      </c>
      <c r="U1415" t="n">
        <v>0.72</v>
      </c>
      <c r="V1415" t="n">
        <v>0.77</v>
      </c>
      <c r="W1415" t="n">
        <v>1.46</v>
      </c>
      <c r="X1415" t="n">
        <v>0.14</v>
      </c>
      <c r="Y1415" t="n">
        <v>1</v>
      </c>
      <c r="Z1415" t="n">
        <v>10</v>
      </c>
    </row>
    <row r="1416">
      <c r="A1416" t="n">
        <v>90</v>
      </c>
      <c r="B1416" t="n">
        <v>120</v>
      </c>
      <c r="C1416" t="inlineStr">
        <is>
          <t xml:space="preserve">CONCLUIDO	</t>
        </is>
      </c>
      <c r="D1416" t="n">
        <v>6.8258</v>
      </c>
      <c r="E1416" t="n">
        <v>14.65</v>
      </c>
      <c r="F1416" t="n">
        <v>11.67</v>
      </c>
      <c r="G1416" t="n">
        <v>116.68</v>
      </c>
      <c r="H1416" t="n">
        <v>1.53</v>
      </c>
      <c r="I1416" t="n">
        <v>6</v>
      </c>
      <c r="J1416" t="n">
        <v>273.45</v>
      </c>
      <c r="K1416" t="n">
        <v>57.72</v>
      </c>
      <c r="L1416" t="n">
        <v>23.5</v>
      </c>
      <c r="M1416" t="n">
        <v>4</v>
      </c>
      <c r="N1416" t="n">
        <v>72.22</v>
      </c>
      <c r="O1416" t="n">
        <v>33959.47</v>
      </c>
      <c r="P1416" t="n">
        <v>156.24</v>
      </c>
      <c r="Q1416" t="n">
        <v>460.69</v>
      </c>
      <c r="R1416" t="n">
        <v>44.84</v>
      </c>
      <c r="S1416" t="n">
        <v>32.19</v>
      </c>
      <c r="T1416" t="n">
        <v>2430.29</v>
      </c>
      <c r="U1416" t="n">
        <v>0.72</v>
      </c>
      <c r="V1416" t="n">
        <v>0.77</v>
      </c>
      <c r="W1416" t="n">
        <v>1.46</v>
      </c>
      <c r="X1416" t="n">
        <v>0.13</v>
      </c>
      <c r="Y1416" t="n">
        <v>1</v>
      </c>
      <c r="Z1416" t="n">
        <v>10</v>
      </c>
    </row>
    <row r="1417">
      <c r="A1417" t="n">
        <v>91</v>
      </c>
      <c r="B1417" t="n">
        <v>120</v>
      </c>
      <c r="C1417" t="inlineStr">
        <is>
          <t xml:space="preserve">CONCLUIDO	</t>
        </is>
      </c>
      <c r="D1417" t="n">
        <v>6.8253</v>
      </c>
      <c r="E1417" t="n">
        <v>14.65</v>
      </c>
      <c r="F1417" t="n">
        <v>11.67</v>
      </c>
      <c r="G1417" t="n">
        <v>116.69</v>
      </c>
      <c r="H1417" t="n">
        <v>1.54</v>
      </c>
      <c r="I1417" t="n">
        <v>6</v>
      </c>
      <c r="J1417" t="n">
        <v>273.93</v>
      </c>
      <c r="K1417" t="n">
        <v>57.72</v>
      </c>
      <c r="L1417" t="n">
        <v>23.75</v>
      </c>
      <c r="M1417" t="n">
        <v>4</v>
      </c>
      <c r="N1417" t="n">
        <v>72.45999999999999</v>
      </c>
      <c r="O1417" t="n">
        <v>34018.96</v>
      </c>
      <c r="P1417" t="n">
        <v>155.95</v>
      </c>
      <c r="Q1417" t="n">
        <v>460.69</v>
      </c>
      <c r="R1417" t="n">
        <v>44.87</v>
      </c>
      <c r="S1417" t="n">
        <v>32.19</v>
      </c>
      <c r="T1417" t="n">
        <v>2447.83</v>
      </c>
      <c r="U1417" t="n">
        <v>0.72</v>
      </c>
      <c r="V1417" t="n">
        <v>0.77</v>
      </c>
      <c r="W1417" t="n">
        <v>1.46</v>
      </c>
      <c r="X1417" t="n">
        <v>0.14</v>
      </c>
      <c r="Y1417" t="n">
        <v>1</v>
      </c>
      <c r="Z1417" t="n">
        <v>10</v>
      </c>
    </row>
    <row r="1418">
      <c r="A1418" t="n">
        <v>92</v>
      </c>
      <c r="B1418" t="n">
        <v>120</v>
      </c>
      <c r="C1418" t="inlineStr">
        <is>
          <t xml:space="preserve">CONCLUIDO	</t>
        </is>
      </c>
      <c r="D1418" t="n">
        <v>6.8235</v>
      </c>
      <c r="E1418" t="n">
        <v>14.66</v>
      </c>
      <c r="F1418" t="n">
        <v>11.67</v>
      </c>
      <c r="G1418" t="n">
        <v>116.73</v>
      </c>
      <c r="H1418" t="n">
        <v>1.56</v>
      </c>
      <c r="I1418" t="n">
        <v>6</v>
      </c>
      <c r="J1418" t="n">
        <v>274.41</v>
      </c>
      <c r="K1418" t="n">
        <v>57.72</v>
      </c>
      <c r="L1418" t="n">
        <v>24</v>
      </c>
      <c r="M1418" t="n">
        <v>4</v>
      </c>
      <c r="N1418" t="n">
        <v>72.69</v>
      </c>
      <c r="O1418" t="n">
        <v>34078.55</v>
      </c>
      <c r="P1418" t="n">
        <v>155.67</v>
      </c>
      <c r="Q1418" t="n">
        <v>460.69</v>
      </c>
      <c r="R1418" t="n">
        <v>45</v>
      </c>
      <c r="S1418" t="n">
        <v>32.19</v>
      </c>
      <c r="T1418" t="n">
        <v>2511.51</v>
      </c>
      <c r="U1418" t="n">
        <v>0.72</v>
      </c>
      <c r="V1418" t="n">
        <v>0.77</v>
      </c>
      <c r="W1418" t="n">
        <v>1.46</v>
      </c>
      <c r="X1418" t="n">
        <v>0.14</v>
      </c>
      <c r="Y1418" t="n">
        <v>1</v>
      </c>
      <c r="Z1418" t="n">
        <v>10</v>
      </c>
    </row>
    <row r="1419">
      <c r="A1419" t="n">
        <v>93</v>
      </c>
      <c r="B1419" t="n">
        <v>120</v>
      </c>
      <c r="C1419" t="inlineStr">
        <is>
          <t xml:space="preserve">CONCLUIDO	</t>
        </is>
      </c>
      <c r="D1419" t="n">
        <v>6.8257</v>
      </c>
      <c r="E1419" t="n">
        <v>14.65</v>
      </c>
      <c r="F1419" t="n">
        <v>11.67</v>
      </c>
      <c r="G1419" t="n">
        <v>116.68</v>
      </c>
      <c r="H1419" t="n">
        <v>1.57</v>
      </c>
      <c r="I1419" t="n">
        <v>6</v>
      </c>
      <c r="J1419" t="n">
        <v>274.9</v>
      </c>
      <c r="K1419" t="n">
        <v>57.72</v>
      </c>
      <c r="L1419" t="n">
        <v>24.25</v>
      </c>
      <c r="M1419" t="n">
        <v>4</v>
      </c>
      <c r="N1419" t="n">
        <v>72.92</v>
      </c>
      <c r="O1419" t="n">
        <v>34138.22</v>
      </c>
      <c r="P1419" t="n">
        <v>155.22</v>
      </c>
      <c r="Q1419" t="n">
        <v>460.69</v>
      </c>
      <c r="R1419" t="n">
        <v>44.9</v>
      </c>
      <c r="S1419" t="n">
        <v>32.19</v>
      </c>
      <c r="T1419" t="n">
        <v>2464.93</v>
      </c>
      <c r="U1419" t="n">
        <v>0.72</v>
      </c>
      <c r="V1419" t="n">
        <v>0.77</v>
      </c>
      <c r="W1419" t="n">
        <v>1.46</v>
      </c>
      <c r="X1419" t="n">
        <v>0.13</v>
      </c>
      <c r="Y1419" t="n">
        <v>1</v>
      </c>
      <c r="Z1419" t="n">
        <v>10</v>
      </c>
    </row>
    <row r="1420">
      <c r="A1420" t="n">
        <v>94</v>
      </c>
      <c r="B1420" t="n">
        <v>120</v>
      </c>
      <c r="C1420" t="inlineStr">
        <is>
          <t xml:space="preserve">CONCLUIDO	</t>
        </is>
      </c>
      <c r="D1420" t="n">
        <v>6.823</v>
      </c>
      <c r="E1420" t="n">
        <v>14.66</v>
      </c>
      <c r="F1420" t="n">
        <v>11.67</v>
      </c>
      <c r="G1420" t="n">
        <v>116.74</v>
      </c>
      <c r="H1420" t="n">
        <v>1.58</v>
      </c>
      <c r="I1420" t="n">
        <v>6</v>
      </c>
      <c r="J1420" t="n">
        <v>275.38</v>
      </c>
      <c r="K1420" t="n">
        <v>57.72</v>
      </c>
      <c r="L1420" t="n">
        <v>24.5</v>
      </c>
      <c r="M1420" t="n">
        <v>4</v>
      </c>
      <c r="N1420" t="n">
        <v>73.16</v>
      </c>
      <c r="O1420" t="n">
        <v>34197.98</v>
      </c>
      <c r="P1420" t="n">
        <v>155.38</v>
      </c>
      <c r="Q1420" t="n">
        <v>460.69</v>
      </c>
      <c r="R1420" t="n">
        <v>45.04</v>
      </c>
      <c r="S1420" t="n">
        <v>32.19</v>
      </c>
      <c r="T1420" t="n">
        <v>2533.64</v>
      </c>
      <c r="U1420" t="n">
        <v>0.71</v>
      </c>
      <c r="V1420" t="n">
        <v>0.77</v>
      </c>
      <c r="W1420" t="n">
        <v>1.46</v>
      </c>
      <c r="X1420" t="n">
        <v>0.14</v>
      </c>
      <c r="Y1420" t="n">
        <v>1</v>
      </c>
      <c r="Z1420" t="n">
        <v>10</v>
      </c>
    </row>
    <row r="1421">
      <c r="A1421" t="n">
        <v>95</v>
      </c>
      <c r="B1421" t="n">
        <v>120</v>
      </c>
      <c r="C1421" t="inlineStr">
        <is>
          <t xml:space="preserve">CONCLUIDO	</t>
        </is>
      </c>
      <c r="D1421" t="n">
        <v>6.8275</v>
      </c>
      <c r="E1421" t="n">
        <v>14.65</v>
      </c>
      <c r="F1421" t="n">
        <v>11.66</v>
      </c>
      <c r="G1421" t="n">
        <v>116.64</v>
      </c>
      <c r="H1421" t="n">
        <v>1.6</v>
      </c>
      <c r="I1421" t="n">
        <v>6</v>
      </c>
      <c r="J1421" t="n">
        <v>275.87</v>
      </c>
      <c r="K1421" t="n">
        <v>57.72</v>
      </c>
      <c r="L1421" t="n">
        <v>24.75</v>
      </c>
      <c r="M1421" t="n">
        <v>4</v>
      </c>
      <c r="N1421" t="n">
        <v>73.39</v>
      </c>
      <c r="O1421" t="n">
        <v>34257.84</v>
      </c>
      <c r="P1421" t="n">
        <v>154.35</v>
      </c>
      <c r="Q1421" t="n">
        <v>460.73</v>
      </c>
      <c r="R1421" t="n">
        <v>44.71</v>
      </c>
      <c r="S1421" t="n">
        <v>32.19</v>
      </c>
      <c r="T1421" t="n">
        <v>2365.18</v>
      </c>
      <c r="U1421" t="n">
        <v>0.72</v>
      </c>
      <c r="V1421" t="n">
        <v>0.77</v>
      </c>
      <c r="W1421" t="n">
        <v>1.46</v>
      </c>
      <c r="X1421" t="n">
        <v>0.13</v>
      </c>
      <c r="Y1421" t="n">
        <v>1</v>
      </c>
      <c r="Z1421" t="n">
        <v>10</v>
      </c>
    </row>
    <row r="1422">
      <c r="A1422" t="n">
        <v>96</v>
      </c>
      <c r="B1422" t="n">
        <v>120</v>
      </c>
      <c r="C1422" t="inlineStr">
        <is>
          <t xml:space="preserve">CONCLUIDO	</t>
        </is>
      </c>
      <c r="D1422" t="n">
        <v>6.8217</v>
      </c>
      <c r="E1422" t="n">
        <v>14.66</v>
      </c>
      <c r="F1422" t="n">
        <v>11.68</v>
      </c>
      <c r="G1422" t="n">
        <v>116.77</v>
      </c>
      <c r="H1422" t="n">
        <v>1.61</v>
      </c>
      <c r="I1422" t="n">
        <v>6</v>
      </c>
      <c r="J1422" t="n">
        <v>276.35</v>
      </c>
      <c r="K1422" t="n">
        <v>57.72</v>
      </c>
      <c r="L1422" t="n">
        <v>25</v>
      </c>
      <c r="M1422" t="n">
        <v>4</v>
      </c>
      <c r="N1422" t="n">
        <v>73.63</v>
      </c>
      <c r="O1422" t="n">
        <v>34317.79</v>
      </c>
      <c r="P1422" t="n">
        <v>152.94</v>
      </c>
      <c r="Q1422" t="n">
        <v>460.69</v>
      </c>
      <c r="R1422" t="n">
        <v>45.24</v>
      </c>
      <c r="S1422" t="n">
        <v>32.19</v>
      </c>
      <c r="T1422" t="n">
        <v>2630.15</v>
      </c>
      <c r="U1422" t="n">
        <v>0.71</v>
      </c>
      <c r="V1422" t="n">
        <v>0.77</v>
      </c>
      <c r="W1422" t="n">
        <v>1.45</v>
      </c>
      <c r="X1422" t="n">
        <v>0.14</v>
      </c>
      <c r="Y1422" t="n">
        <v>1</v>
      </c>
      <c r="Z1422" t="n">
        <v>10</v>
      </c>
    </row>
    <row r="1423">
      <c r="A1423" t="n">
        <v>97</v>
      </c>
      <c r="B1423" t="n">
        <v>120</v>
      </c>
      <c r="C1423" t="inlineStr">
        <is>
          <t xml:space="preserve">CONCLUIDO	</t>
        </is>
      </c>
      <c r="D1423" t="n">
        <v>6.8192</v>
      </c>
      <c r="E1423" t="n">
        <v>14.66</v>
      </c>
      <c r="F1423" t="n">
        <v>11.68</v>
      </c>
      <c r="G1423" t="n">
        <v>116.82</v>
      </c>
      <c r="H1423" t="n">
        <v>1.62</v>
      </c>
      <c r="I1423" t="n">
        <v>6</v>
      </c>
      <c r="J1423" t="n">
        <v>276.84</v>
      </c>
      <c r="K1423" t="n">
        <v>57.72</v>
      </c>
      <c r="L1423" t="n">
        <v>25.25</v>
      </c>
      <c r="M1423" t="n">
        <v>4</v>
      </c>
      <c r="N1423" t="n">
        <v>73.87</v>
      </c>
      <c r="O1423" t="n">
        <v>34377.83</v>
      </c>
      <c r="P1423" t="n">
        <v>153.54</v>
      </c>
      <c r="Q1423" t="n">
        <v>460.69</v>
      </c>
      <c r="R1423" t="n">
        <v>45.38</v>
      </c>
      <c r="S1423" t="n">
        <v>32.19</v>
      </c>
      <c r="T1423" t="n">
        <v>2701.57</v>
      </c>
      <c r="U1423" t="n">
        <v>0.71</v>
      </c>
      <c r="V1423" t="n">
        <v>0.76</v>
      </c>
      <c r="W1423" t="n">
        <v>1.46</v>
      </c>
      <c r="X1423" t="n">
        <v>0.15</v>
      </c>
      <c r="Y1423" t="n">
        <v>1</v>
      </c>
      <c r="Z1423" t="n">
        <v>10</v>
      </c>
    </row>
    <row r="1424">
      <c r="A1424" t="n">
        <v>98</v>
      </c>
      <c r="B1424" t="n">
        <v>120</v>
      </c>
      <c r="C1424" t="inlineStr">
        <is>
          <t xml:space="preserve">CONCLUIDO	</t>
        </is>
      </c>
      <c r="D1424" t="n">
        <v>6.8223</v>
      </c>
      <c r="E1424" t="n">
        <v>14.66</v>
      </c>
      <c r="F1424" t="n">
        <v>11.68</v>
      </c>
      <c r="G1424" t="n">
        <v>116.76</v>
      </c>
      <c r="H1424" t="n">
        <v>1.64</v>
      </c>
      <c r="I1424" t="n">
        <v>6</v>
      </c>
      <c r="J1424" t="n">
        <v>277.33</v>
      </c>
      <c r="K1424" t="n">
        <v>57.72</v>
      </c>
      <c r="L1424" t="n">
        <v>25.5</v>
      </c>
      <c r="M1424" t="n">
        <v>4</v>
      </c>
      <c r="N1424" t="n">
        <v>74.09999999999999</v>
      </c>
      <c r="O1424" t="n">
        <v>34437.96</v>
      </c>
      <c r="P1424" t="n">
        <v>152.5</v>
      </c>
      <c r="Q1424" t="n">
        <v>460.73</v>
      </c>
      <c r="R1424" t="n">
        <v>45.16</v>
      </c>
      <c r="S1424" t="n">
        <v>32.19</v>
      </c>
      <c r="T1424" t="n">
        <v>2590.29</v>
      </c>
      <c r="U1424" t="n">
        <v>0.71</v>
      </c>
      <c r="V1424" t="n">
        <v>0.77</v>
      </c>
      <c r="W1424" t="n">
        <v>1.46</v>
      </c>
      <c r="X1424" t="n">
        <v>0.14</v>
      </c>
      <c r="Y1424" t="n">
        <v>1</v>
      </c>
      <c r="Z1424" t="n">
        <v>10</v>
      </c>
    </row>
    <row r="1425">
      <c r="A1425" t="n">
        <v>99</v>
      </c>
      <c r="B1425" t="n">
        <v>120</v>
      </c>
      <c r="C1425" t="inlineStr">
        <is>
          <t xml:space="preserve">CONCLUIDO	</t>
        </is>
      </c>
      <c r="D1425" t="n">
        <v>6.8228</v>
      </c>
      <c r="E1425" t="n">
        <v>14.66</v>
      </c>
      <c r="F1425" t="n">
        <v>11.67</v>
      </c>
      <c r="G1425" t="n">
        <v>116.74</v>
      </c>
      <c r="H1425" t="n">
        <v>1.65</v>
      </c>
      <c r="I1425" t="n">
        <v>6</v>
      </c>
      <c r="J1425" t="n">
        <v>277.82</v>
      </c>
      <c r="K1425" t="n">
        <v>57.72</v>
      </c>
      <c r="L1425" t="n">
        <v>25.75</v>
      </c>
      <c r="M1425" t="n">
        <v>4</v>
      </c>
      <c r="N1425" t="n">
        <v>74.34</v>
      </c>
      <c r="O1425" t="n">
        <v>34498.19</v>
      </c>
      <c r="P1425" t="n">
        <v>151.1</v>
      </c>
      <c r="Q1425" t="n">
        <v>460.69</v>
      </c>
      <c r="R1425" t="n">
        <v>45.11</v>
      </c>
      <c r="S1425" t="n">
        <v>32.19</v>
      </c>
      <c r="T1425" t="n">
        <v>2565.52</v>
      </c>
      <c r="U1425" t="n">
        <v>0.71</v>
      </c>
      <c r="V1425" t="n">
        <v>0.77</v>
      </c>
      <c r="W1425" t="n">
        <v>1.46</v>
      </c>
      <c r="X1425" t="n">
        <v>0.14</v>
      </c>
      <c r="Y1425" t="n">
        <v>1</v>
      </c>
      <c r="Z1425" t="n">
        <v>10</v>
      </c>
    </row>
    <row r="1426">
      <c r="A1426" t="n">
        <v>100</v>
      </c>
      <c r="B1426" t="n">
        <v>120</v>
      </c>
      <c r="C1426" t="inlineStr">
        <is>
          <t xml:space="preserve">CONCLUIDO	</t>
        </is>
      </c>
      <c r="D1426" t="n">
        <v>6.8235</v>
      </c>
      <c r="E1426" t="n">
        <v>14.66</v>
      </c>
      <c r="F1426" t="n">
        <v>11.67</v>
      </c>
      <c r="G1426" t="n">
        <v>116.73</v>
      </c>
      <c r="H1426" t="n">
        <v>1.66</v>
      </c>
      <c r="I1426" t="n">
        <v>6</v>
      </c>
      <c r="J1426" t="n">
        <v>278.31</v>
      </c>
      <c r="K1426" t="n">
        <v>57.72</v>
      </c>
      <c r="L1426" t="n">
        <v>26</v>
      </c>
      <c r="M1426" t="n">
        <v>4</v>
      </c>
      <c r="N1426" t="n">
        <v>74.58</v>
      </c>
      <c r="O1426" t="n">
        <v>34558.51</v>
      </c>
      <c r="P1426" t="n">
        <v>150.5</v>
      </c>
      <c r="Q1426" t="n">
        <v>460.69</v>
      </c>
      <c r="R1426" t="n">
        <v>45.12</v>
      </c>
      <c r="S1426" t="n">
        <v>32.19</v>
      </c>
      <c r="T1426" t="n">
        <v>2574.21</v>
      </c>
      <c r="U1426" t="n">
        <v>0.71</v>
      </c>
      <c r="V1426" t="n">
        <v>0.77</v>
      </c>
      <c r="W1426" t="n">
        <v>1.45</v>
      </c>
      <c r="X1426" t="n">
        <v>0.14</v>
      </c>
      <c r="Y1426" t="n">
        <v>1</v>
      </c>
      <c r="Z1426" t="n">
        <v>10</v>
      </c>
    </row>
    <row r="1427">
      <c r="A1427" t="n">
        <v>101</v>
      </c>
      <c r="B1427" t="n">
        <v>120</v>
      </c>
      <c r="C1427" t="inlineStr">
        <is>
          <t xml:space="preserve">CONCLUIDO	</t>
        </is>
      </c>
      <c r="D1427" t="n">
        <v>6.8213</v>
      </c>
      <c r="E1427" t="n">
        <v>14.66</v>
      </c>
      <c r="F1427" t="n">
        <v>11.68</v>
      </c>
      <c r="G1427" t="n">
        <v>116.78</v>
      </c>
      <c r="H1427" t="n">
        <v>1.68</v>
      </c>
      <c r="I1427" t="n">
        <v>6</v>
      </c>
      <c r="J1427" t="n">
        <v>278.79</v>
      </c>
      <c r="K1427" t="n">
        <v>57.72</v>
      </c>
      <c r="L1427" t="n">
        <v>26.25</v>
      </c>
      <c r="M1427" t="n">
        <v>3</v>
      </c>
      <c r="N1427" t="n">
        <v>74.81999999999999</v>
      </c>
      <c r="O1427" t="n">
        <v>34618.92</v>
      </c>
      <c r="P1427" t="n">
        <v>149.36</v>
      </c>
      <c r="Q1427" t="n">
        <v>460.69</v>
      </c>
      <c r="R1427" t="n">
        <v>45.11</v>
      </c>
      <c r="S1427" t="n">
        <v>32.19</v>
      </c>
      <c r="T1427" t="n">
        <v>2565.43</v>
      </c>
      <c r="U1427" t="n">
        <v>0.71</v>
      </c>
      <c r="V1427" t="n">
        <v>0.77</v>
      </c>
      <c r="W1427" t="n">
        <v>1.46</v>
      </c>
      <c r="X1427" t="n">
        <v>0.14</v>
      </c>
      <c r="Y1427" t="n">
        <v>1</v>
      </c>
      <c r="Z1427" t="n">
        <v>10</v>
      </c>
    </row>
    <row r="1428">
      <c r="A1428" t="n">
        <v>102</v>
      </c>
      <c r="B1428" t="n">
        <v>120</v>
      </c>
      <c r="C1428" t="inlineStr">
        <is>
          <t xml:space="preserve">CONCLUIDO	</t>
        </is>
      </c>
      <c r="D1428" t="n">
        <v>6.821</v>
      </c>
      <c r="E1428" t="n">
        <v>14.66</v>
      </c>
      <c r="F1428" t="n">
        <v>11.68</v>
      </c>
      <c r="G1428" t="n">
        <v>116.78</v>
      </c>
      <c r="H1428" t="n">
        <v>1.69</v>
      </c>
      <c r="I1428" t="n">
        <v>6</v>
      </c>
      <c r="J1428" t="n">
        <v>279.29</v>
      </c>
      <c r="K1428" t="n">
        <v>57.72</v>
      </c>
      <c r="L1428" t="n">
        <v>26.5</v>
      </c>
      <c r="M1428" t="n">
        <v>3</v>
      </c>
      <c r="N1428" t="n">
        <v>75.06</v>
      </c>
      <c r="O1428" t="n">
        <v>34679.43</v>
      </c>
      <c r="P1428" t="n">
        <v>149.33</v>
      </c>
      <c r="Q1428" t="n">
        <v>460.69</v>
      </c>
      <c r="R1428" t="n">
        <v>45.13</v>
      </c>
      <c r="S1428" t="n">
        <v>32.19</v>
      </c>
      <c r="T1428" t="n">
        <v>2579.17</v>
      </c>
      <c r="U1428" t="n">
        <v>0.71</v>
      </c>
      <c r="V1428" t="n">
        <v>0.77</v>
      </c>
      <c r="W1428" t="n">
        <v>1.46</v>
      </c>
      <c r="X1428" t="n">
        <v>0.14</v>
      </c>
      <c r="Y1428" t="n">
        <v>1</v>
      </c>
      <c r="Z1428" t="n">
        <v>10</v>
      </c>
    </row>
    <row r="1429">
      <c r="A1429" t="n">
        <v>103</v>
      </c>
      <c r="B1429" t="n">
        <v>120</v>
      </c>
      <c r="C1429" t="inlineStr">
        <is>
          <t xml:space="preserve">CONCLUIDO	</t>
        </is>
      </c>
      <c r="D1429" t="n">
        <v>6.8588</v>
      </c>
      <c r="E1429" t="n">
        <v>14.58</v>
      </c>
      <c r="F1429" t="n">
        <v>11.64</v>
      </c>
      <c r="G1429" t="n">
        <v>139.72</v>
      </c>
      <c r="H1429" t="n">
        <v>1.7</v>
      </c>
      <c r="I1429" t="n">
        <v>5</v>
      </c>
      <c r="J1429" t="n">
        <v>279.78</v>
      </c>
      <c r="K1429" t="n">
        <v>57.72</v>
      </c>
      <c r="L1429" t="n">
        <v>26.75</v>
      </c>
      <c r="M1429" t="n">
        <v>2</v>
      </c>
      <c r="N1429" t="n">
        <v>75.3</v>
      </c>
      <c r="O1429" t="n">
        <v>34740.03</v>
      </c>
      <c r="P1429" t="n">
        <v>148.62</v>
      </c>
      <c r="Q1429" t="n">
        <v>460.69</v>
      </c>
      <c r="R1429" t="n">
        <v>44.1</v>
      </c>
      <c r="S1429" t="n">
        <v>32.19</v>
      </c>
      <c r="T1429" t="n">
        <v>2066.09</v>
      </c>
      <c r="U1429" t="n">
        <v>0.73</v>
      </c>
      <c r="V1429" t="n">
        <v>0.77</v>
      </c>
      <c r="W1429" t="n">
        <v>1.45</v>
      </c>
      <c r="X1429" t="n">
        <v>0.11</v>
      </c>
      <c r="Y1429" t="n">
        <v>1</v>
      </c>
      <c r="Z1429" t="n">
        <v>10</v>
      </c>
    </row>
    <row r="1430">
      <c r="A1430" t="n">
        <v>104</v>
      </c>
      <c r="B1430" t="n">
        <v>120</v>
      </c>
      <c r="C1430" t="inlineStr">
        <is>
          <t xml:space="preserve">CONCLUIDO	</t>
        </is>
      </c>
      <c r="D1430" t="n">
        <v>6.8587</v>
      </c>
      <c r="E1430" t="n">
        <v>14.58</v>
      </c>
      <c r="F1430" t="n">
        <v>11.64</v>
      </c>
      <c r="G1430" t="n">
        <v>139.72</v>
      </c>
      <c r="H1430" t="n">
        <v>1.72</v>
      </c>
      <c r="I1430" t="n">
        <v>5</v>
      </c>
      <c r="J1430" t="n">
        <v>280.27</v>
      </c>
      <c r="K1430" t="n">
        <v>57.72</v>
      </c>
      <c r="L1430" t="n">
        <v>27</v>
      </c>
      <c r="M1430" t="n">
        <v>1</v>
      </c>
      <c r="N1430" t="n">
        <v>75.54000000000001</v>
      </c>
      <c r="O1430" t="n">
        <v>34800.73</v>
      </c>
      <c r="P1430" t="n">
        <v>148.88</v>
      </c>
      <c r="Q1430" t="n">
        <v>460.69</v>
      </c>
      <c r="R1430" t="n">
        <v>44</v>
      </c>
      <c r="S1430" t="n">
        <v>32.19</v>
      </c>
      <c r="T1430" t="n">
        <v>2019.15</v>
      </c>
      <c r="U1430" t="n">
        <v>0.73</v>
      </c>
      <c r="V1430" t="n">
        <v>0.77</v>
      </c>
      <c r="W1430" t="n">
        <v>1.46</v>
      </c>
      <c r="X1430" t="n">
        <v>0.11</v>
      </c>
      <c r="Y1430" t="n">
        <v>1</v>
      </c>
      <c r="Z1430" t="n">
        <v>10</v>
      </c>
    </row>
    <row r="1431">
      <c r="A1431" t="n">
        <v>105</v>
      </c>
      <c r="B1431" t="n">
        <v>120</v>
      </c>
      <c r="C1431" t="inlineStr">
        <is>
          <t xml:space="preserve">CONCLUIDO	</t>
        </is>
      </c>
      <c r="D1431" t="n">
        <v>6.859</v>
      </c>
      <c r="E1431" t="n">
        <v>14.58</v>
      </c>
      <c r="F1431" t="n">
        <v>11.64</v>
      </c>
      <c r="G1431" t="n">
        <v>139.71</v>
      </c>
      <c r="H1431" t="n">
        <v>1.73</v>
      </c>
      <c r="I1431" t="n">
        <v>5</v>
      </c>
      <c r="J1431" t="n">
        <v>280.76</v>
      </c>
      <c r="K1431" t="n">
        <v>57.72</v>
      </c>
      <c r="L1431" t="n">
        <v>27.25</v>
      </c>
      <c r="M1431" t="n">
        <v>1</v>
      </c>
      <c r="N1431" t="n">
        <v>75.79000000000001</v>
      </c>
      <c r="O1431" t="n">
        <v>34861.53</v>
      </c>
      <c r="P1431" t="n">
        <v>149.16</v>
      </c>
      <c r="Q1431" t="n">
        <v>460.69</v>
      </c>
      <c r="R1431" t="n">
        <v>44.03</v>
      </c>
      <c r="S1431" t="n">
        <v>32.19</v>
      </c>
      <c r="T1431" t="n">
        <v>2031.72</v>
      </c>
      <c r="U1431" t="n">
        <v>0.73</v>
      </c>
      <c r="V1431" t="n">
        <v>0.77</v>
      </c>
      <c r="W1431" t="n">
        <v>1.46</v>
      </c>
      <c r="X1431" t="n">
        <v>0.11</v>
      </c>
      <c r="Y1431" t="n">
        <v>1</v>
      </c>
      <c r="Z1431" t="n">
        <v>10</v>
      </c>
    </row>
    <row r="1432">
      <c r="A1432" t="n">
        <v>106</v>
      </c>
      <c r="B1432" t="n">
        <v>120</v>
      </c>
      <c r="C1432" t="inlineStr">
        <is>
          <t xml:space="preserve">CONCLUIDO	</t>
        </is>
      </c>
      <c r="D1432" t="n">
        <v>6.8574</v>
      </c>
      <c r="E1432" t="n">
        <v>14.58</v>
      </c>
      <c r="F1432" t="n">
        <v>11.65</v>
      </c>
      <c r="G1432" t="n">
        <v>139.75</v>
      </c>
      <c r="H1432" t="n">
        <v>1.74</v>
      </c>
      <c r="I1432" t="n">
        <v>5</v>
      </c>
      <c r="J1432" t="n">
        <v>281.26</v>
      </c>
      <c r="K1432" t="n">
        <v>57.72</v>
      </c>
      <c r="L1432" t="n">
        <v>27.5</v>
      </c>
      <c r="M1432" t="n">
        <v>1</v>
      </c>
      <c r="N1432" t="n">
        <v>76.03</v>
      </c>
      <c r="O1432" t="n">
        <v>34922.42</v>
      </c>
      <c r="P1432" t="n">
        <v>149.5</v>
      </c>
      <c r="Q1432" t="n">
        <v>460.69</v>
      </c>
      <c r="R1432" t="n">
        <v>44.07</v>
      </c>
      <c r="S1432" t="n">
        <v>32.19</v>
      </c>
      <c r="T1432" t="n">
        <v>2054.85</v>
      </c>
      <c r="U1432" t="n">
        <v>0.73</v>
      </c>
      <c r="V1432" t="n">
        <v>0.77</v>
      </c>
      <c r="W1432" t="n">
        <v>1.46</v>
      </c>
      <c r="X1432" t="n">
        <v>0.11</v>
      </c>
      <c r="Y1432" t="n">
        <v>1</v>
      </c>
      <c r="Z1432" t="n">
        <v>10</v>
      </c>
    </row>
    <row r="1433">
      <c r="A1433" t="n">
        <v>107</v>
      </c>
      <c r="B1433" t="n">
        <v>120</v>
      </c>
      <c r="C1433" t="inlineStr">
        <is>
          <t xml:space="preserve">CONCLUIDO	</t>
        </is>
      </c>
      <c r="D1433" t="n">
        <v>6.8579</v>
      </c>
      <c r="E1433" t="n">
        <v>14.58</v>
      </c>
      <c r="F1433" t="n">
        <v>11.64</v>
      </c>
      <c r="G1433" t="n">
        <v>139.74</v>
      </c>
      <c r="H1433" t="n">
        <v>1.75</v>
      </c>
      <c r="I1433" t="n">
        <v>5</v>
      </c>
      <c r="J1433" t="n">
        <v>281.75</v>
      </c>
      <c r="K1433" t="n">
        <v>57.72</v>
      </c>
      <c r="L1433" t="n">
        <v>27.75</v>
      </c>
      <c r="M1433" t="n">
        <v>1</v>
      </c>
      <c r="N1433" t="n">
        <v>76.28</v>
      </c>
      <c r="O1433" t="n">
        <v>34983.41</v>
      </c>
      <c r="P1433" t="n">
        <v>149.74</v>
      </c>
      <c r="Q1433" t="n">
        <v>460.69</v>
      </c>
      <c r="R1433" t="n">
        <v>44.1</v>
      </c>
      <c r="S1433" t="n">
        <v>32.19</v>
      </c>
      <c r="T1433" t="n">
        <v>2066.25</v>
      </c>
      <c r="U1433" t="n">
        <v>0.73</v>
      </c>
      <c r="V1433" t="n">
        <v>0.77</v>
      </c>
      <c r="W1433" t="n">
        <v>1.46</v>
      </c>
      <c r="X1433" t="n">
        <v>0.11</v>
      </c>
      <c r="Y1433" t="n">
        <v>1</v>
      </c>
      <c r="Z1433" t="n">
        <v>10</v>
      </c>
    </row>
    <row r="1434">
      <c r="A1434" t="n">
        <v>108</v>
      </c>
      <c r="B1434" t="n">
        <v>120</v>
      </c>
      <c r="C1434" t="inlineStr">
        <is>
          <t xml:space="preserve">CONCLUIDO	</t>
        </is>
      </c>
      <c r="D1434" t="n">
        <v>6.8571</v>
      </c>
      <c r="E1434" t="n">
        <v>14.58</v>
      </c>
      <c r="F1434" t="n">
        <v>11.65</v>
      </c>
      <c r="G1434" t="n">
        <v>139.76</v>
      </c>
      <c r="H1434" t="n">
        <v>1.77</v>
      </c>
      <c r="I1434" t="n">
        <v>5</v>
      </c>
      <c r="J1434" t="n">
        <v>282.25</v>
      </c>
      <c r="K1434" t="n">
        <v>57.72</v>
      </c>
      <c r="L1434" t="n">
        <v>28</v>
      </c>
      <c r="M1434" t="n">
        <v>0</v>
      </c>
      <c r="N1434" t="n">
        <v>76.52</v>
      </c>
      <c r="O1434" t="n">
        <v>35044.49</v>
      </c>
      <c r="P1434" t="n">
        <v>150</v>
      </c>
      <c r="Q1434" t="n">
        <v>460.69</v>
      </c>
      <c r="R1434" t="n">
        <v>44.09</v>
      </c>
      <c r="S1434" t="n">
        <v>32.19</v>
      </c>
      <c r="T1434" t="n">
        <v>2063.7</v>
      </c>
      <c r="U1434" t="n">
        <v>0.73</v>
      </c>
      <c r="V1434" t="n">
        <v>0.77</v>
      </c>
      <c r="W1434" t="n">
        <v>1.46</v>
      </c>
      <c r="X1434" t="n">
        <v>0.11</v>
      </c>
      <c r="Y1434" t="n">
        <v>1</v>
      </c>
      <c r="Z1434" t="n">
        <v>10</v>
      </c>
    </row>
    <row r="1435">
      <c r="A1435" t="n">
        <v>0</v>
      </c>
      <c r="B1435" t="n">
        <v>145</v>
      </c>
      <c r="C1435" t="inlineStr">
        <is>
          <t xml:space="preserve">CONCLUIDO	</t>
        </is>
      </c>
      <c r="D1435" t="n">
        <v>2.828</v>
      </c>
      <c r="E1435" t="n">
        <v>35.36</v>
      </c>
      <c r="F1435" t="n">
        <v>19.1</v>
      </c>
      <c r="G1435" t="n">
        <v>4.64</v>
      </c>
      <c r="H1435" t="n">
        <v>0.06</v>
      </c>
      <c r="I1435" t="n">
        <v>247</v>
      </c>
      <c r="J1435" t="n">
        <v>285.18</v>
      </c>
      <c r="K1435" t="n">
        <v>61.2</v>
      </c>
      <c r="L1435" t="n">
        <v>1</v>
      </c>
      <c r="M1435" t="n">
        <v>245</v>
      </c>
      <c r="N1435" t="n">
        <v>77.98</v>
      </c>
      <c r="O1435" t="n">
        <v>35406.83</v>
      </c>
      <c r="P1435" t="n">
        <v>339.21</v>
      </c>
      <c r="Q1435" t="n">
        <v>460.99</v>
      </c>
      <c r="R1435" t="n">
        <v>287.29</v>
      </c>
      <c r="S1435" t="n">
        <v>32.19</v>
      </c>
      <c r="T1435" t="n">
        <v>122450.33</v>
      </c>
      <c r="U1435" t="n">
        <v>0.11</v>
      </c>
      <c r="V1435" t="n">
        <v>0.47</v>
      </c>
      <c r="W1435" t="n">
        <v>1.88</v>
      </c>
      <c r="X1435" t="n">
        <v>7.56</v>
      </c>
      <c r="Y1435" t="n">
        <v>1</v>
      </c>
      <c r="Z1435" t="n">
        <v>10</v>
      </c>
    </row>
    <row r="1436">
      <c r="A1436" t="n">
        <v>1</v>
      </c>
      <c r="B1436" t="n">
        <v>145</v>
      </c>
      <c r="C1436" t="inlineStr">
        <is>
          <t xml:space="preserve">CONCLUIDO	</t>
        </is>
      </c>
      <c r="D1436" t="n">
        <v>3.4619</v>
      </c>
      <c r="E1436" t="n">
        <v>28.89</v>
      </c>
      <c r="F1436" t="n">
        <v>16.67</v>
      </c>
      <c r="G1436" t="n">
        <v>5.81</v>
      </c>
      <c r="H1436" t="n">
        <v>0.08</v>
      </c>
      <c r="I1436" t="n">
        <v>172</v>
      </c>
      <c r="J1436" t="n">
        <v>285.68</v>
      </c>
      <c r="K1436" t="n">
        <v>61.2</v>
      </c>
      <c r="L1436" t="n">
        <v>1.25</v>
      </c>
      <c r="M1436" t="n">
        <v>170</v>
      </c>
      <c r="N1436" t="n">
        <v>78.23999999999999</v>
      </c>
      <c r="O1436" t="n">
        <v>35468.6</v>
      </c>
      <c r="P1436" t="n">
        <v>295.67</v>
      </c>
      <c r="Q1436" t="n">
        <v>460.87</v>
      </c>
      <c r="R1436" t="n">
        <v>207.64</v>
      </c>
      <c r="S1436" t="n">
        <v>32.19</v>
      </c>
      <c r="T1436" t="n">
        <v>83002.34</v>
      </c>
      <c r="U1436" t="n">
        <v>0.16</v>
      </c>
      <c r="V1436" t="n">
        <v>0.54</v>
      </c>
      <c r="W1436" t="n">
        <v>1.74</v>
      </c>
      <c r="X1436" t="n">
        <v>5.13</v>
      </c>
      <c r="Y1436" t="n">
        <v>1</v>
      </c>
      <c r="Z1436" t="n">
        <v>10</v>
      </c>
    </row>
    <row r="1437">
      <c r="A1437" t="n">
        <v>2</v>
      </c>
      <c r="B1437" t="n">
        <v>145</v>
      </c>
      <c r="C1437" t="inlineStr">
        <is>
          <t xml:space="preserve">CONCLUIDO	</t>
        </is>
      </c>
      <c r="D1437" t="n">
        <v>3.9095</v>
      </c>
      <c r="E1437" t="n">
        <v>25.58</v>
      </c>
      <c r="F1437" t="n">
        <v>15.46</v>
      </c>
      <c r="G1437" t="n">
        <v>6.98</v>
      </c>
      <c r="H1437" t="n">
        <v>0.09</v>
      </c>
      <c r="I1437" t="n">
        <v>133</v>
      </c>
      <c r="J1437" t="n">
        <v>286.19</v>
      </c>
      <c r="K1437" t="n">
        <v>61.2</v>
      </c>
      <c r="L1437" t="n">
        <v>1.5</v>
      </c>
      <c r="M1437" t="n">
        <v>131</v>
      </c>
      <c r="N1437" t="n">
        <v>78.48999999999999</v>
      </c>
      <c r="O1437" t="n">
        <v>35530.47</v>
      </c>
      <c r="P1437" t="n">
        <v>274.04</v>
      </c>
      <c r="Q1437" t="n">
        <v>460.74</v>
      </c>
      <c r="R1437" t="n">
        <v>168.72</v>
      </c>
      <c r="S1437" t="n">
        <v>32.19</v>
      </c>
      <c r="T1437" t="n">
        <v>63735.04</v>
      </c>
      <c r="U1437" t="n">
        <v>0.19</v>
      </c>
      <c r="V1437" t="n">
        <v>0.58</v>
      </c>
      <c r="W1437" t="n">
        <v>1.67</v>
      </c>
      <c r="X1437" t="n">
        <v>3.93</v>
      </c>
      <c r="Y1437" t="n">
        <v>1</v>
      </c>
      <c r="Z1437" t="n">
        <v>10</v>
      </c>
    </row>
    <row r="1438">
      <c r="A1438" t="n">
        <v>3</v>
      </c>
      <c r="B1438" t="n">
        <v>145</v>
      </c>
      <c r="C1438" t="inlineStr">
        <is>
          <t xml:space="preserve">CONCLUIDO	</t>
        </is>
      </c>
      <c r="D1438" t="n">
        <v>4.2441</v>
      </c>
      <c r="E1438" t="n">
        <v>23.56</v>
      </c>
      <c r="F1438" t="n">
        <v>14.74</v>
      </c>
      <c r="G1438" t="n">
        <v>8.109999999999999</v>
      </c>
      <c r="H1438" t="n">
        <v>0.11</v>
      </c>
      <c r="I1438" t="n">
        <v>109</v>
      </c>
      <c r="J1438" t="n">
        <v>286.69</v>
      </c>
      <c r="K1438" t="n">
        <v>61.2</v>
      </c>
      <c r="L1438" t="n">
        <v>1.75</v>
      </c>
      <c r="M1438" t="n">
        <v>107</v>
      </c>
      <c r="N1438" t="n">
        <v>78.73999999999999</v>
      </c>
      <c r="O1438" t="n">
        <v>35592.57</v>
      </c>
      <c r="P1438" t="n">
        <v>260.99</v>
      </c>
      <c r="Q1438" t="n">
        <v>460.76</v>
      </c>
      <c r="R1438" t="n">
        <v>144.94</v>
      </c>
      <c r="S1438" t="n">
        <v>32.19</v>
      </c>
      <c r="T1438" t="n">
        <v>51967.82</v>
      </c>
      <c r="U1438" t="n">
        <v>0.22</v>
      </c>
      <c r="V1438" t="n">
        <v>0.61</v>
      </c>
      <c r="W1438" t="n">
        <v>1.63</v>
      </c>
      <c r="X1438" t="n">
        <v>3.2</v>
      </c>
      <c r="Y1438" t="n">
        <v>1</v>
      </c>
      <c r="Z1438" t="n">
        <v>10</v>
      </c>
    </row>
    <row r="1439">
      <c r="A1439" t="n">
        <v>4</v>
      </c>
      <c r="B1439" t="n">
        <v>145</v>
      </c>
      <c r="C1439" t="inlineStr">
        <is>
          <t xml:space="preserve">CONCLUIDO	</t>
        </is>
      </c>
      <c r="D1439" t="n">
        <v>4.5219</v>
      </c>
      <c r="E1439" t="n">
        <v>22.11</v>
      </c>
      <c r="F1439" t="n">
        <v>14.21</v>
      </c>
      <c r="G1439" t="n">
        <v>9.27</v>
      </c>
      <c r="H1439" t="n">
        <v>0.12</v>
      </c>
      <c r="I1439" t="n">
        <v>92</v>
      </c>
      <c r="J1439" t="n">
        <v>287.19</v>
      </c>
      <c r="K1439" t="n">
        <v>61.2</v>
      </c>
      <c r="L1439" t="n">
        <v>2</v>
      </c>
      <c r="M1439" t="n">
        <v>90</v>
      </c>
      <c r="N1439" t="n">
        <v>78.98999999999999</v>
      </c>
      <c r="O1439" t="n">
        <v>35654.65</v>
      </c>
      <c r="P1439" t="n">
        <v>251.33</v>
      </c>
      <c r="Q1439" t="n">
        <v>460.78</v>
      </c>
      <c r="R1439" t="n">
        <v>127.46</v>
      </c>
      <c r="S1439" t="n">
        <v>32.19</v>
      </c>
      <c r="T1439" t="n">
        <v>43313.12</v>
      </c>
      <c r="U1439" t="n">
        <v>0.25</v>
      </c>
      <c r="V1439" t="n">
        <v>0.63</v>
      </c>
      <c r="W1439" t="n">
        <v>1.6</v>
      </c>
      <c r="X1439" t="n">
        <v>2.67</v>
      </c>
      <c r="Y1439" t="n">
        <v>1</v>
      </c>
      <c r="Z1439" t="n">
        <v>10</v>
      </c>
    </row>
    <row r="1440">
      <c r="A1440" t="n">
        <v>5</v>
      </c>
      <c r="B1440" t="n">
        <v>145</v>
      </c>
      <c r="C1440" t="inlineStr">
        <is>
          <t xml:space="preserve">CONCLUIDO	</t>
        </is>
      </c>
      <c r="D1440" t="n">
        <v>4.7329</v>
      </c>
      <c r="E1440" t="n">
        <v>21.13</v>
      </c>
      <c r="F1440" t="n">
        <v>13.87</v>
      </c>
      <c r="G1440" t="n">
        <v>10.4</v>
      </c>
      <c r="H1440" t="n">
        <v>0.14</v>
      </c>
      <c r="I1440" t="n">
        <v>80</v>
      </c>
      <c r="J1440" t="n">
        <v>287.7</v>
      </c>
      <c r="K1440" t="n">
        <v>61.2</v>
      </c>
      <c r="L1440" t="n">
        <v>2.25</v>
      </c>
      <c r="M1440" t="n">
        <v>78</v>
      </c>
      <c r="N1440" t="n">
        <v>79.25</v>
      </c>
      <c r="O1440" t="n">
        <v>35716.83</v>
      </c>
      <c r="P1440" t="n">
        <v>245.1</v>
      </c>
      <c r="Q1440" t="n">
        <v>460.81</v>
      </c>
      <c r="R1440" t="n">
        <v>116.25</v>
      </c>
      <c r="S1440" t="n">
        <v>32.19</v>
      </c>
      <c r="T1440" t="n">
        <v>37768.73</v>
      </c>
      <c r="U1440" t="n">
        <v>0.28</v>
      </c>
      <c r="V1440" t="n">
        <v>0.64</v>
      </c>
      <c r="W1440" t="n">
        <v>1.59</v>
      </c>
      <c r="X1440" t="n">
        <v>2.33</v>
      </c>
      <c r="Y1440" t="n">
        <v>1</v>
      </c>
      <c r="Z1440" t="n">
        <v>10</v>
      </c>
    </row>
    <row r="1441">
      <c r="A1441" t="n">
        <v>6</v>
      </c>
      <c r="B1441" t="n">
        <v>145</v>
      </c>
      <c r="C1441" t="inlineStr">
        <is>
          <t xml:space="preserve">CONCLUIDO	</t>
        </is>
      </c>
      <c r="D1441" t="n">
        <v>4.929</v>
      </c>
      <c r="E1441" t="n">
        <v>20.29</v>
      </c>
      <c r="F1441" t="n">
        <v>13.57</v>
      </c>
      <c r="G1441" t="n">
        <v>11.63</v>
      </c>
      <c r="H1441" t="n">
        <v>0.15</v>
      </c>
      <c r="I1441" t="n">
        <v>70</v>
      </c>
      <c r="J1441" t="n">
        <v>288.2</v>
      </c>
      <c r="K1441" t="n">
        <v>61.2</v>
      </c>
      <c r="L1441" t="n">
        <v>2.5</v>
      </c>
      <c r="M1441" t="n">
        <v>68</v>
      </c>
      <c r="N1441" t="n">
        <v>79.5</v>
      </c>
      <c r="O1441" t="n">
        <v>35779.11</v>
      </c>
      <c r="P1441" t="n">
        <v>239.54</v>
      </c>
      <c r="Q1441" t="n">
        <v>460.78</v>
      </c>
      <c r="R1441" t="n">
        <v>106.32</v>
      </c>
      <c r="S1441" t="n">
        <v>32.19</v>
      </c>
      <c r="T1441" t="n">
        <v>32853.2</v>
      </c>
      <c r="U1441" t="n">
        <v>0.3</v>
      </c>
      <c r="V1441" t="n">
        <v>0.66</v>
      </c>
      <c r="W1441" t="n">
        <v>1.57</v>
      </c>
      <c r="X1441" t="n">
        <v>2.03</v>
      </c>
      <c r="Y1441" t="n">
        <v>1</v>
      </c>
      <c r="Z1441" t="n">
        <v>10</v>
      </c>
    </row>
    <row r="1442">
      <c r="A1442" t="n">
        <v>7</v>
      </c>
      <c r="B1442" t="n">
        <v>145</v>
      </c>
      <c r="C1442" t="inlineStr">
        <is>
          <t xml:space="preserve">CONCLUIDO	</t>
        </is>
      </c>
      <c r="D1442" t="n">
        <v>5.0836</v>
      </c>
      <c r="E1442" t="n">
        <v>19.67</v>
      </c>
      <c r="F1442" t="n">
        <v>13.33</v>
      </c>
      <c r="G1442" t="n">
        <v>12.69</v>
      </c>
      <c r="H1442" t="n">
        <v>0.17</v>
      </c>
      <c r="I1442" t="n">
        <v>63</v>
      </c>
      <c r="J1442" t="n">
        <v>288.71</v>
      </c>
      <c r="K1442" t="n">
        <v>61.2</v>
      </c>
      <c r="L1442" t="n">
        <v>2.75</v>
      </c>
      <c r="M1442" t="n">
        <v>61</v>
      </c>
      <c r="N1442" t="n">
        <v>79.76000000000001</v>
      </c>
      <c r="O1442" t="n">
        <v>35841.5</v>
      </c>
      <c r="P1442" t="n">
        <v>235.13</v>
      </c>
      <c r="Q1442" t="n">
        <v>460.75</v>
      </c>
      <c r="R1442" t="n">
        <v>98.91</v>
      </c>
      <c r="S1442" t="n">
        <v>32.19</v>
      </c>
      <c r="T1442" t="n">
        <v>29182.74</v>
      </c>
      <c r="U1442" t="n">
        <v>0.33</v>
      </c>
      <c r="V1442" t="n">
        <v>0.67</v>
      </c>
      <c r="W1442" t="n">
        <v>1.55</v>
      </c>
      <c r="X1442" t="n">
        <v>1.79</v>
      </c>
      <c r="Y1442" t="n">
        <v>1</v>
      </c>
      <c r="Z1442" t="n">
        <v>10</v>
      </c>
    </row>
    <row r="1443">
      <c r="A1443" t="n">
        <v>8</v>
      </c>
      <c r="B1443" t="n">
        <v>145</v>
      </c>
      <c r="C1443" t="inlineStr">
        <is>
          <t xml:space="preserve">CONCLUIDO	</t>
        </is>
      </c>
      <c r="D1443" t="n">
        <v>5.2077</v>
      </c>
      <c r="E1443" t="n">
        <v>19.2</v>
      </c>
      <c r="F1443" t="n">
        <v>13.18</v>
      </c>
      <c r="G1443" t="n">
        <v>13.88</v>
      </c>
      <c r="H1443" t="n">
        <v>0.18</v>
      </c>
      <c r="I1443" t="n">
        <v>57</v>
      </c>
      <c r="J1443" t="n">
        <v>289.21</v>
      </c>
      <c r="K1443" t="n">
        <v>61.2</v>
      </c>
      <c r="L1443" t="n">
        <v>3</v>
      </c>
      <c r="M1443" t="n">
        <v>55</v>
      </c>
      <c r="N1443" t="n">
        <v>80.02</v>
      </c>
      <c r="O1443" t="n">
        <v>35903.99</v>
      </c>
      <c r="P1443" t="n">
        <v>232.36</v>
      </c>
      <c r="Q1443" t="n">
        <v>460.75</v>
      </c>
      <c r="R1443" t="n">
        <v>93.92</v>
      </c>
      <c r="S1443" t="n">
        <v>32.19</v>
      </c>
      <c r="T1443" t="n">
        <v>26717.96</v>
      </c>
      <c r="U1443" t="n">
        <v>0.34</v>
      </c>
      <c r="V1443" t="n">
        <v>0.68</v>
      </c>
      <c r="W1443" t="n">
        <v>1.55</v>
      </c>
      <c r="X1443" t="n">
        <v>1.65</v>
      </c>
      <c r="Y1443" t="n">
        <v>1</v>
      </c>
      <c r="Z1443" t="n">
        <v>10</v>
      </c>
    </row>
    <row r="1444">
      <c r="A1444" t="n">
        <v>9</v>
      </c>
      <c r="B1444" t="n">
        <v>145</v>
      </c>
      <c r="C1444" t="inlineStr">
        <is>
          <t xml:space="preserve">CONCLUIDO	</t>
        </is>
      </c>
      <c r="D1444" t="n">
        <v>5.3276</v>
      </c>
      <c r="E1444" t="n">
        <v>18.77</v>
      </c>
      <c r="F1444" t="n">
        <v>13.02</v>
      </c>
      <c r="G1444" t="n">
        <v>15.02</v>
      </c>
      <c r="H1444" t="n">
        <v>0.2</v>
      </c>
      <c r="I1444" t="n">
        <v>52</v>
      </c>
      <c r="J1444" t="n">
        <v>289.72</v>
      </c>
      <c r="K1444" t="n">
        <v>61.2</v>
      </c>
      <c r="L1444" t="n">
        <v>3.25</v>
      </c>
      <c r="M1444" t="n">
        <v>50</v>
      </c>
      <c r="N1444" t="n">
        <v>80.27</v>
      </c>
      <c r="O1444" t="n">
        <v>35966.59</v>
      </c>
      <c r="P1444" t="n">
        <v>229.22</v>
      </c>
      <c r="Q1444" t="n">
        <v>460.75</v>
      </c>
      <c r="R1444" t="n">
        <v>88.68000000000001</v>
      </c>
      <c r="S1444" t="n">
        <v>32.19</v>
      </c>
      <c r="T1444" t="n">
        <v>24123.34</v>
      </c>
      <c r="U1444" t="n">
        <v>0.36</v>
      </c>
      <c r="V1444" t="n">
        <v>0.6899999999999999</v>
      </c>
      <c r="W1444" t="n">
        <v>1.54</v>
      </c>
      <c r="X1444" t="n">
        <v>1.48</v>
      </c>
      <c r="Y1444" t="n">
        <v>1</v>
      </c>
      <c r="Z1444" t="n">
        <v>10</v>
      </c>
    </row>
    <row r="1445">
      <c r="A1445" t="n">
        <v>10</v>
      </c>
      <c r="B1445" t="n">
        <v>145</v>
      </c>
      <c r="C1445" t="inlineStr">
        <is>
          <t xml:space="preserve">CONCLUIDO	</t>
        </is>
      </c>
      <c r="D1445" t="n">
        <v>5.422</v>
      </c>
      <c r="E1445" t="n">
        <v>18.44</v>
      </c>
      <c r="F1445" t="n">
        <v>12.91</v>
      </c>
      <c r="G1445" t="n">
        <v>16.13</v>
      </c>
      <c r="H1445" t="n">
        <v>0.21</v>
      </c>
      <c r="I1445" t="n">
        <v>48</v>
      </c>
      <c r="J1445" t="n">
        <v>290.23</v>
      </c>
      <c r="K1445" t="n">
        <v>61.2</v>
      </c>
      <c r="L1445" t="n">
        <v>3.5</v>
      </c>
      <c r="M1445" t="n">
        <v>46</v>
      </c>
      <c r="N1445" t="n">
        <v>80.53</v>
      </c>
      <c r="O1445" t="n">
        <v>36029.29</v>
      </c>
      <c r="P1445" t="n">
        <v>227.21</v>
      </c>
      <c r="Q1445" t="n">
        <v>460.74</v>
      </c>
      <c r="R1445" t="n">
        <v>84.93000000000001</v>
      </c>
      <c r="S1445" t="n">
        <v>32.19</v>
      </c>
      <c r="T1445" t="n">
        <v>22268.18</v>
      </c>
      <c r="U1445" t="n">
        <v>0.38</v>
      </c>
      <c r="V1445" t="n">
        <v>0.6899999999999999</v>
      </c>
      <c r="W1445" t="n">
        <v>1.53</v>
      </c>
      <c r="X1445" t="n">
        <v>1.37</v>
      </c>
      <c r="Y1445" t="n">
        <v>1</v>
      </c>
      <c r="Z1445" t="n">
        <v>10</v>
      </c>
    </row>
    <row r="1446">
      <c r="A1446" t="n">
        <v>11</v>
      </c>
      <c r="B1446" t="n">
        <v>145</v>
      </c>
      <c r="C1446" t="inlineStr">
        <is>
          <t xml:space="preserve">CONCLUIDO	</t>
        </is>
      </c>
      <c r="D1446" t="n">
        <v>5.5271</v>
      </c>
      <c r="E1446" t="n">
        <v>18.09</v>
      </c>
      <c r="F1446" t="n">
        <v>12.77</v>
      </c>
      <c r="G1446" t="n">
        <v>17.42</v>
      </c>
      <c r="H1446" t="n">
        <v>0.23</v>
      </c>
      <c r="I1446" t="n">
        <v>44</v>
      </c>
      <c r="J1446" t="n">
        <v>290.74</v>
      </c>
      <c r="K1446" t="n">
        <v>61.2</v>
      </c>
      <c r="L1446" t="n">
        <v>3.75</v>
      </c>
      <c r="M1446" t="n">
        <v>42</v>
      </c>
      <c r="N1446" t="n">
        <v>80.79000000000001</v>
      </c>
      <c r="O1446" t="n">
        <v>36092.1</v>
      </c>
      <c r="P1446" t="n">
        <v>224.52</v>
      </c>
      <c r="Q1446" t="n">
        <v>460.83</v>
      </c>
      <c r="R1446" t="n">
        <v>80.84</v>
      </c>
      <c r="S1446" t="n">
        <v>32.19</v>
      </c>
      <c r="T1446" t="n">
        <v>20240.44</v>
      </c>
      <c r="U1446" t="n">
        <v>0.4</v>
      </c>
      <c r="V1446" t="n">
        <v>0.7</v>
      </c>
      <c r="W1446" t="n">
        <v>1.52</v>
      </c>
      <c r="X1446" t="n">
        <v>1.24</v>
      </c>
      <c r="Y1446" t="n">
        <v>1</v>
      </c>
      <c r="Z1446" t="n">
        <v>10</v>
      </c>
    </row>
    <row r="1447">
      <c r="A1447" t="n">
        <v>12</v>
      </c>
      <c r="B1447" t="n">
        <v>145</v>
      </c>
      <c r="C1447" t="inlineStr">
        <is>
          <t xml:space="preserve">CONCLUIDO	</t>
        </is>
      </c>
      <c r="D1447" t="n">
        <v>5.6083</v>
      </c>
      <c r="E1447" t="n">
        <v>17.83</v>
      </c>
      <c r="F1447" t="n">
        <v>12.67</v>
      </c>
      <c r="G1447" t="n">
        <v>18.54</v>
      </c>
      <c r="H1447" t="n">
        <v>0.24</v>
      </c>
      <c r="I1447" t="n">
        <v>41</v>
      </c>
      <c r="J1447" t="n">
        <v>291.25</v>
      </c>
      <c r="K1447" t="n">
        <v>61.2</v>
      </c>
      <c r="L1447" t="n">
        <v>4</v>
      </c>
      <c r="M1447" t="n">
        <v>39</v>
      </c>
      <c r="N1447" t="n">
        <v>81.05</v>
      </c>
      <c r="O1447" t="n">
        <v>36155.02</v>
      </c>
      <c r="P1447" t="n">
        <v>222.49</v>
      </c>
      <c r="Q1447" t="n">
        <v>460.7</v>
      </c>
      <c r="R1447" t="n">
        <v>77.40000000000001</v>
      </c>
      <c r="S1447" t="n">
        <v>32.19</v>
      </c>
      <c r="T1447" t="n">
        <v>18536.02</v>
      </c>
      <c r="U1447" t="n">
        <v>0.42</v>
      </c>
      <c r="V1447" t="n">
        <v>0.71</v>
      </c>
      <c r="W1447" t="n">
        <v>1.51</v>
      </c>
      <c r="X1447" t="n">
        <v>1.14</v>
      </c>
      <c r="Y1447" t="n">
        <v>1</v>
      </c>
      <c r="Z1447" t="n">
        <v>10</v>
      </c>
    </row>
    <row r="1448">
      <c r="A1448" t="n">
        <v>13</v>
      </c>
      <c r="B1448" t="n">
        <v>145</v>
      </c>
      <c r="C1448" t="inlineStr">
        <is>
          <t xml:space="preserve">CONCLUIDO	</t>
        </is>
      </c>
      <c r="D1448" t="n">
        <v>5.6538</v>
      </c>
      <c r="E1448" t="n">
        <v>17.69</v>
      </c>
      <c r="F1448" t="n">
        <v>12.64</v>
      </c>
      <c r="G1448" t="n">
        <v>19.44</v>
      </c>
      <c r="H1448" t="n">
        <v>0.26</v>
      </c>
      <c r="I1448" t="n">
        <v>39</v>
      </c>
      <c r="J1448" t="n">
        <v>291.76</v>
      </c>
      <c r="K1448" t="n">
        <v>61.2</v>
      </c>
      <c r="L1448" t="n">
        <v>4.25</v>
      </c>
      <c r="M1448" t="n">
        <v>37</v>
      </c>
      <c r="N1448" t="n">
        <v>81.31</v>
      </c>
      <c r="O1448" t="n">
        <v>36218.04</v>
      </c>
      <c r="P1448" t="n">
        <v>221.78</v>
      </c>
      <c r="Q1448" t="n">
        <v>460.71</v>
      </c>
      <c r="R1448" t="n">
        <v>76.27</v>
      </c>
      <c r="S1448" t="n">
        <v>32.19</v>
      </c>
      <c r="T1448" t="n">
        <v>17981.13</v>
      </c>
      <c r="U1448" t="n">
        <v>0.42</v>
      </c>
      <c r="V1448" t="n">
        <v>0.71</v>
      </c>
      <c r="W1448" t="n">
        <v>1.51</v>
      </c>
      <c r="X1448" t="n">
        <v>1.1</v>
      </c>
      <c r="Y1448" t="n">
        <v>1</v>
      </c>
      <c r="Z1448" t="n">
        <v>10</v>
      </c>
    </row>
    <row r="1449">
      <c r="A1449" t="n">
        <v>14</v>
      </c>
      <c r="B1449" t="n">
        <v>145</v>
      </c>
      <c r="C1449" t="inlineStr">
        <is>
          <t xml:space="preserve">CONCLUIDO	</t>
        </is>
      </c>
      <c r="D1449" t="n">
        <v>5.7388</v>
      </c>
      <c r="E1449" t="n">
        <v>17.43</v>
      </c>
      <c r="F1449" t="n">
        <v>12.54</v>
      </c>
      <c r="G1449" t="n">
        <v>20.89</v>
      </c>
      <c r="H1449" t="n">
        <v>0.27</v>
      </c>
      <c r="I1449" t="n">
        <v>36</v>
      </c>
      <c r="J1449" t="n">
        <v>292.27</v>
      </c>
      <c r="K1449" t="n">
        <v>61.2</v>
      </c>
      <c r="L1449" t="n">
        <v>4.5</v>
      </c>
      <c r="M1449" t="n">
        <v>34</v>
      </c>
      <c r="N1449" t="n">
        <v>81.56999999999999</v>
      </c>
      <c r="O1449" t="n">
        <v>36281.16</v>
      </c>
      <c r="P1449" t="n">
        <v>219.62</v>
      </c>
      <c r="Q1449" t="n">
        <v>460.72</v>
      </c>
      <c r="R1449" t="n">
        <v>73.2</v>
      </c>
      <c r="S1449" t="n">
        <v>32.19</v>
      </c>
      <c r="T1449" t="n">
        <v>16463.26</v>
      </c>
      <c r="U1449" t="n">
        <v>0.44</v>
      </c>
      <c r="V1449" t="n">
        <v>0.71</v>
      </c>
      <c r="W1449" t="n">
        <v>1.51</v>
      </c>
      <c r="X1449" t="n">
        <v>1</v>
      </c>
      <c r="Y1449" t="n">
        <v>1</v>
      </c>
      <c r="Z1449" t="n">
        <v>10</v>
      </c>
    </row>
    <row r="1450">
      <c r="A1450" t="n">
        <v>15</v>
      </c>
      <c r="B1450" t="n">
        <v>145</v>
      </c>
      <c r="C1450" t="inlineStr">
        <is>
          <t xml:space="preserve">CONCLUIDO	</t>
        </is>
      </c>
      <c r="D1450" t="n">
        <v>5.7927</v>
      </c>
      <c r="E1450" t="n">
        <v>17.26</v>
      </c>
      <c r="F1450" t="n">
        <v>12.48</v>
      </c>
      <c r="G1450" t="n">
        <v>22.03</v>
      </c>
      <c r="H1450" t="n">
        <v>0.29</v>
      </c>
      <c r="I1450" t="n">
        <v>34</v>
      </c>
      <c r="J1450" t="n">
        <v>292.79</v>
      </c>
      <c r="K1450" t="n">
        <v>61.2</v>
      </c>
      <c r="L1450" t="n">
        <v>4.75</v>
      </c>
      <c r="M1450" t="n">
        <v>32</v>
      </c>
      <c r="N1450" t="n">
        <v>81.84</v>
      </c>
      <c r="O1450" t="n">
        <v>36344.4</v>
      </c>
      <c r="P1450" t="n">
        <v>218.58</v>
      </c>
      <c r="Q1450" t="n">
        <v>460.71</v>
      </c>
      <c r="R1450" t="n">
        <v>71.23999999999999</v>
      </c>
      <c r="S1450" t="n">
        <v>32.19</v>
      </c>
      <c r="T1450" t="n">
        <v>15490.77</v>
      </c>
      <c r="U1450" t="n">
        <v>0.45</v>
      </c>
      <c r="V1450" t="n">
        <v>0.72</v>
      </c>
      <c r="W1450" t="n">
        <v>1.51</v>
      </c>
      <c r="X1450" t="n">
        <v>0.95</v>
      </c>
      <c r="Y1450" t="n">
        <v>1</v>
      </c>
      <c r="Z1450" t="n">
        <v>10</v>
      </c>
    </row>
    <row r="1451">
      <c r="A1451" t="n">
        <v>16</v>
      </c>
      <c r="B1451" t="n">
        <v>145</v>
      </c>
      <c r="C1451" t="inlineStr">
        <is>
          <t xml:space="preserve">CONCLUIDO	</t>
        </is>
      </c>
      <c r="D1451" t="n">
        <v>5.8239</v>
      </c>
      <c r="E1451" t="n">
        <v>17.17</v>
      </c>
      <c r="F1451" t="n">
        <v>12.44</v>
      </c>
      <c r="G1451" t="n">
        <v>22.62</v>
      </c>
      <c r="H1451" t="n">
        <v>0.3</v>
      </c>
      <c r="I1451" t="n">
        <v>33</v>
      </c>
      <c r="J1451" t="n">
        <v>293.3</v>
      </c>
      <c r="K1451" t="n">
        <v>61.2</v>
      </c>
      <c r="L1451" t="n">
        <v>5</v>
      </c>
      <c r="M1451" t="n">
        <v>31</v>
      </c>
      <c r="N1451" t="n">
        <v>82.09999999999999</v>
      </c>
      <c r="O1451" t="n">
        <v>36407.75</v>
      </c>
      <c r="P1451" t="n">
        <v>217.85</v>
      </c>
      <c r="Q1451" t="n">
        <v>460.73</v>
      </c>
      <c r="R1451" t="n">
        <v>70.15000000000001</v>
      </c>
      <c r="S1451" t="n">
        <v>32.19</v>
      </c>
      <c r="T1451" t="n">
        <v>14953.17</v>
      </c>
      <c r="U1451" t="n">
        <v>0.46</v>
      </c>
      <c r="V1451" t="n">
        <v>0.72</v>
      </c>
      <c r="W1451" t="n">
        <v>1.5</v>
      </c>
      <c r="X1451" t="n">
        <v>0.91</v>
      </c>
      <c r="Y1451" t="n">
        <v>1</v>
      </c>
      <c r="Z1451" t="n">
        <v>10</v>
      </c>
    </row>
    <row r="1452">
      <c r="A1452" t="n">
        <v>17</v>
      </c>
      <c r="B1452" t="n">
        <v>145</v>
      </c>
      <c r="C1452" t="inlineStr">
        <is>
          <t xml:space="preserve">CONCLUIDO	</t>
        </is>
      </c>
      <c r="D1452" t="n">
        <v>5.8753</v>
      </c>
      <c r="E1452" t="n">
        <v>17.02</v>
      </c>
      <c r="F1452" t="n">
        <v>12.4</v>
      </c>
      <c r="G1452" t="n">
        <v>24</v>
      </c>
      <c r="H1452" t="n">
        <v>0.32</v>
      </c>
      <c r="I1452" t="n">
        <v>31</v>
      </c>
      <c r="J1452" t="n">
        <v>293.81</v>
      </c>
      <c r="K1452" t="n">
        <v>61.2</v>
      </c>
      <c r="L1452" t="n">
        <v>5.25</v>
      </c>
      <c r="M1452" t="n">
        <v>29</v>
      </c>
      <c r="N1452" t="n">
        <v>82.36</v>
      </c>
      <c r="O1452" t="n">
        <v>36471.2</v>
      </c>
      <c r="P1452" t="n">
        <v>216.8</v>
      </c>
      <c r="Q1452" t="n">
        <v>460.69</v>
      </c>
      <c r="R1452" t="n">
        <v>68.65000000000001</v>
      </c>
      <c r="S1452" t="n">
        <v>32.19</v>
      </c>
      <c r="T1452" t="n">
        <v>14213.28</v>
      </c>
      <c r="U1452" t="n">
        <v>0.47</v>
      </c>
      <c r="V1452" t="n">
        <v>0.72</v>
      </c>
      <c r="W1452" t="n">
        <v>1.5</v>
      </c>
      <c r="X1452" t="n">
        <v>0.87</v>
      </c>
      <c r="Y1452" t="n">
        <v>1</v>
      </c>
      <c r="Z1452" t="n">
        <v>10</v>
      </c>
    </row>
    <row r="1453">
      <c r="A1453" t="n">
        <v>18</v>
      </c>
      <c r="B1453" t="n">
        <v>145</v>
      </c>
      <c r="C1453" t="inlineStr">
        <is>
          <t xml:space="preserve">CONCLUIDO	</t>
        </is>
      </c>
      <c r="D1453" t="n">
        <v>5.9089</v>
      </c>
      <c r="E1453" t="n">
        <v>16.92</v>
      </c>
      <c r="F1453" t="n">
        <v>12.36</v>
      </c>
      <c r="G1453" t="n">
        <v>24.72</v>
      </c>
      <c r="H1453" t="n">
        <v>0.33</v>
      </c>
      <c r="I1453" t="n">
        <v>30</v>
      </c>
      <c r="J1453" t="n">
        <v>294.33</v>
      </c>
      <c r="K1453" t="n">
        <v>61.2</v>
      </c>
      <c r="L1453" t="n">
        <v>5.5</v>
      </c>
      <c r="M1453" t="n">
        <v>28</v>
      </c>
      <c r="N1453" t="n">
        <v>82.63</v>
      </c>
      <c r="O1453" t="n">
        <v>36534.76</v>
      </c>
      <c r="P1453" t="n">
        <v>215.81</v>
      </c>
      <c r="Q1453" t="n">
        <v>460.7</v>
      </c>
      <c r="R1453" t="n">
        <v>67.40000000000001</v>
      </c>
      <c r="S1453" t="n">
        <v>32.19</v>
      </c>
      <c r="T1453" t="n">
        <v>13592.49</v>
      </c>
      <c r="U1453" t="n">
        <v>0.48</v>
      </c>
      <c r="V1453" t="n">
        <v>0.72</v>
      </c>
      <c r="W1453" t="n">
        <v>1.49</v>
      </c>
      <c r="X1453" t="n">
        <v>0.82</v>
      </c>
      <c r="Y1453" t="n">
        <v>1</v>
      </c>
      <c r="Z1453" t="n">
        <v>10</v>
      </c>
    </row>
    <row r="1454">
      <c r="A1454" t="n">
        <v>19</v>
      </c>
      <c r="B1454" t="n">
        <v>145</v>
      </c>
      <c r="C1454" t="inlineStr">
        <is>
          <t xml:space="preserve">CONCLUIDO	</t>
        </is>
      </c>
      <c r="D1454" t="n">
        <v>5.9668</v>
      </c>
      <c r="E1454" t="n">
        <v>16.76</v>
      </c>
      <c r="F1454" t="n">
        <v>12.3</v>
      </c>
      <c r="G1454" t="n">
        <v>26.36</v>
      </c>
      <c r="H1454" t="n">
        <v>0.35</v>
      </c>
      <c r="I1454" t="n">
        <v>28</v>
      </c>
      <c r="J1454" t="n">
        <v>294.84</v>
      </c>
      <c r="K1454" t="n">
        <v>61.2</v>
      </c>
      <c r="L1454" t="n">
        <v>5.75</v>
      </c>
      <c r="M1454" t="n">
        <v>26</v>
      </c>
      <c r="N1454" t="n">
        <v>82.90000000000001</v>
      </c>
      <c r="O1454" t="n">
        <v>36598.44</v>
      </c>
      <c r="P1454" t="n">
        <v>214.8</v>
      </c>
      <c r="Q1454" t="n">
        <v>460.71</v>
      </c>
      <c r="R1454" t="n">
        <v>65.58</v>
      </c>
      <c r="S1454" t="n">
        <v>32.19</v>
      </c>
      <c r="T1454" t="n">
        <v>12694.89</v>
      </c>
      <c r="U1454" t="n">
        <v>0.49</v>
      </c>
      <c r="V1454" t="n">
        <v>0.73</v>
      </c>
      <c r="W1454" t="n">
        <v>1.49</v>
      </c>
      <c r="X1454" t="n">
        <v>0.77</v>
      </c>
      <c r="Y1454" t="n">
        <v>1</v>
      </c>
      <c r="Z1454" t="n">
        <v>10</v>
      </c>
    </row>
    <row r="1455">
      <c r="A1455" t="n">
        <v>20</v>
      </c>
      <c r="B1455" t="n">
        <v>145</v>
      </c>
      <c r="C1455" t="inlineStr">
        <is>
          <t xml:space="preserve">CONCLUIDO	</t>
        </is>
      </c>
      <c r="D1455" t="n">
        <v>5.9928</v>
      </c>
      <c r="E1455" t="n">
        <v>16.69</v>
      </c>
      <c r="F1455" t="n">
        <v>12.28</v>
      </c>
      <c r="G1455" t="n">
        <v>27.29</v>
      </c>
      <c r="H1455" t="n">
        <v>0.36</v>
      </c>
      <c r="I1455" t="n">
        <v>27</v>
      </c>
      <c r="J1455" t="n">
        <v>295.36</v>
      </c>
      <c r="K1455" t="n">
        <v>61.2</v>
      </c>
      <c r="L1455" t="n">
        <v>6</v>
      </c>
      <c r="M1455" t="n">
        <v>25</v>
      </c>
      <c r="N1455" t="n">
        <v>83.16</v>
      </c>
      <c r="O1455" t="n">
        <v>36662.22</v>
      </c>
      <c r="P1455" t="n">
        <v>214.5</v>
      </c>
      <c r="Q1455" t="n">
        <v>460.69</v>
      </c>
      <c r="R1455" t="n">
        <v>65.04000000000001</v>
      </c>
      <c r="S1455" t="n">
        <v>32.19</v>
      </c>
      <c r="T1455" t="n">
        <v>12426.57</v>
      </c>
      <c r="U1455" t="n">
        <v>0.49</v>
      </c>
      <c r="V1455" t="n">
        <v>0.73</v>
      </c>
      <c r="W1455" t="n">
        <v>1.49</v>
      </c>
      <c r="X1455" t="n">
        <v>0.75</v>
      </c>
      <c r="Y1455" t="n">
        <v>1</v>
      </c>
      <c r="Z1455" t="n">
        <v>10</v>
      </c>
    </row>
    <row r="1456">
      <c r="A1456" t="n">
        <v>21</v>
      </c>
      <c r="B1456" t="n">
        <v>145</v>
      </c>
      <c r="C1456" t="inlineStr">
        <is>
          <t xml:space="preserve">CONCLUIDO	</t>
        </is>
      </c>
      <c r="D1456" t="n">
        <v>6.027</v>
      </c>
      <c r="E1456" t="n">
        <v>16.59</v>
      </c>
      <c r="F1456" t="n">
        <v>12.24</v>
      </c>
      <c r="G1456" t="n">
        <v>28.25</v>
      </c>
      <c r="H1456" t="n">
        <v>0.38</v>
      </c>
      <c r="I1456" t="n">
        <v>26</v>
      </c>
      <c r="J1456" t="n">
        <v>295.88</v>
      </c>
      <c r="K1456" t="n">
        <v>61.2</v>
      </c>
      <c r="L1456" t="n">
        <v>6.25</v>
      </c>
      <c r="M1456" t="n">
        <v>24</v>
      </c>
      <c r="N1456" t="n">
        <v>83.43000000000001</v>
      </c>
      <c r="O1456" t="n">
        <v>36726.12</v>
      </c>
      <c r="P1456" t="n">
        <v>213.33</v>
      </c>
      <c r="Q1456" t="n">
        <v>460.7</v>
      </c>
      <c r="R1456" t="n">
        <v>63.52</v>
      </c>
      <c r="S1456" t="n">
        <v>32.19</v>
      </c>
      <c r="T1456" t="n">
        <v>11671.18</v>
      </c>
      <c r="U1456" t="n">
        <v>0.51</v>
      </c>
      <c r="V1456" t="n">
        <v>0.73</v>
      </c>
      <c r="W1456" t="n">
        <v>1.49</v>
      </c>
      <c r="X1456" t="n">
        <v>0.71</v>
      </c>
      <c r="Y1456" t="n">
        <v>1</v>
      </c>
      <c r="Z1456" t="n">
        <v>10</v>
      </c>
    </row>
    <row r="1457">
      <c r="A1457" t="n">
        <v>22</v>
      </c>
      <c r="B1457" t="n">
        <v>145</v>
      </c>
      <c r="C1457" t="inlineStr">
        <is>
          <t xml:space="preserve">CONCLUIDO	</t>
        </is>
      </c>
      <c r="D1457" t="n">
        <v>6.0502</v>
      </c>
      <c r="E1457" t="n">
        <v>16.53</v>
      </c>
      <c r="F1457" t="n">
        <v>12.23</v>
      </c>
      <c r="G1457" t="n">
        <v>29.36</v>
      </c>
      <c r="H1457" t="n">
        <v>0.39</v>
      </c>
      <c r="I1457" t="n">
        <v>25</v>
      </c>
      <c r="J1457" t="n">
        <v>296.4</v>
      </c>
      <c r="K1457" t="n">
        <v>61.2</v>
      </c>
      <c r="L1457" t="n">
        <v>6.5</v>
      </c>
      <c r="M1457" t="n">
        <v>23</v>
      </c>
      <c r="N1457" t="n">
        <v>83.7</v>
      </c>
      <c r="O1457" t="n">
        <v>36790.13</v>
      </c>
      <c r="P1457" t="n">
        <v>212.91</v>
      </c>
      <c r="Q1457" t="n">
        <v>460.69</v>
      </c>
      <c r="R1457" t="n">
        <v>63.31</v>
      </c>
      <c r="S1457" t="n">
        <v>32.19</v>
      </c>
      <c r="T1457" t="n">
        <v>11570.45</v>
      </c>
      <c r="U1457" t="n">
        <v>0.51</v>
      </c>
      <c r="V1457" t="n">
        <v>0.73</v>
      </c>
      <c r="W1457" t="n">
        <v>1.49</v>
      </c>
      <c r="X1457" t="n">
        <v>0.7</v>
      </c>
      <c r="Y1457" t="n">
        <v>1</v>
      </c>
      <c r="Z1457" t="n">
        <v>10</v>
      </c>
    </row>
    <row r="1458">
      <c r="A1458" t="n">
        <v>23</v>
      </c>
      <c r="B1458" t="n">
        <v>145</v>
      </c>
      <c r="C1458" t="inlineStr">
        <is>
          <t xml:space="preserve">CONCLUIDO	</t>
        </is>
      </c>
      <c r="D1458" t="n">
        <v>6.0847</v>
      </c>
      <c r="E1458" t="n">
        <v>16.43</v>
      </c>
      <c r="F1458" t="n">
        <v>12.19</v>
      </c>
      <c r="G1458" t="n">
        <v>30.48</v>
      </c>
      <c r="H1458" t="n">
        <v>0.4</v>
      </c>
      <c r="I1458" t="n">
        <v>24</v>
      </c>
      <c r="J1458" t="n">
        <v>296.92</v>
      </c>
      <c r="K1458" t="n">
        <v>61.2</v>
      </c>
      <c r="L1458" t="n">
        <v>6.75</v>
      </c>
      <c r="M1458" t="n">
        <v>22</v>
      </c>
      <c r="N1458" t="n">
        <v>83.97</v>
      </c>
      <c r="O1458" t="n">
        <v>36854.25</v>
      </c>
      <c r="P1458" t="n">
        <v>212.31</v>
      </c>
      <c r="Q1458" t="n">
        <v>460.71</v>
      </c>
      <c r="R1458" t="n">
        <v>61.93</v>
      </c>
      <c r="S1458" t="n">
        <v>32.19</v>
      </c>
      <c r="T1458" t="n">
        <v>10885.3</v>
      </c>
      <c r="U1458" t="n">
        <v>0.52</v>
      </c>
      <c r="V1458" t="n">
        <v>0.73</v>
      </c>
      <c r="W1458" t="n">
        <v>1.48</v>
      </c>
      <c r="X1458" t="n">
        <v>0.66</v>
      </c>
      <c r="Y1458" t="n">
        <v>1</v>
      </c>
      <c r="Z1458" t="n">
        <v>10</v>
      </c>
    </row>
    <row r="1459">
      <c r="A1459" t="n">
        <v>24</v>
      </c>
      <c r="B1459" t="n">
        <v>145</v>
      </c>
      <c r="C1459" t="inlineStr">
        <is>
          <t xml:space="preserve">CONCLUIDO	</t>
        </is>
      </c>
      <c r="D1459" t="n">
        <v>6.1161</v>
      </c>
      <c r="E1459" t="n">
        <v>16.35</v>
      </c>
      <c r="F1459" t="n">
        <v>12.16</v>
      </c>
      <c r="G1459" t="n">
        <v>31.73</v>
      </c>
      <c r="H1459" t="n">
        <v>0.42</v>
      </c>
      <c r="I1459" t="n">
        <v>23</v>
      </c>
      <c r="J1459" t="n">
        <v>297.44</v>
      </c>
      <c r="K1459" t="n">
        <v>61.2</v>
      </c>
      <c r="L1459" t="n">
        <v>7</v>
      </c>
      <c r="M1459" t="n">
        <v>21</v>
      </c>
      <c r="N1459" t="n">
        <v>84.23999999999999</v>
      </c>
      <c r="O1459" t="n">
        <v>36918.48</v>
      </c>
      <c r="P1459" t="n">
        <v>211.29</v>
      </c>
      <c r="Q1459" t="n">
        <v>460.71</v>
      </c>
      <c r="R1459" t="n">
        <v>60.91</v>
      </c>
      <c r="S1459" t="n">
        <v>32.19</v>
      </c>
      <c r="T1459" t="n">
        <v>10384</v>
      </c>
      <c r="U1459" t="n">
        <v>0.53</v>
      </c>
      <c r="V1459" t="n">
        <v>0.73</v>
      </c>
      <c r="W1459" t="n">
        <v>1.48</v>
      </c>
      <c r="X1459" t="n">
        <v>0.63</v>
      </c>
      <c r="Y1459" t="n">
        <v>1</v>
      </c>
      <c r="Z1459" t="n">
        <v>10</v>
      </c>
    </row>
    <row r="1460">
      <c r="A1460" t="n">
        <v>25</v>
      </c>
      <c r="B1460" t="n">
        <v>145</v>
      </c>
      <c r="C1460" t="inlineStr">
        <is>
          <t xml:space="preserve">CONCLUIDO	</t>
        </is>
      </c>
      <c r="D1460" t="n">
        <v>6.1431</v>
      </c>
      <c r="E1460" t="n">
        <v>16.28</v>
      </c>
      <c r="F1460" t="n">
        <v>12.14</v>
      </c>
      <c r="G1460" t="n">
        <v>33.12</v>
      </c>
      <c r="H1460" t="n">
        <v>0.43</v>
      </c>
      <c r="I1460" t="n">
        <v>22</v>
      </c>
      <c r="J1460" t="n">
        <v>297.96</v>
      </c>
      <c r="K1460" t="n">
        <v>61.2</v>
      </c>
      <c r="L1460" t="n">
        <v>7.25</v>
      </c>
      <c r="M1460" t="n">
        <v>20</v>
      </c>
      <c r="N1460" t="n">
        <v>84.51000000000001</v>
      </c>
      <c r="O1460" t="n">
        <v>36982.83</v>
      </c>
      <c r="P1460" t="n">
        <v>210.92</v>
      </c>
      <c r="Q1460" t="n">
        <v>460.69</v>
      </c>
      <c r="R1460" t="n">
        <v>60.25</v>
      </c>
      <c r="S1460" t="n">
        <v>32.19</v>
      </c>
      <c r="T1460" t="n">
        <v>10059.65</v>
      </c>
      <c r="U1460" t="n">
        <v>0.53</v>
      </c>
      <c r="V1460" t="n">
        <v>0.74</v>
      </c>
      <c r="W1460" t="n">
        <v>1.49</v>
      </c>
      <c r="X1460" t="n">
        <v>0.61</v>
      </c>
      <c r="Y1460" t="n">
        <v>1</v>
      </c>
      <c r="Z1460" t="n">
        <v>10</v>
      </c>
    </row>
    <row r="1461">
      <c r="A1461" t="n">
        <v>26</v>
      </c>
      <c r="B1461" t="n">
        <v>145</v>
      </c>
      <c r="C1461" t="inlineStr">
        <is>
          <t xml:space="preserve">CONCLUIDO	</t>
        </is>
      </c>
      <c r="D1461" t="n">
        <v>6.145</v>
      </c>
      <c r="E1461" t="n">
        <v>16.27</v>
      </c>
      <c r="F1461" t="n">
        <v>12.14</v>
      </c>
      <c r="G1461" t="n">
        <v>33.11</v>
      </c>
      <c r="H1461" t="n">
        <v>0.45</v>
      </c>
      <c r="I1461" t="n">
        <v>22</v>
      </c>
      <c r="J1461" t="n">
        <v>298.48</v>
      </c>
      <c r="K1461" t="n">
        <v>61.2</v>
      </c>
      <c r="L1461" t="n">
        <v>7.5</v>
      </c>
      <c r="M1461" t="n">
        <v>20</v>
      </c>
      <c r="N1461" t="n">
        <v>84.79000000000001</v>
      </c>
      <c r="O1461" t="n">
        <v>37047.29</v>
      </c>
      <c r="P1461" t="n">
        <v>210.63</v>
      </c>
      <c r="Q1461" t="n">
        <v>460.7</v>
      </c>
      <c r="R1461" t="n">
        <v>60.16</v>
      </c>
      <c r="S1461" t="n">
        <v>32.19</v>
      </c>
      <c r="T1461" t="n">
        <v>10014.11</v>
      </c>
      <c r="U1461" t="n">
        <v>0.53</v>
      </c>
      <c r="V1461" t="n">
        <v>0.74</v>
      </c>
      <c r="W1461" t="n">
        <v>1.48</v>
      </c>
      <c r="X1461" t="n">
        <v>0.6</v>
      </c>
      <c r="Y1461" t="n">
        <v>1</v>
      </c>
      <c r="Z1461" t="n">
        <v>10</v>
      </c>
    </row>
    <row r="1462">
      <c r="A1462" t="n">
        <v>27</v>
      </c>
      <c r="B1462" t="n">
        <v>145</v>
      </c>
      <c r="C1462" t="inlineStr">
        <is>
          <t xml:space="preserve">CONCLUIDO	</t>
        </is>
      </c>
      <c r="D1462" t="n">
        <v>6.1806</v>
      </c>
      <c r="E1462" t="n">
        <v>16.18</v>
      </c>
      <c r="F1462" t="n">
        <v>12.1</v>
      </c>
      <c r="G1462" t="n">
        <v>34.57</v>
      </c>
      <c r="H1462" t="n">
        <v>0.46</v>
      </c>
      <c r="I1462" t="n">
        <v>21</v>
      </c>
      <c r="J1462" t="n">
        <v>299.01</v>
      </c>
      <c r="K1462" t="n">
        <v>61.2</v>
      </c>
      <c r="L1462" t="n">
        <v>7.75</v>
      </c>
      <c r="M1462" t="n">
        <v>19</v>
      </c>
      <c r="N1462" t="n">
        <v>85.06</v>
      </c>
      <c r="O1462" t="n">
        <v>37111.87</v>
      </c>
      <c r="P1462" t="n">
        <v>209.71</v>
      </c>
      <c r="Q1462" t="n">
        <v>460.69</v>
      </c>
      <c r="R1462" t="n">
        <v>58.9</v>
      </c>
      <c r="S1462" t="n">
        <v>32.19</v>
      </c>
      <c r="T1462" t="n">
        <v>9388.200000000001</v>
      </c>
      <c r="U1462" t="n">
        <v>0.55</v>
      </c>
      <c r="V1462" t="n">
        <v>0.74</v>
      </c>
      <c r="W1462" t="n">
        <v>1.48</v>
      </c>
      <c r="X1462" t="n">
        <v>0.5600000000000001</v>
      </c>
      <c r="Y1462" t="n">
        <v>1</v>
      </c>
      <c r="Z1462" t="n">
        <v>10</v>
      </c>
    </row>
    <row r="1463">
      <c r="A1463" t="n">
        <v>28</v>
      </c>
      <c r="B1463" t="n">
        <v>145</v>
      </c>
      <c r="C1463" t="inlineStr">
        <is>
          <t xml:space="preserve">CONCLUIDO	</t>
        </is>
      </c>
      <c r="D1463" t="n">
        <v>6.2139</v>
      </c>
      <c r="E1463" t="n">
        <v>16.09</v>
      </c>
      <c r="F1463" t="n">
        <v>12.07</v>
      </c>
      <c r="G1463" t="n">
        <v>36.2</v>
      </c>
      <c r="H1463" t="n">
        <v>0.48</v>
      </c>
      <c r="I1463" t="n">
        <v>20</v>
      </c>
      <c r="J1463" t="n">
        <v>299.53</v>
      </c>
      <c r="K1463" t="n">
        <v>61.2</v>
      </c>
      <c r="L1463" t="n">
        <v>8</v>
      </c>
      <c r="M1463" t="n">
        <v>18</v>
      </c>
      <c r="N1463" t="n">
        <v>85.33</v>
      </c>
      <c r="O1463" t="n">
        <v>37176.68</v>
      </c>
      <c r="P1463" t="n">
        <v>209.22</v>
      </c>
      <c r="Q1463" t="n">
        <v>460.71</v>
      </c>
      <c r="R1463" t="n">
        <v>57.82</v>
      </c>
      <c r="S1463" t="n">
        <v>32.19</v>
      </c>
      <c r="T1463" t="n">
        <v>8854.73</v>
      </c>
      <c r="U1463" t="n">
        <v>0.5600000000000001</v>
      </c>
      <c r="V1463" t="n">
        <v>0.74</v>
      </c>
      <c r="W1463" t="n">
        <v>1.48</v>
      </c>
      <c r="X1463" t="n">
        <v>0.53</v>
      </c>
      <c r="Y1463" t="n">
        <v>1</v>
      </c>
      <c r="Z1463" t="n">
        <v>10</v>
      </c>
    </row>
    <row r="1464">
      <c r="A1464" t="n">
        <v>29</v>
      </c>
      <c r="B1464" t="n">
        <v>145</v>
      </c>
      <c r="C1464" t="inlineStr">
        <is>
          <t xml:space="preserve">CONCLUIDO	</t>
        </is>
      </c>
      <c r="D1464" t="n">
        <v>6.207</v>
      </c>
      <c r="E1464" t="n">
        <v>16.11</v>
      </c>
      <c r="F1464" t="n">
        <v>12.08</v>
      </c>
      <c r="G1464" t="n">
        <v>36.25</v>
      </c>
      <c r="H1464" t="n">
        <v>0.49</v>
      </c>
      <c r="I1464" t="n">
        <v>20</v>
      </c>
      <c r="J1464" t="n">
        <v>300.06</v>
      </c>
      <c r="K1464" t="n">
        <v>61.2</v>
      </c>
      <c r="L1464" t="n">
        <v>8.25</v>
      </c>
      <c r="M1464" t="n">
        <v>18</v>
      </c>
      <c r="N1464" t="n">
        <v>85.61</v>
      </c>
      <c r="O1464" t="n">
        <v>37241.49</v>
      </c>
      <c r="P1464" t="n">
        <v>208.96</v>
      </c>
      <c r="Q1464" t="n">
        <v>460.72</v>
      </c>
      <c r="R1464" t="n">
        <v>58.41</v>
      </c>
      <c r="S1464" t="n">
        <v>32.19</v>
      </c>
      <c r="T1464" t="n">
        <v>9146.700000000001</v>
      </c>
      <c r="U1464" t="n">
        <v>0.55</v>
      </c>
      <c r="V1464" t="n">
        <v>0.74</v>
      </c>
      <c r="W1464" t="n">
        <v>1.48</v>
      </c>
      <c r="X1464" t="n">
        <v>0.55</v>
      </c>
      <c r="Y1464" t="n">
        <v>1</v>
      </c>
      <c r="Z1464" t="n">
        <v>10</v>
      </c>
    </row>
    <row r="1465">
      <c r="A1465" t="n">
        <v>30</v>
      </c>
      <c r="B1465" t="n">
        <v>145</v>
      </c>
      <c r="C1465" t="inlineStr">
        <is>
          <t xml:space="preserve">CONCLUIDO	</t>
        </is>
      </c>
      <c r="D1465" t="n">
        <v>6.2484</v>
      </c>
      <c r="E1465" t="n">
        <v>16</v>
      </c>
      <c r="F1465" t="n">
        <v>12.03</v>
      </c>
      <c r="G1465" t="n">
        <v>37.99</v>
      </c>
      <c r="H1465" t="n">
        <v>0.5</v>
      </c>
      <c r="I1465" t="n">
        <v>19</v>
      </c>
      <c r="J1465" t="n">
        <v>300.59</v>
      </c>
      <c r="K1465" t="n">
        <v>61.2</v>
      </c>
      <c r="L1465" t="n">
        <v>8.5</v>
      </c>
      <c r="M1465" t="n">
        <v>17</v>
      </c>
      <c r="N1465" t="n">
        <v>85.89</v>
      </c>
      <c r="O1465" t="n">
        <v>37306.42</v>
      </c>
      <c r="P1465" t="n">
        <v>208.07</v>
      </c>
      <c r="Q1465" t="n">
        <v>460.71</v>
      </c>
      <c r="R1465" t="n">
        <v>56.84</v>
      </c>
      <c r="S1465" t="n">
        <v>32.19</v>
      </c>
      <c r="T1465" t="n">
        <v>8365.4</v>
      </c>
      <c r="U1465" t="n">
        <v>0.57</v>
      </c>
      <c r="V1465" t="n">
        <v>0.74</v>
      </c>
      <c r="W1465" t="n">
        <v>1.47</v>
      </c>
      <c r="X1465" t="n">
        <v>0.5</v>
      </c>
      <c r="Y1465" t="n">
        <v>1</v>
      </c>
      <c r="Z1465" t="n">
        <v>10</v>
      </c>
    </row>
    <row r="1466">
      <c r="A1466" t="n">
        <v>31</v>
      </c>
      <c r="B1466" t="n">
        <v>145</v>
      </c>
      <c r="C1466" t="inlineStr">
        <is>
          <t xml:space="preserve">CONCLUIDO	</t>
        </is>
      </c>
      <c r="D1466" t="n">
        <v>6.2748</v>
      </c>
      <c r="E1466" t="n">
        <v>15.94</v>
      </c>
      <c r="F1466" t="n">
        <v>12.02</v>
      </c>
      <c r="G1466" t="n">
        <v>40.06</v>
      </c>
      <c r="H1466" t="n">
        <v>0.52</v>
      </c>
      <c r="I1466" t="n">
        <v>18</v>
      </c>
      <c r="J1466" t="n">
        <v>301.11</v>
      </c>
      <c r="K1466" t="n">
        <v>61.2</v>
      </c>
      <c r="L1466" t="n">
        <v>8.75</v>
      </c>
      <c r="M1466" t="n">
        <v>16</v>
      </c>
      <c r="N1466" t="n">
        <v>86.16</v>
      </c>
      <c r="O1466" t="n">
        <v>37371.47</v>
      </c>
      <c r="P1466" t="n">
        <v>207.59</v>
      </c>
      <c r="Q1466" t="n">
        <v>460.69</v>
      </c>
      <c r="R1466" t="n">
        <v>56.09</v>
      </c>
      <c r="S1466" t="n">
        <v>32.19</v>
      </c>
      <c r="T1466" t="n">
        <v>7997.72</v>
      </c>
      <c r="U1466" t="n">
        <v>0.57</v>
      </c>
      <c r="V1466" t="n">
        <v>0.74</v>
      </c>
      <c r="W1466" t="n">
        <v>1.48</v>
      </c>
      <c r="X1466" t="n">
        <v>0.48</v>
      </c>
      <c r="Y1466" t="n">
        <v>1</v>
      </c>
      <c r="Z1466" t="n">
        <v>10</v>
      </c>
    </row>
    <row r="1467">
      <c r="A1467" t="n">
        <v>32</v>
      </c>
      <c r="B1467" t="n">
        <v>145</v>
      </c>
      <c r="C1467" t="inlineStr">
        <is>
          <t xml:space="preserve">CONCLUIDO	</t>
        </is>
      </c>
      <c r="D1467" t="n">
        <v>6.2723</v>
      </c>
      <c r="E1467" t="n">
        <v>15.94</v>
      </c>
      <c r="F1467" t="n">
        <v>12.02</v>
      </c>
      <c r="G1467" t="n">
        <v>40.08</v>
      </c>
      <c r="H1467" t="n">
        <v>0.53</v>
      </c>
      <c r="I1467" t="n">
        <v>18</v>
      </c>
      <c r="J1467" t="n">
        <v>301.64</v>
      </c>
      <c r="K1467" t="n">
        <v>61.2</v>
      </c>
      <c r="L1467" t="n">
        <v>9</v>
      </c>
      <c r="M1467" t="n">
        <v>16</v>
      </c>
      <c r="N1467" t="n">
        <v>86.44</v>
      </c>
      <c r="O1467" t="n">
        <v>37436.63</v>
      </c>
      <c r="P1467" t="n">
        <v>207.67</v>
      </c>
      <c r="Q1467" t="n">
        <v>460.71</v>
      </c>
      <c r="R1467" t="n">
        <v>56.52</v>
      </c>
      <c r="S1467" t="n">
        <v>32.19</v>
      </c>
      <c r="T1467" t="n">
        <v>8214.190000000001</v>
      </c>
      <c r="U1467" t="n">
        <v>0.57</v>
      </c>
      <c r="V1467" t="n">
        <v>0.74</v>
      </c>
      <c r="W1467" t="n">
        <v>1.47</v>
      </c>
      <c r="X1467" t="n">
        <v>0.49</v>
      </c>
      <c r="Y1467" t="n">
        <v>1</v>
      </c>
      <c r="Z1467" t="n">
        <v>10</v>
      </c>
    </row>
    <row r="1468">
      <c r="A1468" t="n">
        <v>33</v>
      </c>
      <c r="B1468" t="n">
        <v>145</v>
      </c>
      <c r="C1468" t="inlineStr">
        <is>
          <t xml:space="preserve">CONCLUIDO	</t>
        </is>
      </c>
      <c r="D1468" t="n">
        <v>6.3074</v>
      </c>
      <c r="E1468" t="n">
        <v>15.85</v>
      </c>
      <c r="F1468" t="n">
        <v>11.99</v>
      </c>
      <c r="G1468" t="n">
        <v>42.31</v>
      </c>
      <c r="H1468" t="n">
        <v>0.55</v>
      </c>
      <c r="I1468" t="n">
        <v>17</v>
      </c>
      <c r="J1468" t="n">
        <v>302.17</v>
      </c>
      <c r="K1468" t="n">
        <v>61.2</v>
      </c>
      <c r="L1468" t="n">
        <v>9.25</v>
      </c>
      <c r="M1468" t="n">
        <v>15</v>
      </c>
      <c r="N1468" t="n">
        <v>86.72</v>
      </c>
      <c r="O1468" t="n">
        <v>37501.91</v>
      </c>
      <c r="P1468" t="n">
        <v>206.39</v>
      </c>
      <c r="Q1468" t="n">
        <v>460.69</v>
      </c>
      <c r="R1468" t="n">
        <v>55.43</v>
      </c>
      <c r="S1468" t="n">
        <v>32.19</v>
      </c>
      <c r="T1468" t="n">
        <v>7670.48</v>
      </c>
      <c r="U1468" t="n">
        <v>0.58</v>
      </c>
      <c r="V1468" t="n">
        <v>0.75</v>
      </c>
      <c r="W1468" t="n">
        <v>1.47</v>
      </c>
      <c r="X1468" t="n">
        <v>0.46</v>
      </c>
      <c r="Y1468" t="n">
        <v>1</v>
      </c>
      <c r="Z1468" t="n">
        <v>10</v>
      </c>
    </row>
    <row r="1469">
      <c r="A1469" t="n">
        <v>34</v>
      </c>
      <c r="B1469" t="n">
        <v>145</v>
      </c>
      <c r="C1469" t="inlineStr">
        <is>
          <t xml:space="preserve">CONCLUIDO	</t>
        </is>
      </c>
      <c r="D1469" t="n">
        <v>6.3083</v>
      </c>
      <c r="E1469" t="n">
        <v>15.85</v>
      </c>
      <c r="F1469" t="n">
        <v>11.99</v>
      </c>
      <c r="G1469" t="n">
        <v>42.31</v>
      </c>
      <c r="H1469" t="n">
        <v>0.5600000000000001</v>
      </c>
      <c r="I1469" t="n">
        <v>17</v>
      </c>
      <c r="J1469" t="n">
        <v>302.7</v>
      </c>
      <c r="K1469" t="n">
        <v>61.2</v>
      </c>
      <c r="L1469" t="n">
        <v>9.5</v>
      </c>
      <c r="M1469" t="n">
        <v>15</v>
      </c>
      <c r="N1469" t="n">
        <v>87</v>
      </c>
      <c r="O1469" t="n">
        <v>37567.32</v>
      </c>
      <c r="P1469" t="n">
        <v>206.46</v>
      </c>
      <c r="Q1469" t="n">
        <v>460.75</v>
      </c>
      <c r="R1469" t="n">
        <v>55.07</v>
      </c>
      <c r="S1469" t="n">
        <v>32.19</v>
      </c>
      <c r="T1469" t="n">
        <v>7492.98</v>
      </c>
      <c r="U1469" t="n">
        <v>0.58</v>
      </c>
      <c r="V1469" t="n">
        <v>0.75</v>
      </c>
      <c r="W1469" t="n">
        <v>1.48</v>
      </c>
      <c r="X1469" t="n">
        <v>0.45</v>
      </c>
      <c r="Y1469" t="n">
        <v>1</v>
      </c>
      <c r="Z1469" t="n">
        <v>10</v>
      </c>
    </row>
    <row r="1470">
      <c r="A1470" t="n">
        <v>35</v>
      </c>
      <c r="B1470" t="n">
        <v>145</v>
      </c>
      <c r="C1470" t="inlineStr">
        <is>
          <t xml:space="preserve">CONCLUIDO	</t>
        </is>
      </c>
      <c r="D1470" t="n">
        <v>6.3004</v>
      </c>
      <c r="E1470" t="n">
        <v>15.87</v>
      </c>
      <c r="F1470" t="n">
        <v>12.01</v>
      </c>
      <c r="G1470" t="n">
        <v>42.38</v>
      </c>
      <c r="H1470" t="n">
        <v>0.57</v>
      </c>
      <c r="I1470" t="n">
        <v>17</v>
      </c>
      <c r="J1470" t="n">
        <v>303.23</v>
      </c>
      <c r="K1470" t="n">
        <v>61.2</v>
      </c>
      <c r="L1470" t="n">
        <v>9.75</v>
      </c>
      <c r="M1470" t="n">
        <v>15</v>
      </c>
      <c r="N1470" t="n">
        <v>87.28</v>
      </c>
      <c r="O1470" t="n">
        <v>37632.84</v>
      </c>
      <c r="P1470" t="n">
        <v>206.55</v>
      </c>
      <c r="Q1470" t="n">
        <v>460.69</v>
      </c>
      <c r="R1470" t="n">
        <v>55.99</v>
      </c>
      <c r="S1470" t="n">
        <v>32.19</v>
      </c>
      <c r="T1470" t="n">
        <v>7952.74</v>
      </c>
      <c r="U1470" t="n">
        <v>0.57</v>
      </c>
      <c r="V1470" t="n">
        <v>0.74</v>
      </c>
      <c r="W1470" t="n">
        <v>1.47</v>
      </c>
      <c r="X1470" t="n">
        <v>0.47</v>
      </c>
      <c r="Y1470" t="n">
        <v>1</v>
      </c>
      <c r="Z1470" t="n">
        <v>10</v>
      </c>
    </row>
    <row r="1471">
      <c r="A1471" t="n">
        <v>36</v>
      </c>
      <c r="B1471" t="n">
        <v>145</v>
      </c>
      <c r="C1471" t="inlineStr">
        <is>
          <t xml:space="preserve">CONCLUIDO	</t>
        </is>
      </c>
      <c r="D1471" t="n">
        <v>6.3385</v>
      </c>
      <c r="E1471" t="n">
        <v>15.78</v>
      </c>
      <c r="F1471" t="n">
        <v>11.97</v>
      </c>
      <c r="G1471" t="n">
        <v>44.87</v>
      </c>
      <c r="H1471" t="n">
        <v>0.59</v>
      </c>
      <c r="I1471" t="n">
        <v>16</v>
      </c>
      <c r="J1471" t="n">
        <v>303.76</v>
      </c>
      <c r="K1471" t="n">
        <v>61.2</v>
      </c>
      <c r="L1471" t="n">
        <v>10</v>
      </c>
      <c r="M1471" t="n">
        <v>14</v>
      </c>
      <c r="N1471" t="n">
        <v>87.56999999999999</v>
      </c>
      <c r="O1471" t="n">
        <v>37698.48</v>
      </c>
      <c r="P1471" t="n">
        <v>205.65</v>
      </c>
      <c r="Q1471" t="n">
        <v>460.7</v>
      </c>
      <c r="R1471" t="n">
        <v>54.57</v>
      </c>
      <c r="S1471" t="n">
        <v>32.19</v>
      </c>
      <c r="T1471" t="n">
        <v>7246.59</v>
      </c>
      <c r="U1471" t="n">
        <v>0.59</v>
      </c>
      <c r="V1471" t="n">
        <v>0.75</v>
      </c>
      <c r="W1471" t="n">
        <v>1.47</v>
      </c>
      <c r="X1471" t="n">
        <v>0.43</v>
      </c>
      <c r="Y1471" t="n">
        <v>1</v>
      </c>
      <c r="Z1471" t="n">
        <v>10</v>
      </c>
    </row>
    <row r="1472">
      <c r="A1472" t="n">
        <v>37</v>
      </c>
      <c r="B1472" t="n">
        <v>145</v>
      </c>
      <c r="C1472" t="inlineStr">
        <is>
          <t xml:space="preserve">CONCLUIDO	</t>
        </is>
      </c>
      <c r="D1472" t="n">
        <v>6.3388</v>
      </c>
      <c r="E1472" t="n">
        <v>15.78</v>
      </c>
      <c r="F1472" t="n">
        <v>11.96</v>
      </c>
      <c r="G1472" t="n">
        <v>44.87</v>
      </c>
      <c r="H1472" t="n">
        <v>0.6</v>
      </c>
      <c r="I1472" t="n">
        <v>16</v>
      </c>
      <c r="J1472" t="n">
        <v>304.3</v>
      </c>
      <c r="K1472" t="n">
        <v>61.2</v>
      </c>
      <c r="L1472" t="n">
        <v>10.25</v>
      </c>
      <c r="M1472" t="n">
        <v>14</v>
      </c>
      <c r="N1472" t="n">
        <v>87.84999999999999</v>
      </c>
      <c r="O1472" t="n">
        <v>37764.25</v>
      </c>
      <c r="P1472" t="n">
        <v>205.53</v>
      </c>
      <c r="Q1472" t="n">
        <v>460.7</v>
      </c>
      <c r="R1472" t="n">
        <v>54.59</v>
      </c>
      <c r="S1472" t="n">
        <v>32.19</v>
      </c>
      <c r="T1472" t="n">
        <v>7255.83</v>
      </c>
      <c r="U1472" t="n">
        <v>0.59</v>
      </c>
      <c r="V1472" t="n">
        <v>0.75</v>
      </c>
      <c r="W1472" t="n">
        <v>1.47</v>
      </c>
      <c r="X1472" t="n">
        <v>0.43</v>
      </c>
      <c r="Y1472" t="n">
        <v>1</v>
      </c>
      <c r="Z1472" t="n">
        <v>10</v>
      </c>
    </row>
    <row r="1473">
      <c r="A1473" t="n">
        <v>38</v>
      </c>
      <c r="B1473" t="n">
        <v>145</v>
      </c>
      <c r="C1473" t="inlineStr">
        <is>
          <t xml:space="preserve">CONCLUIDO	</t>
        </is>
      </c>
      <c r="D1473" t="n">
        <v>6.3713</v>
      </c>
      <c r="E1473" t="n">
        <v>15.7</v>
      </c>
      <c r="F1473" t="n">
        <v>11.94</v>
      </c>
      <c r="G1473" t="n">
        <v>47.75</v>
      </c>
      <c r="H1473" t="n">
        <v>0.61</v>
      </c>
      <c r="I1473" t="n">
        <v>15</v>
      </c>
      <c r="J1473" t="n">
        <v>304.83</v>
      </c>
      <c r="K1473" t="n">
        <v>61.2</v>
      </c>
      <c r="L1473" t="n">
        <v>10.5</v>
      </c>
      <c r="M1473" t="n">
        <v>13</v>
      </c>
      <c r="N1473" t="n">
        <v>88.13</v>
      </c>
      <c r="O1473" t="n">
        <v>37830.13</v>
      </c>
      <c r="P1473" t="n">
        <v>204.77</v>
      </c>
      <c r="Q1473" t="n">
        <v>460.72</v>
      </c>
      <c r="R1473" t="n">
        <v>53.43</v>
      </c>
      <c r="S1473" t="n">
        <v>32.19</v>
      </c>
      <c r="T1473" t="n">
        <v>6680.7</v>
      </c>
      <c r="U1473" t="n">
        <v>0.6</v>
      </c>
      <c r="V1473" t="n">
        <v>0.75</v>
      </c>
      <c r="W1473" t="n">
        <v>1.48</v>
      </c>
      <c r="X1473" t="n">
        <v>0.4</v>
      </c>
      <c r="Y1473" t="n">
        <v>1</v>
      </c>
      <c r="Z1473" t="n">
        <v>10</v>
      </c>
    </row>
    <row r="1474">
      <c r="A1474" t="n">
        <v>39</v>
      </c>
      <c r="B1474" t="n">
        <v>145</v>
      </c>
      <c r="C1474" t="inlineStr">
        <is>
          <t xml:space="preserve">CONCLUIDO	</t>
        </is>
      </c>
      <c r="D1474" t="n">
        <v>6.3743</v>
      </c>
      <c r="E1474" t="n">
        <v>15.69</v>
      </c>
      <c r="F1474" t="n">
        <v>11.93</v>
      </c>
      <c r="G1474" t="n">
        <v>47.72</v>
      </c>
      <c r="H1474" t="n">
        <v>0.63</v>
      </c>
      <c r="I1474" t="n">
        <v>15</v>
      </c>
      <c r="J1474" t="n">
        <v>305.37</v>
      </c>
      <c r="K1474" t="n">
        <v>61.2</v>
      </c>
      <c r="L1474" t="n">
        <v>10.75</v>
      </c>
      <c r="M1474" t="n">
        <v>13</v>
      </c>
      <c r="N1474" t="n">
        <v>88.42</v>
      </c>
      <c r="O1474" t="n">
        <v>37896.14</v>
      </c>
      <c r="P1474" t="n">
        <v>204.57</v>
      </c>
      <c r="Q1474" t="n">
        <v>460.69</v>
      </c>
      <c r="R1474" t="n">
        <v>53.41</v>
      </c>
      <c r="S1474" t="n">
        <v>32.19</v>
      </c>
      <c r="T1474" t="n">
        <v>6671.02</v>
      </c>
      <c r="U1474" t="n">
        <v>0.6</v>
      </c>
      <c r="V1474" t="n">
        <v>0.75</v>
      </c>
      <c r="W1474" t="n">
        <v>1.47</v>
      </c>
      <c r="X1474" t="n">
        <v>0.4</v>
      </c>
      <c r="Y1474" t="n">
        <v>1</v>
      </c>
      <c r="Z1474" t="n">
        <v>10</v>
      </c>
    </row>
    <row r="1475">
      <c r="A1475" t="n">
        <v>40</v>
      </c>
      <c r="B1475" t="n">
        <v>145</v>
      </c>
      <c r="C1475" t="inlineStr">
        <is>
          <t xml:space="preserve">CONCLUIDO	</t>
        </is>
      </c>
      <c r="D1475" t="n">
        <v>6.3776</v>
      </c>
      <c r="E1475" t="n">
        <v>15.68</v>
      </c>
      <c r="F1475" t="n">
        <v>11.92</v>
      </c>
      <c r="G1475" t="n">
        <v>47.69</v>
      </c>
      <c r="H1475" t="n">
        <v>0.64</v>
      </c>
      <c r="I1475" t="n">
        <v>15</v>
      </c>
      <c r="J1475" t="n">
        <v>305.9</v>
      </c>
      <c r="K1475" t="n">
        <v>61.2</v>
      </c>
      <c r="L1475" t="n">
        <v>11</v>
      </c>
      <c r="M1475" t="n">
        <v>13</v>
      </c>
      <c r="N1475" t="n">
        <v>88.7</v>
      </c>
      <c r="O1475" t="n">
        <v>37962.28</v>
      </c>
      <c r="P1475" t="n">
        <v>204.73</v>
      </c>
      <c r="Q1475" t="n">
        <v>460.73</v>
      </c>
      <c r="R1475" t="n">
        <v>53.09</v>
      </c>
      <c r="S1475" t="n">
        <v>32.19</v>
      </c>
      <c r="T1475" t="n">
        <v>6510.11</v>
      </c>
      <c r="U1475" t="n">
        <v>0.61</v>
      </c>
      <c r="V1475" t="n">
        <v>0.75</v>
      </c>
      <c r="W1475" t="n">
        <v>1.47</v>
      </c>
      <c r="X1475" t="n">
        <v>0.39</v>
      </c>
      <c r="Y1475" t="n">
        <v>1</v>
      </c>
      <c r="Z1475" t="n">
        <v>10</v>
      </c>
    </row>
    <row r="1476">
      <c r="A1476" t="n">
        <v>41</v>
      </c>
      <c r="B1476" t="n">
        <v>145</v>
      </c>
      <c r="C1476" t="inlineStr">
        <is>
          <t xml:space="preserve">CONCLUIDO	</t>
        </is>
      </c>
      <c r="D1476" t="n">
        <v>6.4091</v>
      </c>
      <c r="E1476" t="n">
        <v>15.6</v>
      </c>
      <c r="F1476" t="n">
        <v>11.9</v>
      </c>
      <c r="G1476" t="n">
        <v>51</v>
      </c>
      <c r="H1476" t="n">
        <v>0.65</v>
      </c>
      <c r="I1476" t="n">
        <v>14</v>
      </c>
      <c r="J1476" t="n">
        <v>306.44</v>
      </c>
      <c r="K1476" t="n">
        <v>61.2</v>
      </c>
      <c r="L1476" t="n">
        <v>11.25</v>
      </c>
      <c r="M1476" t="n">
        <v>12</v>
      </c>
      <c r="N1476" t="n">
        <v>88.98999999999999</v>
      </c>
      <c r="O1476" t="n">
        <v>38028.53</v>
      </c>
      <c r="P1476" t="n">
        <v>203.86</v>
      </c>
      <c r="Q1476" t="n">
        <v>460.77</v>
      </c>
      <c r="R1476" t="n">
        <v>52.47</v>
      </c>
      <c r="S1476" t="n">
        <v>32.19</v>
      </c>
      <c r="T1476" t="n">
        <v>6208.24</v>
      </c>
      <c r="U1476" t="n">
        <v>0.61</v>
      </c>
      <c r="V1476" t="n">
        <v>0.75</v>
      </c>
      <c r="W1476" t="n">
        <v>1.47</v>
      </c>
      <c r="X1476" t="n">
        <v>0.36</v>
      </c>
      <c r="Y1476" t="n">
        <v>1</v>
      </c>
      <c r="Z1476" t="n">
        <v>10</v>
      </c>
    </row>
    <row r="1477">
      <c r="A1477" t="n">
        <v>42</v>
      </c>
      <c r="B1477" t="n">
        <v>145</v>
      </c>
      <c r="C1477" t="inlineStr">
        <is>
          <t xml:space="preserve">CONCLUIDO	</t>
        </is>
      </c>
      <c r="D1477" t="n">
        <v>6.4098</v>
      </c>
      <c r="E1477" t="n">
        <v>15.6</v>
      </c>
      <c r="F1477" t="n">
        <v>11.9</v>
      </c>
      <c r="G1477" t="n">
        <v>50.99</v>
      </c>
      <c r="H1477" t="n">
        <v>0.67</v>
      </c>
      <c r="I1477" t="n">
        <v>14</v>
      </c>
      <c r="J1477" t="n">
        <v>306.98</v>
      </c>
      <c r="K1477" t="n">
        <v>61.2</v>
      </c>
      <c r="L1477" t="n">
        <v>11.5</v>
      </c>
      <c r="M1477" t="n">
        <v>12</v>
      </c>
      <c r="N1477" t="n">
        <v>89.28</v>
      </c>
      <c r="O1477" t="n">
        <v>38094.91</v>
      </c>
      <c r="P1477" t="n">
        <v>204.02</v>
      </c>
      <c r="Q1477" t="n">
        <v>460.69</v>
      </c>
      <c r="R1477" t="n">
        <v>52.42</v>
      </c>
      <c r="S1477" t="n">
        <v>32.19</v>
      </c>
      <c r="T1477" t="n">
        <v>6180.99</v>
      </c>
      <c r="U1477" t="n">
        <v>0.61</v>
      </c>
      <c r="V1477" t="n">
        <v>0.75</v>
      </c>
      <c r="W1477" t="n">
        <v>1.47</v>
      </c>
      <c r="X1477" t="n">
        <v>0.36</v>
      </c>
      <c r="Y1477" t="n">
        <v>1</v>
      </c>
      <c r="Z1477" t="n">
        <v>10</v>
      </c>
    </row>
    <row r="1478">
      <c r="A1478" t="n">
        <v>43</v>
      </c>
      <c r="B1478" t="n">
        <v>145</v>
      </c>
      <c r="C1478" t="inlineStr">
        <is>
          <t xml:space="preserve">CONCLUIDO	</t>
        </is>
      </c>
      <c r="D1478" t="n">
        <v>6.4103</v>
      </c>
      <c r="E1478" t="n">
        <v>15.6</v>
      </c>
      <c r="F1478" t="n">
        <v>11.9</v>
      </c>
      <c r="G1478" t="n">
        <v>50.98</v>
      </c>
      <c r="H1478" t="n">
        <v>0.68</v>
      </c>
      <c r="I1478" t="n">
        <v>14</v>
      </c>
      <c r="J1478" t="n">
        <v>307.52</v>
      </c>
      <c r="K1478" t="n">
        <v>61.2</v>
      </c>
      <c r="L1478" t="n">
        <v>11.75</v>
      </c>
      <c r="M1478" t="n">
        <v>12</v>
      </c>
      <c r="N1478" t="n">
        <v>89.56999999999999</v>
      </c>
      <c r="O1478" t="n">
        <v>38161.42</v>
      </c>
      <c r="P1478" t="n">
        <v>203.6</v>
      </c>
      <c r="Q1478" t="n">
        <v>460.69</v>
      </c>
      <c r="R1478" t="n">
        <v>52.35</v>
      </c>
      <c r="S1478" t="n">
        <v>32.19</v>
      </c>
      <c r="T1478" t="n">
        <v>6147.17</v>
      </c>
      <c r="U1478" t="n">
        <v>0.61</v>
      </c>
      <c r="V1478" t="n">
        <v>0.75</v>
      </c>
      <c r="W1478" t="n">
        <v>1.47</v>
      </c>
      <c r="X1478" t="n">
        <v>0.36</v>
      </c>
      <c r="Y1478" t="n">
        <v>1</v>
      </c>
      <c r="Z1478" t="n">
        <v>10</v>
      </c>
    </row>
    <row r="1479">
      <c r="A1479" t="n">
        <v>44</v>
      </c>
      <c r="B1479" t="n">
        <v>145</v>
      </c>
      <c r="C1479" t="inlineStr">
        <is>
          <t xml:space="preserve">CONCLUIDO	</t>
        </is>
      </c>
      <c r="D1479" t="n">
        <v>6.405</v>
      </c>
      <c r="E1479" t="n">
        <v>15.61</v>
      </c>
      <c r="F1479" t="n">
        <v>11.91</v>
      </c>
      <c r="G1479" t="n">
        <v>51.04</v>
      </c>
      <c r="H1479" t="n">
        <v>0.6899999999999999</v>
      </c>
      <c r="I1479" t="n">
        <v>14</v>
      </c>
      <c r="J1479" t="n">
        <v>308.06</v>
      </c>
      <c r="K1479" t="n">
        <v>61.2</v>
      </c>
      <c r="L1479" t="n">
        <v>12</v>
      </c>
      <c r="M1479" t="n">
        <v>12</v>
      </c>
      <c r="N1479" t="n">
        <v>89.86</v>
      </c>
      <c r="O1479" t="n">
        <v>38228.06</v>
      </c>
      <c r="P1479" t="n">
        <v>203.34</v>
      </c>
      <c r="Q1479" t="n">
        <v>460.74</v>
      </c>
      <c r="R1479" t="n">
        <v>52.65</v>
      </c>
      <c r="S1479" t="n">
        <v>32.19</v>
      </c>
      <c r="T1479" t="n">
        <v>6295.08</v>
      </c>
      <c r="U1479" t="n">
        <v>0.61</v>
      </c>
      <c r="V1479" t="n">
        <v>0.75</v>
      </c>
      <c r="W1479" t="n">
        <v>1.47</v>
      </c>
      <c r="X1479" t="n">
        <v>0.38</v>
      </c>
      <c r="Y1479" t="n">
        <v>1</v>
      </c>
      <c r="Z1479" t="n">
        <v>10</v>
      </c>
    </row>
    <row r="1480">
      <c r="A1480" t="n">
        <v>45</v>
      </c>
      <c r="B1480" t="n">
        <v>145</v>
      </c>
      <c r="C1480" t="inlineStr">
        <is>
          <t xml:space="preserve">CONCLUIDO	</t>
        </is>
      </c>
      <c r="D1480" t="n">
        <v>6.4359</v>
      </c>
      <c r="E1480" t="n">
        <v>15.54</v>
      </c>
      <c r="F1480" t="n">
        <v>11.89</v>
      </c>
      <c r="G1480" t="n">
        <v>54.87</v>
      </c>
      <c r="H1480" t="n">
        <v>0.71</v>
      </c>
      <c r="I1480" t="n">
        <v>13</v>
      </c>
      <c r="J1480" t="n">
        <v>308.6</v>
      </c>
      <c r="K1480" t="n">
        <v>61.2</v>
      </c>
      <c r="L1480" t="n">
        <v>12.25</v>
      </c>
      <c r="M1480" t="n">
        <v>11</v>
      </c>
      <c r="N1480" t="n">
        <v>90.15000000000001</v>
      </c>
      <c r="O1480" t="n">
        <v>38294.82</v>
      </c>
      <c r="P1480" t="n">
        <v>203.18</v>
      </c>
      <c r="Q1480" t="n">
        <v>460.69</v>
      </c>
      <c r="R1480" t="n">
        <v>52.03</v>
      </c>
      <c r="S1480" t="n">
        <v>32.19</v>
      </c>
      <c r="T1480" t="n">
        <v>5994.44</v>
      </c>
      <c r="U1480" t="n">
        <v>0.62</v>
      </c>
      <c r="V1480" t="n">
        <v>0.75</v>
      </c>
      <c r="W1480" t="n">
        <v>1.47</v>
      </c>
      <c r="X1480" t="n">
        <v>0.35</v>
      </c>
      <c r="Y1480" t="n">
        <v>1</v>
      </c>
      <c r="Z1480" t="n">
        <v>10</v>
      </c>
    </row>
    <row r="1481">
      <c r="A1481" t="n">
        <v>46</v>
      </c>
      <c r="B1481" t="n">
        <v>145</v>
      </c>
      <c r="C1481" t="inlineStr">
        <is>
          <t xml:space="preserve">CONCLUIDO	</t>
        </is>
      </c>
      <c r="D1481" t="n">
        <v>6.4417</v>
      </c>
      <c r="E1481" t="n">
        <v>15.52</v>
      </c>
      <c r="F1481" t="n">
        <v>11.87</v>
      </c>
      <c r="G1481" t="n">
        <v>54.8</v>
      </c>
      <c r="H1481" t="n">
        <v>0.72</v>
      </c>
      <c r="I1481" t="n">
        <v>13</v>
      </c>
      <c r="J1481" t="n">
        <v>309.14</v>
      </c>
      <c r="K1481" t="n">
        <v>61.2</v>
      </c>
      <c r="L1481" t="n">
        <v>12.5</v>
      </c>
      <c r="M1481" t="n">
        <v>11</v>
      </c>
      <c r="N1481" t="n">
        <v>90.44</v>
      </c>
      <c r="O1481" t="n">
        <v>38361.7</v>
      </c>
      <c r="P1481" t="n">
        <v>203.02</v>
      </c>
      <c r="Q1481" t="n">
        <v>460.7</v>
      </c>
      <c r="R1481" t="n">
        <v>51.53</v>
      </c>
      <c r="S1481" t="n">
        <v>32.19</v>
      </c>
      <c r="T1481" t="n">
        <v>5740.72</v>
      </c>
      <c r="U1481" t="n">
        <v>0.62</v>
      </c>
      <c r="V1481" t="n">
        <v>0.75</v>
      </c>
      <c r="W1481" t="n">
        <v>1.47</v>
      </c>
      <c r="X1481" t="n">
        <v>0.34</v>
      </c>
      <c r="Y1481" t="n">
        <v>1</v>
      </c>
      <c r="Z1481" t="n">
        <v>10</v>
      </c>
    </row>
    <row r="1482">
      <c r="A1482" t="n">
        <v>47</v>
      </c>
      <c r="B1482" t="n">
        <v>145</v>
      </c>
      <c r="C1482" t="inlineStr">
        <is>
          <t xml:space="preserve">CONCLUIDO	</t>
        </is>
      </c>
      <c r="D1482" t="n">
        <v>6.445</v>
      </c>
      <c r="E1482" t="n">
        <v>15.52</v>
      </c>
      <c r="F1482" t="n">
        <v>11.87</v>
      </c>
      <c r="G1482" t="n">
        <v>54.77</v>
      </c>
      <c r="H1482" t="n">
        <v>0.73</v>
      </c>
      <c r="I1482" t="n">
        <v>13</v>
      </c>
      <c r="J1482" t="n">
        <v>309.68</v>
      </c>
      <c r="K1482" t="n">
        <v>61.2</v>
      </c>
      <c r="L1482" t="n">
        <v>12.75</v>
      </c>
      <c r="M1482" t="n">
        <v>11</v>
      </c>
      <c r="N1482" t="n">
        <v>90.73999999999999</v>
      </c>
      <c r="O1482" t="n">
        <v>38428.72</v>
      </c>
      <c r="P1482" t="n">
        <v>202.79</v>
      </c>
      <c r="Q1482" t="n">
        <v>460.69</v>
      </c>
      <c r="R1482" t="n">
        <v>51.35</v>
      </c>
      <c r="S1482" t="n">
        <v>32.19</v>
      </c>
      <c r="T1482" t="n">
        <v>5651.01</v>
      </c>
      <c r="U1482" t="n">
        <v>0.63</v>
      </c>
      <c r="V1482" t="n">
        <v>0.75</v>
      </c>
      <c r="W1482" t="n">
        <v>1.47</v>
      </c>
      <c r="X1482" t="n">
        <v>0.33</v>
      </c>
      <c r="Y1482" t="n">
        <v>1</v>
      </c>
      <c r="Z1482" t="n">
        <v>10</v>
      </c>
    </row>
    <row r="1483">
      <c r="A1483" t="n">
        <v>48</v>
      </c>
      <c r="B1483" t="n">
        <v>145</v>
      </c>
      <c r="C1483" t="inlineStr">
        <is>
          <t xml:space="preserve">CONCLUIDO	</t>
        </is>
      </c>
      <c r="D1483" t="n">
        <v>6.4364</v>
      </c>
      <c r="E1483" t="n">
        <v>15.54</v>
      </c>
      <c r="F1483" t="n">
        <v>11.89</v>
      </c>
      <c r="G1483" t="n">
        <v>54.86</v>
      </c>
      <c r="H1483" t="n">
        <v>0.75</v>
      </c>
      <c r="I1483" t="n">
        <v>13</v>
      </c>
      <c r="J1483" t="n">
        <v>310.23</v>
      </c>
      <c r="K1483" t="n">
        <v>61.2</v>
      </c>
      <c r="L1483" t="n">
        <v>13</v>
      </c>
      <c r="M1483" t="n">
        <v>11</v>
      </c>
      <c r="N1483" t="n">
        <v>91.03</v>
      </c>
      <c r="O1483" t="n">
        <v>38495.87</v>
      </c>
      <c r="P1483" t="n">
        <v>202.79</v>
      </c>
      <c r="Q1483" t="n">
        <v>460.71</v>
      </c>
      <c r="R1483" t="n">
        <v>51.85</v>
      </c>
      <c r="S1483" t="n">
        <v>32.19</v>
      </c>
      <c r="T1483" t="n">
        <v>5902.94</v>
      </c>
      <c r="U1483" t="n">
        <v>0.62</v>
      </c>
      <c r="V1483" t="n">
        <v>0.75</v>
      </c>
      <c r="W1483" t="n">
        <v>1.47</v>
      </c>
      <c r="X1483" t="n">
        <v>0.35</v>
      </c>
      <c r="Y1483" t="n">
        <v>1</v>
      </c>
      <c r="Z1483" t="n">
        <v>10</v>
      </c>
    </row>
    <row r="1484">
      <c r="A1484" t="n">
        <v>49</v>
      </c>
      <c r="B1484" t="n">
        <v>145</v>
      </c>
      <c r="C1484" t="inlineStr">
        <is>
          <t xml:space="preserve">CONCLUIDO	</t>
        </is>
      </c>
      <c r="D1484" t="n">
        <v>6.4803</v>
      </c>
      <c r="E1484" t="n">
        <v>15.43</v>
      </c>
      <c r="F1484" t="n">
        <v>11.84</v>
      </c>
      <c r="G1484" t="n">
        <v>59.18</v>
      </c>
      <c r="H1484" t="n">
        <v>0.76</v>
      </c>
      <c r="I1484" t="n">
        <v>12</v>
      </c>
      <c r="J1484" t="n">
        <v>310.77</v>
      </c>
      <c r="K1484" t="n">
        <v>61.2</v>
      </c>
      <c r="L1484" t="n">
        <v>13.25</v>
      </c>
      <c r="M1484" t="n">
        <v>10</v>
      </c>
      <c r="N1484" t="n">
        <v>91.33</v>
      </c>
      <c r="O1484" t="n">
        <v>38563.14</v>
      </c>
      <c r="P1484" t="n">
        <v>201.35</v>
      </c>
      <c r="Q1484" t="n">
        <v>460.72</v>
      </c>
      <c r="R1484" t="n">
        <v>50.4</v>
      </c>
      <c r="S1484" t="n">
        <v>32.19</v>
      </c>
      <c r="T1484" t="n">
        <v>5184.03</v>
      </c>
      <c r="U1484" t="n">
        <v>0.64</v>
      </c>
      <c r="V1484" t="n">
        <v>0.75</v>
      </c>
      <c r="W1484" t="n">
        <v>1.46</v>
      </c>
      <c r="X1484" t="n">
        <v>0.3</v>
      </c>
      <c r="Y1484" t="n">
        <v>1</v>
      </c>
      <c r="Z1484" t="n">
        <v>10</v>
      </c>
    </row>
    <row r="1485">
      <c r="A1485" t="n">
        <v>50</v>
      </c>
      <c r="B1485" t="n">
        <v>145</v>
      </c>
      <c r="C1485" t="inlineStr">
        <is>
          <t xml:space="preserve">CONCLUIDO	</t>
        </is>
      </c>
      <c r="D1485" t="n">
        <v>6.4761</v>
      </c>
      <c r="E1485" t="n">
        <v>15.44</v>
      </c>
      <c r="F1485" t="n">
        <v>11.85</v>
      </c>
      <c r="G1485" t="n">
        <v>59.23</v>
      </c>
      <c r="H1485" t="n">
        <v>0.77</v>
      </c>
      <c r="I1485" t="n">
        <v>12</v>
      </c>
      <c r="J1485" t="n">
        <v>311.32</v>
      </c>
      <c r="K1485" t="n">
        <v>61.2</v>
      </c>
      <c r="L1485" t="n">
        <v>13.5</v>
      </c>
      <c r="M1485" t="n">
        <v>10</v>
      </c>
      <c r="N1485" t="n">
        <v>91.62</v>
      </c>
      <c r="O1485" t="n">
        <v>38630.55</v>
      </c>
      <c r="P1485" t="n">
        <v>201.86</v>
      </c>
      <c r="Q1485" t="n">
        <v>460.7</v>
      </c>
      <c r="R1485" t="n">
        <v>50.69</v>
      </c>
      <c r="S1485" t="n">
        <v>32.19</v>
      </c>
      <c r="T1485" t="n">
        <v>5327.8</v>
      </c>
      <c r="U1485" t="n">
        <v>0.63</v>
      </c>
      <c r="V1485" t="n">
        <v>0.75</v>
      </c>
      <c r="W1485" t="n">
        <v>1.47</v>
      </c>
      <c r="X1485" t="n">
        <v>0.31</v>
      </c>
      <c r="Y1485" t="n">
        <v>1</v>
      </c>
      <c r="Z1485" t="n">
        <v>10</v>
      </c>
    </row>
    <row r="1486">
      <c r="A1486" t="n">
        <v>51</v>
      </c>
      <c r="B1486" t="n">
        <v>145</v>
      </c>
      <c r="C1486" t="inlineStr">
        <is>
          <t xml:space="preserve">CONCLUIDO	</t>
        </is>
      </c>
      <c r="D1486" t="n">
        <v>6.4776</v>
      </c>
      <c r="E1486" t="n">
        <v>15.44</v>
      </c>
      <c r="F1486" t="n">
        <v>11.84</v>
      </c>
      <c r="G1486" t="n">
        <v>59.21</v>
      </c>
      <c r="H1486" t="n">
        <v>0.79</v>
      </c>
      <c r="I1486" t="n">
        <v>12</v>
      </c>
      <c r="J1486" t="n">
        <v>311.87</v>
      </c>
      <c r="K1486" t="n">
        <v>61.2</v>
      </c>
      <c r="L1486" t="n">
        <v>13.75</v>
      </c>
      <c r="M1486" t="n">
        <v>10</v>
      </c>
      <c r="N1486" t="n">
        <v>91.92</v>
      </c>
      <c r="O1486" t="n">
        <v>38698.21</v>
      </c>
      <c r="P1486" t="n">
        <v>201.72</v>
      </c>
      <c r="Q1486" t="n">
        <v>460.69</v>
      </c>
      <c r="R1486" t="n">
        <v>50.35</v>
      </c>
      <c r="S1486" t="n">
        <v>32.19</v>
      </c>
      <c r="T1486" t="n">
        <v>5156.79</v>
      </c>
      <c r="U1486" t="n">
        <v>0.64</v>
      </c>
      <c r="V1486" t="n">
        <v>0.75</v>
      </c>
      <c r="W1486" t="n">
        <v>1.47</v>
      </c>
      <c r="X1486" t="n">
        <v>0.31</v>
      </c>
      <c r="Y1486" t="n">
        <v>1</v>
      </c>
      <c r="Z1486" t="n">
        <v>10</v>
      </c>
    </row>
    <row r="1487">
      <c r="A1487" t="n">
        <v>52</v>
      </c>
      <c r="B1487" t="n">
        <v>145</v>
      </c>
      <c r="C1487" t="inlineStr">
        <is>
          <t xml:space="preserve">CONCLUIDO	</t>
        </is>
      </c>
      <c r="D1487" t="n">
        <v>6.4792</v>
      </c>
      <c r="E1487" t="n">
        <v>15.43</v>
      </c>
      <c r="F1487" t="n">
        <v>11.84</v>
      </c>
      <c r="G1487" t="n">
        <v>59.19</v>
      </c>
      <c r="H1487" t="n">
        <v>0.8</v>
      </c>
      <c r="I1487" t="n">
        <v>12</v>
      </c>
      <c r="J1487" t="n">
        <v>312.42</v>
      </c>
      <c r="K1487" t="n">
        <v>61.2</v>
      </c>
      <c r="L1487" t="n">
        <v>14</v>
      </c>
      <c r="M1487" t="n">
        <v>10</v>
      </c>
      <c r="N1487" t="n">
        <v>92.22</v>
      </c>
      <c r="O1487" t="n">
        <v>38765.89</v>
      </c>
      <c r="P1487" t="n">
        <v>201.02</v>
      </c>
      <c r="Q1487" t="n">
        <v>460.69</v>
      </c>
      <c r="R1487" t="n">
        <v>50.43</v>
      </c>
      <c r="S1487" t="n">
        <v>32.19</v>
      </c>
      <c r="T1487" t="n">
        <v>5197.19</v>
      </c>
      <c r="U1487" t="n">
        <v>0.64</v>
      </c>
      <c r="V1487" t="n">
        <v>0.75</v>
      </c>
      <c r="W1487" t="n">
        <v>1.47</v>
      </c>
      <c r="X1487" t="n">
        <v>0.3</v>
      </c>
      <c r="Y1487" t="n">
        <v>1</v>
      </c>
      <c r="Z1487" t="n">
        <v>10</v>
      </c>
    </row>
    <row r="1488">
      <c r="A1488" t="n">
        <v>53</v>
      </c>
      <c r="B1488" t="n">
        <v>145</v>
      </c>
      <c r="C1488" t="inlineStr">
        <is>
          <t xml:space="preserve">CONCLUIDO	</t>
        </is>
      </c>
      <c r="D1488" t="n">
        <v>6.474</v>
      </c>
      <c r="E1488" t="n">
        <v>15.45</v>
      </c>
      <c r="F1488" t="n">
        <v>11.85</v>
      </c>
      <c r="G1488" t="n">
        <v>59.25</v>
      </c>
      <c r="H1488" t="n">
        <v>0.8100000000000001</v>
      </c>
      <c r="I1488" t="n">
        <v>12</v>
      </c>
      <c r="J1488" t="n">
        <v>312.97</v>
      </c>
      <c r="K1488" t="n">
        <v>61.2</v>
      </c>
      <c r="L1488" t="n">
        <v>14.25</v>
      </c>
      <c r="M1488" t="n">
        <v>10</v>
      </c>
      <c r="N1488" t="n">
        <v>92.52</v>
      </c>
      <c r="O1488" t="n">
        <v>38833.69</v>
      </c>
      <c r="P1488" t="n">
        <v>200.72</v>
      </c>
      <c r="Q1488" t="n">
        <v>460.69</v>
      </c>
      <c r="R1488" t="n">
        <v>50.89</v>
      </c>
      <c r="S1488" t="n">
        <v>32.19</v>
      </c>
      <c r="T1488" t="n">
        <v>5429.66</v>
      </c>
      <c r="U1488" t="n">
        <v>0.63</v>
      </c>
      <c r="V1488" t="n">
        <v>0.75</v>
      </c>
      <c r="W1488" t="n">
        <v>1.46</v>
      </c>
      <c r="X1488" t="n">
        <v>0.32</v>
      </c>
      <c r="Y1488" t="n">
        <v>1</v>
      </c>
      <c r="Z1488" t="n">
        <v>10</v>
      </c>
    </row>
    <row r="1489">
      <c r="A1489" t="n">
        <v>54</v>
      </c>
      <c r="B1489" t="n">
        <v>145</v>
      </c>
      <c r="C1489" t="inlineStr">
        <is>
          <t xml:space="preserve">CONCLUIDO	</t>
        </is>
      </c>
      <c r="D1489" t="n">
        <v>6.5121</v>
      </c>
      <c r="E1489" t="n">
        <v>15.36</v>
      </c>
      <c r="F1489" t="n">
        <v>11.81</v>
      </c>
      <c r="G1489" t="n">
        <v>64.44</v>
      </c>
      <c r="H1489" t="n">
        <v>0.82</v>
      </c>
      <c r="I1489" t="n">
        <v>11</v>
      </c>
      <c r="J1489" t="n">
        <v>313.52</v>
      </c>
      <c r="K1489" t="n">
        <v>61.2</v>
      </c>
      <c r="L1489" t="n">
        <v>14.5</v>
      </c>
      <c r="M1489" t="n">
        <v>9</v>
      </c>
      <c r="N1489" t="n">
        <v>92.81999999999999</v>
      </c>
      <c r="O1489" t="n">
        <v>38901.63</v>
      </c>
      <c r="P1489" t="n">
        <v>199.92</v>
      </c>
      <c r="Q1489" t="n">
        <v>460.69</v>
      </c>
      <c r="R1489" t="n">
        <v>49.57</v>
      </c>
      <c r="S1489" t="n">
        <v>32.19</v>
      </c>
      <c r="T1489" t="n">
        <v>4771.64</v>
      </c>
      <c r="U1489" t="n">
        <v>0.65</v>
      </c>
      <c r="V1489" t="n">
        <v>0.76</v>
      </c>
      <c r="W1489" t="n">
        <v>1.47</v>
      </c>
      <c r="X1489" t="n">
        <v>0.28</v>
      </c>
      <c r="Y1489" t="n">
        <v>1</v>
      </c>
      <c r="Z1489" t="n">
        <v>10</v>
      </c>
    </row>
    <row r="1490">
      <c r="A1490" t="n">
        <v>55</v>
      </c>
      <c r="B1490" t="n">
        <v>145</v>
      </c>
      <c r="C1490" t="inlineStr">
        <is>
          <t xml:space="preserve">CONCLUIDO	</t>
        </is>
      </c>
      <c r="D1490" t="n">
        <v>6.5137</v>
      </c>
      <c r="E1490" t="n">
        <v>15.35</v>
      </c>
      <c r="F1490" t="n">
        <v>11.81</v>
      </c>
      <c r="G1490" t="n">
        <v>64.42</v>
      </c>
      <c r="H1490" t="n">
        <v>0.84</v>
      </c>
      <c r="I1490" t="n">
        <v>11</v>
      </c>
      <c r="J1490" t="n">
        <v>314.07</v>
      </c>
      <c r="K1490" t="n">
        <v>61.2</v>
      </c>
      <c r="L1490" t="n">
        <v>14.75</v>
      </c>
      <c r="M1490" t="n">
        <v>9</v>
      </c>
      <c r="N1490" t="n">
        <v>93.12</v>
      </c>
      <c r="O1490" t="n">
        <v>38969.71</v>
      </c>
      <c r="P1490" t="n">
        <v>199.87</v>
      </c>
      <c r="Q1490" t="n">
        <v>460.7</v>
      </c>
      <c r="R1490" t="n">
        <v>49.43</v>
      </c>
      <c r="S1490" t="n">
        <v>32.19</v>
      </c>
      <c r="T1490" t="n">
        <v>4702.19</v>
      </c>
      <c r="U1490" t="n">
        <v>0.65</v>
      </c>
      <c r="V1490" t="n">
        <v>0.76</v>
      </c>
      <c r="W1490" t="n">
        <v>1.47</v>
      </c>
      <c r="X1490" t="n">
        <v>0.28</v>
      </c>
      <c r="Y1490" t="n">
        <v>1</v>
      </c>
      <c r="Z1490" t="n">
        <v>10</v>
      </c>
    </row>
    <row r="1491">
      <c r="A1491" t="n">
        <v>56</v>
      </c>
      <c r="B1491" t="n">
        <v>145</v>
      </c>
      <c r="C1491" t="inlineStr">
        <is>
          <t xml:space="preserve">CONCLUIDO	</t>
        </is>
      </c>
      <c r="D1491" t="n">
        <v>6.5111</v>
      </c>
      <c r="E1491" t="n">
        <v>15.36</v>
      </c>
      <c r="F1491" t="n">
        <v>11.82</v>
      </c>
      <c r="G1491" t="n">
        <v>64.45</v>
      </c>
      <c r="H1491" t="n">
        <v>0.85</v>
      </c>
      <c r="I1491" t="n">
        <v>11</v>
      </c>
      <c r="J1491" t="n">
        <v>314.62</v>
      </c>
      <c r="K1491" t="n">
        <v>61.2</v>
      </c>
      <c r="L1491" t="n">
        <v>15</v>
      </c>
      <c r="M1491" t="n">
        <v>9</v>
      </c>
      <c r="N1491" t="n">
        <v>93.43000000000001</v>
      </c>
      <c r="O1491" t="n">
        <v>39037.92</v>
      </c>
      <c r="P1491" t="n">
        <v>200.42</v>
      </c>
      <c r="Q1491" t="n">
        <v>460.69</v>
      </c>
      <c r="R1491" t="n">
        <v>49.7</v>
      </c>
      <c r="S1491" t="n">
        <v>32.19</v>
      </c>
      <c r="T1491" t="n">
        <v>4837.51</v>
      </c>
      <c r="U1491" t="n">
        <v>0.65</v>
      </c>
      <c r="V1491" t="n">
        <v>0.76</v>
      </c>
      <c r="W1491" t="n">
        <v>1.46</v>
      </c>
      <c r="X1491" t="n">
        <v>0.28</v>
      </c>
      <c r="Y1491" t="n">
        <v>1</v>
      </c>
      <c r="Z1491" t="n">
        <v>10</v>
      </c>
    </row>
    <row r="1492">
      <c r="A1492" t="n">
        <v>57</v>
      </c>
      <c r="B1492" t="n">
        <v>145</v>
      </c>
      <c r="C1492" t="inlineStr">
        <is>
          <t xml:space="preserve">CONCLUIDO	</t>
        </is>
      </c>
      <c r="D1492" t="n">
        <v>6.515</v>
      </c>
      <c r="E1492" t="n">
        <v>15.35</v>
      </c>
      <c r="F1492" t="n">
        <v>11.81</v>
      </c>
      <c r="G1492" t="n">
        <v>64.40000000000001</v>
      </c>
      <c r="H1492" t="n">
        <v>0.86</v>
      </c>
      <c r="I1492" t="n">
        <v>11</v>
      </c>
      <c r="J1492" t="n">
        <v>315.18</v>
      </c>
      <c r="K1492" t="n">
        <v>61.2</v>
      </c>
      <c r="L1492" t="n">
        <v>15.25</v>
      </c>
      <c r="M1492" t="n">
        <v>9</v>
      </c>
      <c r="N1492" t="n">
        <v>93.73</v>
      </c>
      <c r="O1492" t="n">
        <v>39106.27</v>
      </c>
      <c r="P1492" t="n">
        <v>200.16</v>
      </c>
      <c r="Q1492" t="n">
        <v>460.7</v>
      </c>
      <c r="R1492" t="n">
        <v>49.31</v>
      </c>
      <c r="S1492" t="n">
        <v>32.19</v>
      </c>
      <c r="T1492" t="n">
        <v>4643.46</v>
      </c>
      <c r="U1492" t="n">
        <v>0.65</v>
      </c>
      <c r="V1492" t="n">
        <v>0.76</v>
      </c>
      <c r="W1492" t="n">
        <v>1.47</v>
      </c>
      <c r="X1492" t="n">
        <v>0.27</v>
      </c>
      <c r="Y1492" t="n">
        <v>1</v>
      </c>
      <c r="Z1492" t="n">
        <v>10</v>
      </c>
    </row>
    <row r="1493">
      <c r="A1493" t="n">
        <v>58</v>
      </c>
      <c r="B1493" t="n">
        <v>145</v>
      </c>
      <c r="C1493" t="inlineStr">
        <is>
          <t xml:space="preserve">CONCLUIDO	</t>
        </is>
      </c>
      <c r="D1493" t="n">
        <v>6.5125</v>
      </c>
      <c r="E1493" t="n">
        <v>15.36</v>
      </c>
      <c r="F1493" t="n">
        <v>11.81</v>
      </c>
      <c r="G1493" t="n">
        <v>64.43000000000001</v>
      </c>
      <c r="H1493" t="n">
        <v>0.87</v>
      </c>
      <c r="I1493" t="n">
        <v>11</v>
      </c>
      <c r="J1493" t="n">
        <v>315.73</v>
      </c>
      <c r="K1493" t="n">
        <v>61.2</v>
      </c>
      <c r="L1493" t="n">
        <v>15.5</v>
      </c>
      <c r="M1493" t="n">
        <v>9</v>
      </c>
      <c r="N1493" t="n">
        <v>94.03</v>
      </c>
      <c r="O1493" t="n">
        <v>39174.75</v>
      </c>
      <c r="P1493" t="n">
        <v>199.92</v>
      </c>
      <c r="Q1493" t="n">
        <v>460.7</v>
      </c>
      <c r="R1493" t="n">
        <v>49.54</v>
      </c>
      <c r="S1493" t="n">
        <v>32.19</v>
      </c>
      <c r="T1493" t="n">
        <v>4755.24</v>
      </c>
      <c r="U1493" t="n">
        <v>0.65</v>
      </c>
      <c r="V1493" t="n">
        <v>0.76</v>
      </c>
      <c r="W1493" t="n">
        <v>1.47</v>
      </c>
      <c r="X1493" t="n">
        <v>0.28</v>
      </c>
      <c r="Y1493" t="n">
        <v>1</v>
      </c>
      <c r="Z1493" t="n">
        <v>10</v>
      </c>
    </row>
    <row r="1494">
      <c r="A1494" t="n">
        <v>59</v>
      </c>
      <c r="B1494" t="n">
        <v>145</v>
      </c>
      <c r="C1494" t="inlineStr">
        <is>
          <t xml:space="preserve">CONCLUIDO	</t>
        </is>
      </c>
      <c r="D1494" t="n">
        <v>6.5147</v>
      </c>
      <c r="E1494" t="n">
        <v>15.35</v>
      </c>
      <c r="F1494" t="n">
        <v>11.81</v>
      </c>
      <c r="G1494" t="n">
        <v>64.41</v>
      </c>
      <c r="H1494" t="n">
        <v>0.89</v>
      </c>
      <c r="I1494" t="n">
        <v>11</v>
      </c>
      <c r="J1494" t="n">
        <v>316.29</v>
      </c>
      <c r="K1494" t="n">
        <v>61.2</v>
      </c>
      <c r="L1494" t="n">
        <v>15.75</v>
      </c>
      <c r="M1494" t="n">
        <v>9</v>
      </c>
      <c r="N1494" t="n">
        <v>94.34</v>
      </c>
      <c r="O1494" t="n">
        <v>39243.37</v>
      </c>
      <c r="P1494" t="n">
        <v>199.19</v>
      </c>
      <c r="Q1494" t="n">
        <v>460.69</v>
      </c>
      <c r="R1494" t="n">
        <v>49.45</v>
      </c>
      <c r="S1494" t="n">
        <v>32.19</v>
      </c>
      <c r="T1494" t="n">
        <v>4713.21</v>
      </c>
      <c r="U1494" t="n">
        <v>0.65</v>
      </c>
      <c r="V1494" t="n">
        <v>0.76</v>
      </c>
      <c r="W1494" t="n">
        <v>1.46</v>
      </c>
      <c r="X1494" t="n">
        <v>0.27</v>
      </c>
      <c r="Y1494" t="n">
        <v>1</v>
      </c>
      <c r="Z1494" t="n">
        <v>10</v>
      </c>
    </row>
    <row r="1495">
      <c r="A1495" t="n">
        <v>60</v>
      </c>
      <c r="B1495" t="n">
        <v>145</v>
      </c>
      <c r="C1495" t="inlineStr">
        <is>
          <t xml:space="preserve">CONCLUIDO	</t>
        </is>
      </c>
      <c r="D1495" t="n">
        <v>6.5452</v>
      </c>
      <c r="E1495" t="n">
        <v>15.28</v>
      </c>
      <c r="F1495" t="n">
        <v>11.79</v>
      </c>
      <c r="G1495" t="n">
        <v>70.73999999999999</v>
      </c>
      <c r="H1495" t="n">
        <v>0.9</v>
      </c>
      <c r="I1495" t="n">
        <v>10</v>
      </c>
      <c r="J1495" t="n">
        <v>316.85</v>
      </c>
      <c r="K1495" t="n">
        <v>61.2</v>
      </c>
      <c r="L1495" t="n">
        <v>16</v>
      </c>
      <c r="M1495" t="n">
        <v>8</v>
      </c>
      <c r="N1495" t="n">
        <v>94.65000000000001</v>
      </c>
      <c r="O1495" t="n">
        <v>39312.13</v>
      </c>
      <c r="P1495" t="n">
        <v>199.1</v>
      </c>
      <c r="Q1495" t="n">
        <v>460.7</v>
      </c>
      <c r="R1495" t="n">
        <v>48.76</v>
      </c>
      <c r="S1495" t="n">
        <v>32.19</v>
      </c>
      <c r="T1495" t="n">
        <v>4372.78</v>
      </c>
      <c r="U1495" t="n">
        <v>0.66</v>
      </c>
      <c r="V1495" t="n">
        <v>0.76</v>
      </c>
      <c r="W1495" t="n">
        <v>1.46</v>
      </c>
      <c r="X1495" t="n">
        <v>0.26</v>
      </c>
      <c r="Y1495" t="n">
        <v>1</v>
      </c>
      <c r="Z1495" t="n">
        <v>10</v>
      </c>
    </row>
    <row r="1496">
      <c r="A1496" t="n">
        <v>61</v>
      </c>
      <c r="B1496" t="n">
        <v>145</v>
      </c>
      <c r="C1496" t="inlineStr">
        <is>
          <t xml:space="preserve">CONCLUIDO	</t>
        </is>
      </c>
      <c r="D1496" t="n">
        <v>6.5476</v>
      </c>
      <c r="E1496" t="n">
        <v>15.27</v>
      </c>
      <c r="F1496" t="n">
        <v>11.78</v>
      </c>
      <c r="G1496" t="n">
        <v>70.70999999999999</v>
      </c>
      <c r="H1496" t="n">
        <v>0.91</v>
      </c>
      <c r="I1496" t="n">
        <v>10</v>
      </c>
      <c r="J1496" t="n">
        <v>317.41</v>
      </c>
      <c r="K1496" t="n">
        <v>61.2</v>
      </c>
      <c r="L1496" t="n">
        <v>16.25</v>
      </c>
      <c r="M1496" t="n">
        <v>8</v>
      </c>
      <c r="N1496" t="n">
        <v>94.95999999999999</v>
      </c>
      <c r="O1496" t="n">
        <v>39381.03</v>
      </c>
      <c r="P1496" t="n">
        <v>198.54</v>
      </c>
      <c r="Q1496" t="n">
        <v>460.69</v>
      </c>
      <c r="R1496" t="n">
        <v>48.58</v>
      </c>
      <c r="S1496" t="n">
        <v>32.19</v>
      </c>
      <c r="T1496" t="n">
        <v>4282.6</v>
      </c>
      <c r="U1496" t="n">
        <v>0.66</v>
      </c>
      <c r="V1496" t="n">
        <v>0.76</v>
      </c>
      <c r="W1496" t="n">
        <v>1.47</v>
      </c>
      <c r="X1496" t="n">
        <v>0.25</v>
      </c>
      <c r="Y1496" t="n">
        <v>1</v>
      </c>
      <c r="Z1496" t="n">
        <v>10</v>
      </c>
    </row>
    <row r="1497">
      <c r="A1497" t="n">
        <v>62</v>
      </c>
      <c r="B1497" t="n">
        <v>145</v>
      </c>
      <c r="C1497" t="inlineStr">
        <is>
          <t xml:space="preserve">CONCLUIDO	</t>
        </is>
      </c>
      <c r="D1497" t="n">
        <v>6.544</v>
      </c>
      <c r="E1497" t="n">
        <v>15.28</v>
      </c>
      <c r="F1497" t="n">
        <v>11.79</v>
      </c>
      <c r="G1497" t="n">
        <v>70.76000000000001</v>
      </c>
      <c r="H1497" t="n">
        <v>0.92</v>
      </c>
      <c r="I1497" t="n">
        <v>10</v>
      </c>
      <c r="J1497" t="n">
        <v>317.97</v>
      </c>
      <c r="K1497" t="n">
        <v>61.2</v>
      </c>
      <c r="L1497" t="n">
        <v>16.5</v>
      </c>
      <c r="M1497" t="n">
        <v>8</v>
      </c>
      <c r="N1497" t="n">
        <v>95.27</v>
      </c>
      <c r="O1497" t="n">
        <v>39450.07</v>
      </c>
      <c r="P1497" t="n">
        <v>198.65</v>
      </c>
      <c r="Q1497" t="n">
        <v>460.71</v>
      </c>
      <c r="R1497" t="n">
        <v>49.08</v>
      </c>
      <c r="S1497" t="n">
        <v>32.19</v>
      </c>
      <c r="T1497" t="n">
        <v>4531.06</v>
      </c>
      <c r="U1497" t="n">
        <v>0.66</v>
      </c>
      <c r="V1497" t="n">
        <v>0.76</v>
      </c>
      <c r="W1497" t="n">
        <v>1.46</v>
      </c>
      <c r="X1497" t="n">
        <v>0.26</v>
      </c>
      <c r="Y1497" t="n">
        <v>1</v>
      </c>
      <c r="Z1497" t="n">
        <v>10</v>
      </c>
    </row>
    <row r="1498">
      <c r="A1498" t="n">
        <v>63</v>
      </c>
      <c r="B1498" t="n">
        <v>145</v>
      </c>
      <c r="C1498" t="inlineStr">
        <is>
          <t xml:space="preserve">CONCLUIDO	</t>
        </is>
      </c>
      <c r="D1498" t="n">
        <v>6.5446</v>
      </c>
      <c r="E1498" t="n">
        <v>15.28</v>
      </c>
      <c r="F1498" t="n">
        <v>11.79</v>
      </c>
      <c r="G1498" t="n">
        <v>70.75</v>
      </c>
      <c r="H1498" t="n">
        <v>0.9399999999999999</v>
      </c>
      <c r="I1498" t="n">
        <v>10</v>
      </c>
      <c r="J1498" t="n">
        <v>318.53</v>
      </c>
      <c r="K1498" t="n">
        <v>61.2</v>
      </c>
      <c r="L1498" t="n">
        <v>16.75</v>
      </c>
      <c r="M1498" t="n">
        <v>8</v>
      </c>
      <c r="N1498" t="n">
        <v>95.58</v>
      </c>
      <c r="O1498" t="n">
        <v>39519.26</v>
      </c>
      <c r="P1498" t="n">
        <v>198.79</v>
      </c>
      <c r="Q1498" t="n">
        <v>460.7</v>
      </c>
      <c r="R1498" t="n">
        <v>48.91</v>
      </c>
      <c r="S1498" t="n">
        <v>32.19</v>
      </c>
      <c r="T1498" t="n">
        <v>4449.58</v>
      </c>
      <c r="U1498" t="n">
        <v>0.66</v>
      </c>
      <c r="V1498" t="n">
        <v>0.76</v>
      </c>
      <c r="W1498" t="n">
        <v>1.46</v>
      </c>
      <c r="X1498" t="n">
        <v>0.26</v>
      </c>
      <c r="Y1498" t="n">
        <v>1</v>
      </c>
      <c r="Z1498" t="n">
        <v>10</v>
      </c>
    </row>
    <row r="1499">
      <c r="A1499" t="n">
        <v>64</v>
      </c>
      <c r="B1499" t="n">
        <v>145</v>
      </c>
      <c r="C1499" t="inlineStr">
        <is>
          <t xml:space="preserve">CONCLUIDO	</t>
        </is>
      </c>
      <c r="D1499" t="n">
        <v>6.544</v>
      </c>
      <c r="E1499" t="n">
        <v>15.28</v>
      </c>
      <c r="F1499" t="n">
        <v>11.79</v>
      </c>
      <c r="G1499" t="n">
        <v>70.76000000000001</v>
      </c>
      <c r="H1499" t="n">
        <v>0.95</v>
      </c>
      <c r="I1499" t="n">
        <v>10</v>
      </c>
      <c r="J1499" t="n">
        <v>319.09</v>
      </c>
      <c r="K1499" t="n">
        <v>61.2</v>
      </c>
      <c r="L1499" t="n">
        <v>17</v>
      </c>
      <c r="M1499" t="n">
        <v>8</v>
      </c>
      <c r="N1499" t="n">
        <v>95.89</v>
      </c>
      <c r="O1499" t="n">
        <v>39588.58</v>
      </c>
      <c r="P1499" t="n">
        <v>198.4</v>
      </c>
      <c r="Q1499" t="n">
        <v>460.7</v>
      </c>
      <c r="R1499" t="n">
        <v>48.86</v>
      </c>
      <c r="S1499" t="n">
        <v>32.19</v>
      </c>
      <c r="T1499" t="n">
        <v>4423.64</v>
      </c>
      <c r="U1499" t="n">
        <v>0.66</v>
      </c>
      <c r="V1499" t="n">
        <v>0.76</v>
      </c>
      <c r="W1499" t="n">
        <v>1.47</v>
      </c>
      <c r="X1499" t="n">
        <v>0.26</v>
      </c>
      <c r="Y1499" t="n">
        <v>1</v>
      </c>
      <c r="Z1499" t="n">
        <v>10</v>
      </c>
    </row>
    <row r="1500">
      <c r="A1500" t="n">
        <v>65</v>
      </c>
      <c r="B1500" t="n">
        <v>145</v>
      </c>
      <c r="C1500" t="inlineStr">
        <is>
          <t xml:space="preserve">CONCLUIDO	</t>
        </is>
      </c>
      <c r="D1500" t="n">
        <v>6.5433</v>
      </c>
      <c r="E1500" t="n">
        <v>15.28</v>
      </c>
      <c r="F1500" t="n">
        <v>11.79</v>
      </c>
      <c r="G1500" t="n">
        <v>70.77</v>
      </c>
      <c r="H1500" t="n">
        <v>0.96</v>
      </c>
      <c r="I1500" t="n">
        <v>10</v>
      </c>
      <c r="J1500" t="n">
        <v>319.65</v>
      </c>
      <c r="K1500" t="n">
        <v>61.2</v>
      </c>
      <c r="L1500" t="n">
        <v>17.25</v>
      </c>
      <c r="M1500" t="n">
        <v>8</v>
      </c>
      <c r="N1500" t="n">
        <v>96.2</v>
      </c>
      <c r="O1500" t="n">
        <v>39658.05</v>
      </c>
      <c r="P1500" t="n">
        <v>198.04</v>
      </c>
      <c r="Q1500" t="n">
        <v>460.69</v>
      </c>
      <c r="R1500" t="n">
        <v>48.97</v>
      </c>
      <c r="S1500" t="n">
        <v>32.19</v>
      </c>
      <c r="T1500" t="n">
        <v>4475.18</v>
      </c>
      <c r="U1500" t="n">
        <v>0.66</v>
      </c>
      <c r="V1500" t="n">
        <v>0.76</v>
      </c>
      <c r="W1500" t="n">
        <v>1.46</v>
      </c>
      <c r="X1500" t="n">
        <v>0.26</v>
      </c>
      <c r="Y1500" t="n">
        <v>1</v>
      </c>
      <c r="Z1500" t="n">
        <v>10</v>
      </c>
    </row>
    <row r="1501">
      <c r="A1501" t="n">
        <v>66</v>
      </c>
      <c r="B1501" t="n">
        <v>145</v>
      </c>
      <c r="C1501" t="inlineStr">
        <is>
          <t xml:space="preserve">CONCLUIDO	</t>
        </is>
      </c>
      <c r="D1501" t="n">
        <v>6.5413</v>
      </c>
      <c r="E1501" t="n">
        <v>15.29</v>
      </c>
      <c r="F1501" t="n">
        <v>11.8</v>
      </c>
      <c r="G1501" t="n">
        <v>70.8</v>
      </c>
      <c r="H1501" t="n">
        <v>0.97</v>
      </c>
      <c r="I1501" t="n">
        <v>10</v>
      </c>
      <c r="J1501" t="n">
        <v>320.22</v>
      </c>
      <c r="K1501" t="n">
        <v>61.2</v>
      </c>
      <c r="L1501" t="n">
        <v>17.5</v>
      </c>
      <c r="M1501" t="n">
        <v>8</v>
      </c>
      <c r="N1501" t="n">
        <v>96.52</v>
      </c>
      <c r="O1501" t="n">
        <v>39727.66</v>
      </c>
      <c r="P1501" t="n">
        <v>197.49</v>
      </c>
      <c r="Q1501" t="n">
        <v>460.71</v>
      </c>
      <c r="R1501" t="n">
        <v>49.05</v>
      </c>
      <c r="S1501" t="n">
        <v>32.19</v>
      </c>
      <c r="T1501" t="n">
        <v>4517.54</v>
      </c>
      <c r="U1501" t="n">
        <v>0.66</v>
      </c>
      <c r="V1501" t="n">
        <v>0.76</v>
      </c>
      <c r="W1501" t="n">
        <v>1.47</v>
      </c>
      <c r="X1501" t="n">
        <v>0.27</v>
      </c>
      <c r="Y1501" t="n">
        <v>1</v>
      </c>
      <c r="Z1501" t="n">
        <v>10</v>
      </c>
    </row>
    <row r="1502">
      <c r="A1502" t="n">
        <v>67</v>
      </c>
      <c r="B1502" t="n">
        <v>145</v>
      </c>
      <c r="C1502" t="inlineStr">
        <is>
          <t xml:space="preserve">CONCLUIDO	</t>
        </is>
      </c>
      <c r="D1502" t="n">
        <v>6.5842</v>
      </c>
      <c r="E1502" t="n">
        <v>15.19</v>
      </c>
      <c r="F1502" t="n">
        <v>11.75</v>
      </c>
      <c r="G1502" t="n">
        <v>78.36</v>
      </c>
      <c r="H1502" t="n">
        <v>0.99</v>
      </c>
      <c r="I1502" t="n">
        <v>9</v>
      </c>
      <c r="J1502" t="n">
        <v>320.78</v>
      </c>
      <c r="K1502" t="n">
        <v>61.2</v>
      </c>
      <c r="L1502" t="n">
        <v>17.75</v>
      </c>
      <c r="M1502" t="n">
        <v>7</v>
      </c>
      <c r="N1502" t="n">
        <v>96.83</v>
      </c>
      <c r="O1502" t="n">
        <v>39797.41</v>
      </c>
      <c r="P1502" t="n">
        <v>196.5</v>
      </c>
      <c r="Q1502" t="n">
        <v>460.69</v>
      </c>
      <c r="R1502" t="n">
        <v>47.64</v>
      </c>
      <c r="S1502" t="n">
        <v>32.19</v>
      </c>
      <c r="T1502" t="n">
        <v>3816.9</v>
      </c>
      <c r="U1502" t="n">
        <v>0.68</v>
      </c>
      <c r="V1502" t="n">
        <v>0.76</v>
      </c>
      <c r="W1502" t="n">
        <v>1.46</v>
      </c>
      <c r="X1502" t="n">
        <v>0.22</v>
      </c>
      <c r="Y1502" t="n">
        <v>1</v>
      </c>
      <c r="Z1502" t="n">
        <v>10</v>
      </c>
    </row>
    <row r="1503">
      <c r="A1503" t="n">
        <v>68</v>
      </c>
      <c r="B1503" t="n">
        <v>145</v>
      </c>
      <c r="C1503" t="inlineStr">
        <is>
          <t xml:space="preserve">CONCLUIDO	</t>
        </is>
      </c>
      <c r="D1503" t="n">
        <v>6.5815</v>
      </c>
      <c r="E1503" t="n">
        <v>15.19</v>
      </c>
      <c r="F1503" t="n">
        <v>11.76</v>
      </c>
      <c r="G1503" t="n">
        <v>78.40000000000001</v>
      </c>
      <c r="H1503" t="n">
        <v>1</v>
      </c>
      <c r="I1503" t="n">
        <v>9</v>
      </c>
      <c r="J1503" t="n">
        <v>321.35</v>
      </c>
      <c r="K1503" t="n">
        <v>61.2</v>
      </c>
      <c r="L1503" t="n">
        <v>18</v>
      </c>
      <c r="M1503" t="n">
        <v>7</v>
      </c>
      <c r="N1503" t="n">
        <v>97.15000000000001</v>
      </c>
      <c r="O1503" t="n">
        <v>39867.32</v>
      </c>
      <c r="P1503" t="n">
        <v>196.83</v>
      </c>
      <c r="Q1503" t="n">
        <v>460.71</v>
      </c>
      <c r="R1503" t="n">
        <v>47.97</v>
      </c>
      <c r="S1503" t="n">
        <v>32.19</v>
      </c>
      <c r="T1503" t="n">
        <v>3983.53</v>
      </c>
      <c r="U1503" t="n">
        <v>0.67</v>
      </c>
      <c r="V1503" t="n">
        <v>0.76</v>
      </c>
      <c r="W1503" t="n">
        <v>1.46</v>
      </c>
      <c r="X1503" t="n">
        <v>0.23</v>
      </c>
      <c r="Y1503" t="n">
        <v>1</v>
      </c>
      <c r="Z1503" t="n">
        <v>10</v>
      </c>
    </row>
    <row r="1504">
      <c r="A1504" t="n">
        <v>69</v>
      </c>
      <c r="B1504" t="n">
        <v>145</v>
      </c>
      <c r="C1504" t="inlineStr">
        <is>
          <t xml:space="preserve">CONCLUIDO	</t>
        </is>
      </c>
      <c r="D1504" t="n">
        <v>6.5882</v>
      </c>
      <c r="E1504" t="n">
        <v>15.18</v>
      </c>
      <c r="F1504" t="n">
        <v>11.74</v>
      </c>
      <c r="G1504" t="n">
        <v>78.3</v>
      </c>
      <c r="H1504" t="n">
        <v>1.01</v>
      </c>
      <c r="I1504" t="n">
        <v>9</v>
      </c>
      <c r="J1504" t="n">
        <v>321.92</v>
      </c>
      <c r="K1504" t="n">
        <v>61.2</v>
      </c>
      <c r="L1504" t="n">
        <v>18.25</v>
      </c>
      <c r="M1504" t="n">
        <v>7</v>
      </c>
      <c r="N1504" t="n">
        <v>97.47</v>
      </c>
      <c r="O1504" t="n">
        <v>39937.36</v>
      </c>
      <c r="P1504" t="n">
        <v>196.78</v>
      </c>
      <c r="Q1504" t="n">
        <v>460.73</v>
      </c>
      <c r="R1504" t="n">
        <v>47.4</v>
      </c>
      <c r="S1504" t="n">
        <v>32.19</v>
      </c>
      <c r="T1504" t="n">
        <v>3696.97</v>
      </c>
      <c r="U1504" t="n">
        <v>0.68</v>
      </c>
      <c r="V1504" t="n">
        <v>0.76</v>
      </c>
      <c r="W1504" t="n">
        <v>1.46</v>
      </c>
      <c r="X1504" t="n">
        <v>0.21</v>
      </c>
      <c r="Y1504" t="n">
        <v>1</v>
      </c>
      <c r="Z1504" t="n">
        <v>10</v>
      </c>
    </row>
    <row r="1505">
      <c r="A1505" t="n">
        <v>70</v>
      </c>
      <c r="B1505" t="n">
        <v>145</v>
      </c>
      <c r="C1505" t="inlineStr">
        <is>
          <t xml:space="preserve">CONCLUIDO	</t>
        </is>
      </c>
      <c r="D1505" t="n">
        <v>6.5816</v>
      </c>
      <c r="E1505" t="n">
        <v>15.19</v>
      </c>
      <c r="F1505" t="n">
        <v>11.76</v>
      </c>
      <c r="G1505" t="n">
        <v>78.40000000000001</v>
      </c>
      <c r="H1505" t="n">
        <v>1.02</v>
      </c>
      <c r="I1505" t="n">
        <v>9</v>
      </c>
      <c r="J1505" t="n">
        <v>322.49</v>
      </c>
      <c r="K1505" t="n">
        <v>61.2</v>
      </c>
      <c r="L1505" t="n">
        <v>18.5</v>
      </c>
      <c r="M1505" t="n">
        <v>7</v>
      </c>
      <c r="N1505" t="n">
        <v>97.79000000000001</v>
      </c>
      <c r="O1505" t="n">
        <v>40007.56</v>
      </c>
      <c r="P1505" t="n">
        <v>197.15</v>
      </c>
      <c r="Q1505" t="n">
        <v>460.69</v>
      </c>
      <c r="R1505" t="n">
        <v>47.81</v>
      </c>
      <c r="S1505" t="n">
        <v>32.19</v>
      </c>
      <c r="T1505" t="n">
        <v>3903.04</v>
      </c>
      <c r="U1505" t="n">
        <v>0.67</v>
      </c>
      <c r="V1505" t="n">
        <v>0.76</v>
      </c>
      <c r="W1505" t="n">
        <v>1.46</v>
      </c>
      <c r="X1505" t="n">
        <v>0.23</v>
      </c>
      <c r="Y1505" t="n">
        <v>1</v>
      </c>
      <c r="Z1505" t="n">
        <v>10</v>
      </c>
    </row>
    <row r="1506">
      <c r="A1506" t="n">
        <v>71</v>
      </c>
      <c r="B1506" t="n">
        <v>145</v>
      </c>
      <c r="C1506" t="inlineStr">
        <is>
          <t xml:space="preserve">CONCLUIDO	</t>
        </is>
      </c>
      <c r="D1506" t="n">
        <v>6.5793</v>
      </c>
      <c r="E1506" t="n">
        <v>15.2</v>
      </c>
      <c r="F1506" t="n">
        <v>11.77</v>
      </c>
      <c r="G1506" t="n">
        <v>78.43000000000001</v>
      </c>
      <c r="H1506" t="n">
        <v>1.03</v>
      </c>
      <c r="I1506" t="n">
        <v>9</v>
      </c>
      <c r="J1506" t="n">
        <v>323.06</v>
      </c>
      <c r="K1506" t="n">
        <v>61.2</v>
      </c>
      <c r="L1506" t="n">
        <v>18.75</v>
      </c>
      <c r="M1506" t="n">
        <v>7</v>
      </c>
      <c r="N1506" t="n">
        <v>98.11</v>
      </c>
      <c r="O1506" t="n">
        <v>40077.9</v>
      </c>
      <c r="P1506" t="n">
        <v>197.44</v>
      </c>
      <c r="Q1506" t="n">
        <v>460.7</v>
      </c>
      <c r="R1506" t="n">
        <v>48.06</v>
      </c>
      <c r="S1506" t="n">
        <v>32.19</v>
      </c>
      <c r="T1506" t="n">
        <v>4025.82</v>
      </c>
      <c r="U1506" t="n">
        <v>0.67</v>
      </c>
      <c r="V1506" t="n">
        <v>0.76</v>
      </c>
      <c r="W1506" t="n">
        <v>1.46</v>
      </c>
      <c r="X1506" t="n">
        <v>0.23</v>
      </c>
      <c r="Y1506" t="n">
        <v>1</v>
      </c>
      <c r="Z1506" t="n">
        <v>10</v>
      </c>
    </row>
    <row r="1507">
      <c r="A1507" t="n">
        <v>72</v>
      </c>
      <c r="B1507" t="n">
        <v>145</v>
      </c>
      <c r="C1507" t="inlineStr">
        <is>
          <t xml:space="preserve">CONCLUIDO	</t>
        </is>
      </c>
      <c r="D1507" t="n">
        <v>6.5781</v>
      </c>
      <c r="E1507" t="n">
        <v>15.2</v>
      </c>
      <c r="F1507" t="n">
        <v>11.77</v>
      </c>
      <c r="G1507" t="n">
        <v>78.45</v>
      </c>
      <c r="H1507" t="n">
        <v>1.05</v>
      </c>
      <c r="I1507" t="n">
        <v>9</v>
      </c>
      <c r="J1507" t="n">
        <v>323.63</v>
      </c>
      <c r="K1507" t="n">
        <v>61.2</v>
      </c>
      <c r="L1507" t="n">
        <v>19</v>
      </c>
      <c r="M1507" t="n">
        <v>7</v>
      </c>
      <c r="N1507" t="n">
        <v>98.43000000000001</v>
      </c>
      <c r="O1507" t="n">
        <v>40148.52</v>
      </c>
      <c r="P1507" t="n">
        <v>197.2</v>
      </c>
      <c r="Q1507" t="n">
        <v>460.69</v>
      </c>
      <c r="R1507" t="n">
        <v>48.11</v>
      </c>
      <c r="S1507" t="n">
        <v>32.19</v>
      </c>
      <c r="T1507" t="n">
        <v>4050.26</v>
      </c>
      <c r="U1507" t="n">
        <v>0.67</v>
      </c>
      <c r="V1507" t="n">
        <v>0.76</v>
      </c>
      <c r="W1507" t="n">
        <v>1.46</v>
      </c>
      <c r="X1507" t="n">
        <v>0.23</v>
      </c>
      <c r="Y1507" t="n">
        <v>1</v>
      </c>
      <c r="Z1507" t="n">
        <v>10</v>
      </c>
    </row>
    <row r="1508">
      <c r="A1508" t="n">
        <v>73</v>
      </c>
      <c r="B1508" t="n">
        <v>145</v>
      </c>
      <c r="C1508" t="inlineStr">
        <is>
          <t xml:space="preserve">CONCLUIDO	</t>
        </is>
      </c>
      <c r="D1508" t="n">
        <v>6.5792</v>
      </c>
      <c r="E1508" t="n">
        <v>15.2</v>
      </c>
      <c r="F1508" t="n">
        <v>11.77</v>
      </c>
      <c r="G1508" t="n">
        <v>78.44</v>
      </c>
      <c r="H1508" t="n">
        <v>1.06</v>
      </c>
      <c r="I1508" t="n">
        <v>9</v>
      </c>
      <c r="J1508" t="n">
        <v>324.2</v>
      </c>
      <c r="K1508" t="n">
        <v>61.2</v>
      </c>
      <c r="L1508" t="n">
        <v>19.25</v>
      </c>
      <c r="M1508" t="n">
        <v>7</v>
      </c>
      <c r="N1508" t="n">
        <v>98.75</v>
      </c>
      <c r="O1508" t="n">
        <v>40219.17</v>
      </c>
      <c r="P1508" t="n">
        <v>196.57</v>
      </c>
      <c r="Q1508" t="n">
        <v>460.69</v>
      </c>
      <c r="R1508" t="n">
        <v>47.99</v>
      </c>
      <c r="S1508" t="n">
        <v>32.19</v>
      </c>
      <c r="T1508" t="n">
        <v>3990.57</v>
      </c>
      <c r="U1508" t="n">
        <v>0.67</v>
      </c>
      <c r="V1508" t="n">
        <v>0.76</v>
      </c>
      <c r="W1508" t="n">
        <v>1.46</v>
      </c>
      <c r="X1508" t="n">
        <v>0.23</v>
      </c>
      <c r="Y1508" t="n">
        <v>1</v>
      </c>
      <c r="Z1508" t="n">
        <v>10</v>
      </c>
    </row>
    <row r="1509">
      <c r="A1509" t="n">
        <v>74</v>
      </c>
      <c r="B1509" t="n">
        <v>145</v>
      </c>
      <c r="C1509" t="inlineStr">
        <is>
          <t xml:space="preserve">CONCLUIDO	</t>
        </is>
      </c>
      <c r="D1509" t="n">
        <v>6.5787</v>
      </c>
      <c r="E1509" t="n">
        <v>15.2</v>
      </c>
      <c r="F1509" t="n">
        <v>11.77</v>
      </c>
      <c r="G1509" t="n">
        <v>78.44</v>
      </c>
      <c r="H1509" t="n">
        <v>1.07</v>
      </c>
      <c r="I1509" t="n">
        <v>9</v>
      </c>
      <c r="J1509" t="n">
        <v>324.78</v>
      </c>
      <c r="K1509" t="n">
        <v>61.2</v>
      </c>
      <c r="L1509" t="n">
        <v>19.5</v>
      </c>
      <c r="M1509" t="n">
        <v>7</v>
      </c>
      <c r="N1509" t="n">
        <v>99.08</v>
      </c>
      <c r="O1509" t="n">
        <v>40289.97</v>
      </c>
      <c r="P1509" t="n">
        <v>196.3</v>
      </c>
      <c r="Q1509" t="n">
        <v>460.69</v>
      </c>
      <c r="R1509" t="n">
        <v>48.1</v>
      </c>
      <c r="S1509" t="n">
        <v>32.19</v>
      </c>
      <c r="T1509" t="n">
        <v>4047.02</v>
      </c>
      <c r="U1509" t="n">
        <v>0.67</v>
      </c>
      <c r="V1509" t="n">
        <v>0.76</v>
      </c>
      <c r="W1509" t="n">
        <v>1.46</v>
      </c>
      <c r="X1509" t="n">
        <v>0.23</v>
      </c>
      <c r="Y1509" t="n">
        <v>1</v>
      </c>
      <c r="Z1509" t="n">
        <v>10</v>
      </c>
    </row>
    <row r="1510">
      <c r="A1510" t="n">
        <v>75</v>
      </c>
      <c r="B1510" t="n">
        <v>145</v>
      </c>
      <c r="C1510" t="inlineStr">
        <is>
          <t xml:space="preserve">CONCLUIDO	</t>
        </is>
      </c>
      <c r="D1510" t="n">
        <v>6.5768</v>
      </c>
      <c r="E1510" t="n">
        <v>15.2</v>
      </c>
      <c r="F1510" t="n">
        <v>11.77</v>
      </c>
      <c r="G1510" t="n">
        <v>78.47</v>
      </c>
      <c r="H1510" t="n">
        <v>1.08</v>
      </c>
      <c r="I1510" t="n">
        <v>9</v>
      </c>
      <c r="J1510" t="n">
        <v>325.35</v>
      </c>
      <c r="K1510" t="n">
        <v>61.2</v>
      </c>
      <c r="L1510" t="n">
        <v>19.75</v>
      </c>
      <c r="M1510" t="n">
        <v>7</v>
      </c>
      <c r="N1510" t="n">
        <v>99.40000000000001</v>
      </c>
      <c r="O1510" t="n">
        <v>40360.92</v>
      </c>
      <c r="P1510" t="n">
        <v>196.35</v>
      </c>
      <c r="Q1510" t="n">
        <v>460.74</v>
      </c>
      <c r="R1510" t="n">
        <v>48.24</v>
      </c>
      <c r="S1510" t="n">
        <v>32.19</v>
      </c>
      <c r="T1510" t="n">
        <v>4118.21</v>
      </c>
      <c r="U1510" t="n">
        <v>0.67</v>
      </c>
      <c r="V1510" t="n">
        <v>0.76</v>
      </c>
      <c r="W1510" t="n">
        <v>1.46</v>
      </c>
      <c r="X1510" t="n">
        <v>0.24</v>
      </c>
      <c r="Y1510" t="n">
        <v>1</v>
      </c>
      <c r="Z1510" t="n">
        <v>10</v>
      </c>
    </row>
    <row r="1511">
      <c r="A1511" t="n">
        <v>76</v>
      </c>
      <c r="B1511" t="n">
        <v>145</v>
      </c>
      <c r="C1511" t="inlineStr">
        <is>
          <t xml:space="preserve">CONCLUIDO	</t>
        </is>
      </c>
      <c r="D1511" t="n">
        <v>6.6211</v>
      </c>
      <c r="E1511" t="n">
        <v>15.1</v>
      </c>
      <c r="F1511" t="n">
        <v>11.72</v>
      </c>
      <c r="G1511" t="n">
        <v>87.92</v>
      </c>
      <c r="H1511" t="n">
        <v>1.09</v>
      </c>
      <c r="I1511" t="n">
        <v>8</v>
      </c>
      <c r="J1511" t="n">
        <v>325.93</v>
      </c>
      <c r="K1511" t="n">
        <v>61.2</v>
      </c>
      <c r="L1511" t="n">
        <v>20</v>
      </c>
      <c r="M1511" t="n">
        <v>6</v>
      </c>
      <c r="N1511" t="n">
        <v>99.73</v>
      </c>
      <c r="O1511" t="n">
        <v>40432.03</v>
      </c>
      <c r="P1511" t="n">
        <v>194.73</v>
      </c>
      <c r="Q1511" t="n">
        <v>460.69</v>
      </c>
      <c r="R1511" t="n">
        <v>46.64</v>
      </c>
      <c r="S1511" t="n">
        <v>32.19</v>
      </c>
      <c r="T1511" t="n">
        <v>3320.54</v>
      </c>
      <c r="U1511" t="n">
        <v>0.6899999999999999</v>
      </c>
      <c r="V1511" t="n">
        <v>0.76</v>
      </c>
      <c r="W1511" t="n">
        <v>1.46</v>
      </c>
      <c r="X1511" t="n">
        <v>0.19</v>
      </c>
      <c r="Y1511" t="n">
        <v>1</v>
      </c>
      <c r="Z1511" t="n">
        <v>10</v>
      </c>
    </row>
    <row r="1512">
      <c r="A1512" t="n">
        <v>77</v>
      </c>
      <c r="B1512" t="n">
        <v>145</v>
      </c>
      <c r="C1512" t="inlineStr">
        <is>
          <t xml:space="preserve">CONCLUIDO	</t>
        </is>
      </c>
      <c r="D1512" t="n">
        <v>6.6157</v>
      </c>
      <c r="E1512" t="n">
        <v>15.12</v>
      </c>
      <c r="F1512" t="n">
        <v>11.74</v>
      </c>
      <c r="G1512" t="n">
        <v>88.01000000000001</v>
      </c>
      <c r="H1512" t="n">
        <v>1.11</v>
      </c>
      <c r="I1512" t="n">
        <v>8</v>
      </c>
      <c r="J1512" t="n">
        <v>326.51</v>
      </c>
      <c r="K1512" t="n">
        <v>61.2</v>
      </c>
      <c r="L1512" t="n">
        <v>20.25</v>
      </c>
      <c r="M1512" t="n">
        <v>6</v>
      </c>
      <c r="N1512" t="n">
        <v>100.06</v>
      </c>
      <c r="O1512" t="n">
        <v>40503.29</v>
      </c>
      <c r="P1512" t="n">
        <v>195.05</v>
      </c>
      <c r="Q1512" t="n">
        <v>460.7</v>
      </c>
      <c r="R1512" t="n">
        <v>47.13</v>
      </c>
      <c r="S1512" t="n">
        <v>32.19</v>
      </c>
      <c r="T1512" t="n">
        <v>3566.66</v>
      </c>
      <c r="U1512" t="n">
        <v>0.68</v>
      </c>
      <c r="V1512" t="n">
        <v>0.76</v>
      </c>
      <c r="W1512" t="n">
        <v>1.46</v>
      </c>
      <c r="X1512" t="n">
        <v>0.2</v>
      </c>
      <c r="Y1512" t="n">
        <v>1</v>
      </c>
      <c r="Z1512" t="n">
        <v>10</v>
      </c>
    </row>
    <row r="1513">
      <c r="A1513" t="n">
        <v>78</v>
      </c>
      <c r="B1513" t="n">
        <v>145</v>
      </c>
      <c r="C1513" t="inlineStr">
        <is>
          <t xml:space="preserve">CONCLUIDO	</t>
        </is>
      </c>
      <c r="D1513" t="n">
        <v>6.6197</v>
      </c>
      <c r="E1513" t="n">
        <v>15.11</v>
      </c>
      <c r="F1513" t="n">
        <v>11.73</v>
      </c>
      <c r="G1513" t="n">
        <v>87.95</v>
      </c>
      <c r="H1513" t="n">
        <v>1.12</v>
      </c>
      <c r="I1513" t="n">
        <v>8</v>
      </c>
      <c r="J1513" t="n">
        <v>327.08</v>
      </c>
      <c r="K1513" t="n">
        <v>61.2</v>
      </c>
      <c r="L1513" t="n">
        <v>20.5</v>
      </c>
      <c r="M1513" t="n">
        <v>6</v>
      </c>
      <c r="N1513" t="n">
        <v>100.39</v>
      </c>
      <c r="O1513" t="n">
        <v>40574.7</v>
      </c>
      <c r="P1513" t="n">
        <v>194.9</v>
      </c>
      <c r="Q1513" t="n">
        <v>460.69</v>
      </c>
      <c r="R1513" t="n">
        <v>46.8</v>
      </c>
      <c r="S1513" t="n">
        <v>32.19</v>
      </c>
      <c r="T1513" t="n">
        <v>3403.69</v>
      </c>
      <c r="U1513" t="n">
        <v>0.6899999999999999</v>
      </c>
      <c r="V1513" t="n">
        <v>0.76</v>
      </c>
      <c r="W1513" t="n">
        <v>1.46</v>
      </c>
      <c r="X1513" t="n">
        <v>0.19</v>
      </c>
      <c r="Y1513" t="n">
        <v>1</v>
      </c>
      <c r="Z1513" t="n">
        <v>10</v>
      </c>
    </row>
    <row r="1514">
      <c r="A1514" t="n">
        <v>79</v>
      </c>
      <c r="B1514" t="n">
        <v>145</v>
      </c>
      <c r="C1514" t="inlineStr">
        <is>
          <t xml:space="preserve">CONCLUIDO	</t>
        </is>
      </c>
      <c r="D1514" t="n">
        <v>6.6173</v>
      </c>
      <c r="E1514" t="n">
        <v>15.11</v>
      </c>
      <c r="F1514" t="n">
        <v>11.73</v>
      </c>
      <c r="G1514" t="n">
        <v>87.98999999999999</v>
      </c>
      <c r="H1514" t="n">
        <v>1.13</v>
      </c>
      <c r="I1514" t="n">
        <v>8</v>
      </c>
      <c r="J1514" t="n">
        <v>327.66</v>
      </c>
      <c r="K1514" t="n">
        <v>61.2</v>
      </c>
      <c r="L1514" t="n">
        <v>20.75</v>
      </c>
      <c r="M1514" t="n">
        <v>6</v>
      </c>
      <c r="N1514" t="n">
        <v>100.72</v>
      </c>
      <c r="O1514" t="n">
        <v>40646.27</v>
      </c>
      <c r="P1514" t="n">
        <v>195.28</v>
      </c>
      <c r="Q1514" t="n">
        <v>460.69</v>
      </c>
      <c r="R1514" t="n">
        <v>46.89</v>
      </c>
      <c r="S1514" t="n">
        <v>32.19</v>
      </c>
      <c r="T1514" t="n">
        <v>3446.16</v>
      </c>
      <c r="U1514" t="n">
        <v>0.6899999999999999</v>
      </c>
      <c r="V1514" t="n">
        <v>0.76</v>
      </c>
      <c r="W1514" t="n">
        <v>1.46</v>
      </c>
      <c r="X1514" t="n">
        <v>0.2</v>
      </c>
      <c r="Y1514" t="n">
        <v>1</v>
      </c>
      <c r="Z1514" t="n">
        <v>10</v>
      </c>
    </row>
    <row r="1515">
      <c r="A1515" t="n">
        <v>80</v>
      </c>
      <c r="B1515" t="n">
        <v>145</v>
      </c>
      <c r="C1515" t="inlineStr">
        <is>
          <t xml:space="preserve">CONCLUIDO	</t>
        </is>
      </c>
      <c r="D1515" t="n">
        <v>6.6223</v>
      </c>
      <c r="E1515" t="n">
        <v>15.1</v>
      </c>
      <c r="F1515" t="n">
        <v>11.72</v>
      </c>
      <c r="G1515" t="n">
        <v>87.90000000000001</v>
      </c>
      <c r="H1515" t="n">
        <v>1.14</v>
      </c>
      <c r="I1515" t="n">
        <v>8</v>
      </c>
      <c r="J1515" t="n">
        <v>328.25</v>
      </c>
      <c r="K1515" t="n">
        <v>61.2</v>
      </c>
      <c r="L1515" t="n">
        <v>21</v>
      </c>
      <c r="M1515" t="n">
        <v>6</v>
      </c>
      <c r="N1515" t="n">
        <v>101.05</v>
      </c>
      <c r="O1515" t="n">
        <v>40718</v>
      </c>
      <c r="P1515" t="n">
        <v>194.85</v>
      </c>
      <c r="Q1515" t="n">
        <v>460.69</v>
      </c>
      <c r="R1515" t="n">
        <v>46.53</v>
      </c>
      <c r="S1515" t="n">
        <v>32.19</v>
      </c>
      <c r="T1515" t="n">
        <v>3268.36</v>
      </c>
      <c r="U1515" t="n">
        <v>0.6899999999999999</v>
      </c>
      <c r="V1515" t="n">
        <v>0.76</v>
      </c>
      <c r="W1515" t="n">
        <v>1.46</v>
      </c>
      <c r="X1515" t="n">
        <v>0.19</v>
      </c>
      <c r="Y1515" t="n">
        <v>1</v>
      </c>
      <c r="Z1515" t="n">
        <v>10</v>
      </c>
    </row>
    <row r="1516">
      <c r="A1516" t="n">
        <v>81</v>
      </c>
      <c r="B1516" t="n">
        <v>145</v>
      </c>
      <c r="C1516" t="inlineStr">
        <is>
          <t xml:space="preserve">CONCLUIDO	</t>
        </is>
      </c>
      <c r="D1516" t="n">
        <v>6.6181</v>
      </c>
      <c r="E1516" t="n">
        <v>15.11</v>
      </c>
      <c r="F1516" t="n">
        <v>11.73</v>
      </c>
      <c r="G1516" t="n">
        <v>87.97</v>
      </c>
      <c r="H1516" t="n">
        <v>1.15</v>
      </c>
      <c r="I1516" t="n">
        <v>8</v>
      </c>
      <c r="J1516" t="n">
        <v>328.83</v>
      </c>
      <c r="K1516" t="n">
        <v>61.2</v>
      </c>
      <c r="L1516" t="n">
        <v>21.25</v>
      </c>
      <c r="M1516" t="n">
        <v>6</v>
      </c>
      <c r="N1516" t="n">
        <v>101.38</v>
      </c>
      <c r="O1516" t="n">
        <v>40789.89</v>
      </c>
      <c r="P1516" t="n">
        <v>194.73</v>
      </c>
      <c r="Q1516" t="n">
        <v>460.69</v>
      </c>
      <c r="R1516" t="n">
        <v>46.81</v>
      </c>
      <c r="S1516" t="n">
        <v>32.19</v>
      </c>
      <c r="T1516" t="n">
        <v>3407.28</v>
      </c>
      <c r="U1516" t="n">
        <v>0.6899999999999999</v>
      </c>
      <c r="V1516" t="n">
        <v>0.76</v>
      </c>
      <c r="W1516" t="n">
        <v>1.46</v>
      </c>
      <c r="X1516" t="n">
        <v>0.2</v>
      </c>
      <c r="Y1516" t="n">
        <v>1</v>
      </c>
      <c r="Z1516" t="n">
        <v>10</v>
      </c>
    </row>
    <row r="1517">
      <c r="A1517" t="n">
        <v>82</v>
      </c>
      <c r="B1517" t="n">
        <v>145</v>
      </c>
      <c r="C1517" t="inlineStr">
        <is>
          <t xml:space="preserve">CONCLUIDO	</t>
        </is>
      </c>
      <c r="D1517" t="n">
        <v>6.618</v>
      </c>
      <c r="E1517" t="n">
        <v>15.11</v>
      </c>
      <c r="F1517" t="n">
        <v>11.73</v>
      </c>
      <c r="G1517" t="n">
        <v>87.97</v>
      </c>
      <c r="H1517" t="n">
        <v>1.16</v>
      </c>
      <c r="I1517" t="n">
        <v>8</v>
      </c>
      <c r="J1517" t="n">
        <v>329.41</v>
      </c>
      <c r="K1517" t="n">
        <v>61.2</v>
      </c>
      <c r="L1517" t="n">
        <v>21.5</v>
      </c>
      <c r="M1517" t="n">
        <v>6</v>
      </c>
      <c r="N1517" t="n">
        <v>101.71</v>
      </c>
      <c r="O1517" t="n">
        <v>40861.93</v>
      </c>
      <c r="P1517" t="n">
        <v>194.9</v>
      </c>
      <c r="Q1517" t="n">
        <v>460.69</v>
      </c>
      <c r="R1517" t="n">
        <v>46.92</v>
      </c>
      <c r="S1517" t="n">
        <v>32.19</v>
      </c>
      <c r="T1517" t="n">
        <v>3461.51</v>
      </c>
      <c r="U1517" t="n">
        <v>0.6899999999999999</v>
      </c>
      <c r="V1517" t="n">
        <v>0.76</v>
      </c>
      <c r="W1517" t="n">
        <v>1.46</v>
      </c>
      <c r="X1517" t="n">
        <v>0.2</v>
      </c>
      <c r="Y1517" t="n">
        <v>1</v>
      </c>
      <c r="Z1517" t="n">
        <v>10</v>
      </c>
    </row>
    <row r="1518">
      <c r="A1518" t="n">
        <v>83</v>
      </c>
      <c r="B1518" t="n">
        <v>145</v>
      </c>
      <c r="C1518" t="inlineStr">
        <is>
          <t xml:space="preserve">CONCLUIDO	</t>
        </is>
      </c>
      <c r="D1518" t="n">
        <v>6.619</v>
      </c>
      <c r="E1518" t="n">
        <v>15.11</v>
      </c>
      <c r="F1518" t="n">
        <v>11.73</v>
      </c>
      <c r="G1518" t="n">
        <v>87.95999999999999</v>
      </c>
      <c r="H1518" t="n">
        <v>1.17</v>
      </c>
      <c r="I1518" t="n">
        <v>8</v>
      </c>
      <c r="J1518" t="n">
        <v>330</v>
      </c>
      <c r="K1518" t="n">
        <v>61.2</v>
      </c>
      <c r="L1518" t="n">
        <v>21.75</v>
      </c>
      <c r="M1518" t="n">
        <v>6</v>
      </c>
      <c r="N1518" t="n">
        <v>102.05</v>
      </c>
      <c r="O1518" t="n">
        <v>40934.14</v>
      </c>
      <c r="P1518" t="n">
        <v>194.63</v>
      </c>
      <c r="Q1518" t="n">
        <v>460.69</v>
      </c>
      <c r="R1518" t="n">
        <v>46.88</v>
      </c>
      <c r="S1518" t="n">
        <v>32.19</v>
      </c>
      <c r="T1518" t="n">
        <v>3442.04</v>
      </c>
      <c r="U1518" t="n">
        <v>0.6899999999999999</v>
      </c>
      <c r="V1518" t="n">
        <v>0.76</v>
      </c>
      <c r="W1518" t="n">
        <v>1.46</v>
      </c>
      <c r="X1518" t="n">
        <v>0.19</v>
      </c>
      <c r="Y1518" t="n">
        <v>1</v>
      </c>
      <c r="Z1518" t="n">
        <v>10</v>
      </c>
    </row>
    <row r="1519">
      <c r="A1519" t="n">
        <v>84</v>
      </c>
      <c r="B1519" t="n">
        <v>145</v>
      </c>
      <c r="C1519" t="inlineStr">
        <is>
          <t xml:space="preserve">CONCLUIDO	</t>
        </is>
      </c>
      <c r="D1519" t="n">
        <v>6.6181</v>
      </c>
      <c r="E1519" t="n">
        <v>15.11</v>
      </c>
      <c r="F1519" t="n">
        <v>11.73</v>
      </c>
      <c r="G1519" t="n">
        <v>87.97</v>
      </c>
      <c r="H1519" t="n">
        <v>1.19</v>
      </c>
      <c r="I1519" t="n">
        <v>8</v>
      </c>
      <c r="J1519" t="n">
        <v>330.59</v>
      </c>
      <c r="K1519" t="n">
        <v>61.2</v>
      </c>
      <c r="L1519" t="n">
        <v>22</v>
      </c>
      <c r="M1519" t="n">
        <v>6</v>
      </c>
      <c r="N1519" t="n">
        <v>102.39</v>
      </c>
      <c r="O1519" t="n">
        <v>41006.51</v>
      </c>
      <c r="P1519" t="n">
        <v>194.34</v>
      </c>
      <c r="Q1519" t="n">
        <v>460.69</v>
      </c>
      <c r="R1519" t="n">
        <v>46.91</v>
      </c>
      <c r="S1519" t="n">
        <v>32.19</v>
      </c>
      <c r="T1519" t="n">
        <v>3459.16</v>
      </c>
      <c r="U1519" t="n">
        <v>0.6899999999999999</v>
      </c>
      <c r="V1519" t="n">
        <v>0.76</v>
      </c>
      <c r="W1519" t="n">
        <v>1.46</v>
      </c>
      <c r="X1519" t="n">
        <v>0.2</v>
      </c>
      <c r="Y1519" t="n">
        <v>1</v>
      </c>
      <c r="Z1519" t="n">
        <v>10</v>
      </c>
    </row>
    <row r="1520">
      <c r="A1520" t="n">
        <v>85</v>
      </c>
      <c r="B1520" t="n">
        <v>145</v>
      </c>
      <c r="C1520" t="inlineStr">
        <is>
          <t xml:space="preserve">CONCLUIDO	</t>
        </is>
      </c>
      <c r="D1520" t="n">
        <v>6.6196</v>
      </c>
      <c r="E1520" t="n">
        <v>15.11</v>
      </c>
      <c r="F1520" t="n">
        <v>11.73</v>
      </c>
      <c r="G1520" t="n">
        <v>87.95</v>
      </c>
      <c r="H1520" t="n">
        <v>1.2</v>
      </c>
      <c r="I1520" t="n">
        <v>8</v>
      </c>
      <c r="J1520" t="n">
        <v>331.17</v>
      </c>
      <c r="K1520" t="n">
        <v>61.2</v>
      </c>
      <c r="L1520" t="n">
        <v>22.25</v>
      </c>
      <c r="M1520" t="n">
        <v>6</v>
      </c>
      <c r="N1520" t="n">
        <v>102.72</v>
      </c>
      <c r="O1520" t="n">
        <v>41079.04</v>
      </c>
      <c r="P1520" t="n">
        <v>193.99</v>
      </c>
      <c r="Q1520" t="n">
        <v>460.69</v>
      </c>
      <c r="R1520" t="n">
        <v>46.81</v>
      </c>
      <c r="S1520" t="n">
        <v>32.19</v>
      </c>
      <c r="T1520" t="n">
        <v>3409.2</v>
      </c>
      <c r="U1520" t="n">
        <v>0.6899999999999999</v>
      </c>
      <c r="V1520" t="n">
        <v>0.76</v>
      </c>
      <c r="W1520" t="n">
        <v>1.46</v>
      </c>
      <c r="X1520" t="n">
        <v>0.19</v>
      </c>
      <c r="Y1520" t="n">
        <v>1</v>
      </c>
      <c r="Z1520" t="n">
        <v>10</v>
      </c>
    </row>
    <row r="1521">
      <c r="A1521" t="n">
        <v>86</v>
      </c>
      <c r="B1521" t="n">
        <v>145</v>
      </c>
      <c r="C1521" t="inlineStr">
        <is>
          <t xml:space="preserve">CONCLUIDO	</t>
        </is>
      </c>
      <c r="D1521" t="n">
        <v>6.6167</v>
      </c>
      <c r="E1521" t="n">
        <v>15.11</v>
      </c>
      <c r="F1521" t="n">
        <v>11.73</v>
      </c>
      <c r="G1521" t="n">
        <v>88</v>
      </c>
      <c r="H1521" t="n">
        <v>1.21</v>
      </c>
      <c r="I1521" t="n">
        <v>8</v>
      </c>
      <c r="J1521" t="n">
        <v>331.76</v>
      </c>
      <c r="K1521" t="n">
        <v>61.2</v>
      </c>
      <c r="L1521" t="n">
        <v>22.5</v>
      </c>
      <c r="M1521" t="n">
        <v>6</v>
      </c>
      <c r="N1521" t="n">
        <v>103.06</v>
      </c>
      <c r="O1521" t="n">
        <v>41151.74</v>
      </c>
      <c r="P1521" t="n">
        <v>193.58</v>
      </c>
      <c r="Q1521" t="n">
        <v>460.73</v>
      </c>
      <c r="R1521" t="n">
        <v>46.95</v>
      </c>
      <c r="S1521" t="n">
        <v>32.19</v>
      </c>
      <c r="T1521" t="n">
        <v>3478.41</v>
      </c>
      <c r="U1521" t="n">
        <v>0.6899999999999999</v>
      </c>
      <c r="V1521" t="n">
        <v>0.76</v>
      </c>
      <c r="W1521" t="n">
        <v>1.46</v>
      </c>
      <c r="X1521" t="n">
        <v>0.2</v>
      </c>
      <c r="Y1521" t="n">
        <v>1</v>
      </c>
      <c r="Z1521" t="n">
        <v>10</v>
      </c>
    </row>
    <row r="1522">
      <c r="A1522" t="n">
        <v>87</v>
      </c>
      <c r="B1522" t="n">
        <v>145</v>
      </c>
      <c r="C1522" t="inlineStr">
        <is>
          <t xml:space="preserve">CONCLUIDO	</t>
        </is>
      </c>
      <c r="D1522" t="n">
        <v>6.613</v>
      </c>
      <c r="E1522" t="n">
        <v>15.12</v>
      </c>
      <c r="F1522" t="n">
        <v>11.74</v>
      </c>
      <c r="G1522" t="n">
        <v>88.06</v>
      </c>
      <c r="H1522" t="n">
        <v>1.22</v>
      </c>
      <c r="I1522" t="n">
        <v>8</v>
      </c>
      <c r="J1522" t="n">
        <v>332.35</v>
      </c>
      <c r="K1522" t="n">
        <v>61.2</v>
      </c>
      <c r="L1522" t="n">
        <v>22.75</v>
      </c>
      <c r="M1522" t="n">
        <v>6</v>
      </c>
      <c r="N1522" t="n">
        <v>103.41</v>
      </c>
      <c r="O1522" t="n">
        <v>41224.6</v>
      </c>
      <c r="P1522" t="n">
        <v>193.14</v>
      </c>
      <c r="Q1522" t="n">
        <v>460.69</v>
      </c>
      <c r="R1522" t="n">
        <v>47.19</v>
      </c>
      <c r="S1522" t="n">
        <v>32.19</v>
      </c>
      <c r="T1522" t="n">
        <v>3599.76</v>
      </c>
      <c r="U1522" t="n">
        <v>0.68</v>
      </c>
      <c r="V1522" t="n">
        <v>0.76</v>
      </c>
      <c r="W1522" t="n">
        <v>1.46</v>
      </c>
      <c r="X1522" t="n">
        <v>0.21</v>
      </c>
      <c r="Y1522" t="n">
        <v>1</v>
      </c>
      <c r="Z1522" t="n">
        <v>10</v>
      </c>
    </row>
    <row r="1523">
      <c r="A1523" t="n">
        <v>88</v>
      </c>
      <c r="B1523" t="n">
        <v>145</v>
      </c>
      <c r="C1523" t="inlineStr">
        <is>
          <t xml:space="preserve">CONCLUIDO	</t>
        </is>
      </c>
      <c r="D1523" t="n">
        <v>6.6481</v>
      </c>
      <c r="E1523" t="n">
        <v>15.04</v>
      </c>
      <c r="F1523" t="n">
        <v>11.72</v>
      </c>
      <c r="G1523" t="n">
        <v>100.42</v>
      </c>
      <c r="H1523" t="n">
        <v>1.23</v>
      </c>
      <c r="I1523" t="n">
        <v>7</v>
      </c>
      <c r="J1523" t="n">
        <v>332.95</v>
      </c>
      <c r="K1523" t="n">
        <v>61.2</v>
      </c>
      <c r="L1523" t="n">
        <v>23</v>
      </c>
      <c r="M1523" t="n">
        <v>5</v>
      </c>
      <c r="N1523" t="n">
        <v>103.75</v>
      </c>
      <c r="O1523" t="n">
        <v>41297.62</v>
      </c>
      <c r="P1523" t="n">
        <v>192.49</v>
      </c>
      <c r="Q1523" t="n">
        <v>460.7</v>
      </c>
      <c r="R1523" t="n">
        <v>46.5</v>
      </c>
      <c r="S1523" t="n">
        <v>32.19</v>
      </c>
      <c r="T1523" t="n">
        <v>3257.92</v>
      </c>
      <c r="U1523" t="n">
        <v>0.6899999999999999</v>
      </c>
      <c r="V1523" t="n">
        <v>0.76</v>
      </c>
      <c r="W1523" t="n">
        <v>1.46</v>
      </c>
      <c r="X1523" t="n">
        <v>0.18</v>
      </c>
      <c r="Y1523" t="n">
        <v>1</v>
      </c>
      <c r="Z1523" t="n">
        <v>10</v>
      </c>
    </row>
    <row r="1524">
      <c r="A1524" t="n">
        <v>89</v>
      </c>
      <c r="B1524" t="n">
        <v>145</v>
      </c>
      <c r="C1524" t="inlineStr">
        <is>
          <t xml:space="preserve">CONCLUIDO	</t>
        </is>
      </c>
      <c r="D1524" t="n">
        <v>6.646</v>
      </c>
      <c r="E1524" t="n">
        <v>15.05</v>
      </c>
      <c r="F1524" t="n">
        <v>11.72</v>
      </c>
      <c r="G1524" t="n">
        <v>100.46</v>
      </c>
      <c r="H1524" t="n">
        <v>1.24</v>
      </c>
      <c r="I1524" t="n">
        <v>7</v>
      </c>
      <c r="J1524" t="n">
        <v>333.54</v>
      </c>
      <c r="K1524" t="n">
        <v>61.2</v>
      </c>
      <c r="L1524" t="n">
        <v>23.25</v>
      </c>
      <c r="M1524" t="n">
        <v>5</v>
      </c>
      <c r="N1524" t="n">
        <v>104.09</v>
      </c>
      <c r="O1524" t="n">
        <v>41370.82</v>
      </c>
      <c r="P1524" t="n">
        <v>193.12</v>
      </c>
      <c r="Q1524" t="n">
        <v>460.69</v>
      </c>
      <c r="R1524" t="n">
        <v>46.62</v>
      </c>
      <c r="S1524" t="n">
        <v>32.19</v>
      </c>
      <c r="T1524" t="n">
        <v>3316.97</v>
      </c>
      <c r="U1524" t="n">
        <v>0.6899999999999999</v>
      </c>
      <c r="V1524" t="n">
        <v>0.76</v>
      </c>
      <c r="W1524" t="n">
        <v>1.46</v>
      </c>
      <c r="X1524" t="n">
        <v>0.19</v>
      </c>
      <c r="Y1524" t="n">
        <v>1</v>
      </c>
      <c r="Z1524" t="n">
        <v>10</v>
      </c>
    </row>
    <row r="1525">
      <c r="A1525" t="n">
        <v>90</v>
      </c>
      <c r="B1525" t="n">
        <v>145</v>
      </c>
      <c r="C1525" t="inlineStr">
        <is>
          <t xml:space="preserve">CONCLUIDO	</t>
        </is>
      </c>
      <c r="D1525" t="n">
        <v>6.6492</v>
      </c>
      <c r="E1525" t="n">
        <v>15.04</v>
      </c>
      <c r="F1525" t="n">
        <v>11.71</v>
      </c>
      <c r="G1525" t="n">
        <v>100.4</v>
      </c>
      <c r="H1525" t="n">
        <v>1.25</v>
      </c>
      <c r="I1525" t="n">
        <v>7</v>
      </c>
      <c r="J1525" t="n">
        <v>334.14</v>
      </c>
      <c r="K1525" t="n">
        <v>61.2</v>
      </c>
      <c r="L1525" t="n">
        <v>23.5</v>
      </c>
      <c r="M1525" t="n">
        <v>5</v>
      </c>
      <c r="N1525" t="n">
        <v>104.44</v>
      </c>
      <c r="O1525" t="n">
        <v>41444.3</v>
      </c>
      <c r="P1525" t="n">
        <v>192.97</v>
      </c>
      <c r="Q1525" t="n">
        <v>460.69</v>
      </c>
      <c r="R1525" t="n">
        <v>46.27</v>
      </c>
      <c r="S1525" t="n">
        <v>32.19</v>
      </c>
      <c r="T1525" t="n">
        <v>3141.72</v>
      </c>
      <c r="U1525" t="n">
        <v>0.7</v>
      </c>
      <c r="V1525" t="n">
        <v>0.76</v>
      </c>
      <c r="W1525" t="n">
        <v>1.46</v>
      </c>
      <c r="X1525" t="n">
        <v>0.18</v>
      </c>
      <c r="Y1525" t="n">
        <v>1</v>
      </c>
      <c r="Z1525" t="n">
        <v>10</v>
      </c>
    </row>
    <row r="1526">
      <c r="A1526" t="n">
        <v>91</v>
      </c>
      <c r="B1526" t="n">
        <v>145</v>
      </c>
      <c r="C1526" t="inlineStr">
        <is>
          <t xml:space="preserve">CONCLUIDO	</t>
        </is>
      </c>
      <c r="D1526" t="n">
        <v>6.6515</v>
      </c>
      <c r="E1526" t="n">
        <v>15.03</v>
      </c>
      <c r="F1526" t="n">
        <v>11.71</v>
      </c>
      <c r="G1526" t="n">
        <v>100.35</v>
      </c>
      <c r="H1526" t="n">
        <v>1.26</v>
      </c>
      <c r="I1526" t="n">
        <v>7</v>
      </c>
      <c r="J1526" t="n">
        <v>334.73</v>
      </c>
      <c r="K1526" t="n">
        <v>61.2</v>
      </c>
      <c r="L1526" t="n">
        <v>23.75</v>
      </c>
      <c r="M1526" t="n">
        <v>5</v>
      </c>
      <c r="N1526" t="n">
        <v>104.78</v>
      </c>
      <c r="O1526" t="n">
        <v>41517.84</v>
      </c>
      <c r="P1526" t="n">
        <v>192.97</v>
      </c>
      <c r="Q1526" t="n">
        <v>460.69</v>
      </c>
      <c r="R1526" t="n">
        <v>46.07</v>
      </c>
      <c r="S1526" t="n">
        <v>32.19</v>
      </c>
      <c r="T1526" t="n">
        <v>3041.34</v>
      </c>
      <c r="U1526" t="n">
        <v>0.7</v>
      </c>
      <c r="V1526" t="n">
        <v>0.76</v>
      </c>
      <c r="W1526" t="n">
        <v>1.46</v>
      </c>
      <c r="X1526" t="n">
        <v>0.17</v>
      </c>
      <c r="Y1526" t="n">
        <v>1</v>
      </c>
      <c r="Z1526" t="n">
        <v>10</v>
      </c>
    </row>
    <row r="1527">
      <c r="A1527" t="n">
        <v>92</v>
      </c>
      <c r="B1527" t="n">
        <v>145</v>
      </c>
      <c r="C1527" t="inlineStr">
        <is>
          <t xml:space="preserve">CONCLUIDO	</t>
        </is>
      </c>
      <c r="D1527" t="n">
        <v>6.6493</v>
      </c>
      <c r="E1527" t="n">
        <v>15.04</v>
      </c>
      <c r="F1527" t="n">
        <v>11.71</v>
      </c>
      <c r="G1527" t="n">
        <v>100.4</v>
      </c>
      <c r="H1527" t="n">
        <v>1.28</v>
      </c>
      <c r="I1527" t="n">
        <v>7</v>
      </c>
      <c r="J1527" t="n">
        <v>335.33</v>
      </c>
      <c r="K1527" t="n">
        <v>61.2</v>
      </c>
      <c r="L1527" t="n">
        <v>24</v>
      </c>
      <c r="M1527" t="n">
        <v>5</v>
      </c>
      <c r="N1527" t="n">
        <v>105.13</v>
      </c>
      <c r="O1527" t="n">
        <v>41591.55</v>
      </c>
      <c r="P1527" t="n">
        <v>193.37</v>
      </c>
      <c r="Q1527" t="n">
        <v>460.69</v>
      </c>
      <c r="R1527" t="n">
        <v>46.34</v>
      </c>
      <c r="S1527" t="n">
        <v>32.19</v>
      </c>
      <c r="T1527" t="n">
        <v>3177.08</v>
      </c>
      <c r="U1527" t="n">
        <v>0.6899999999999999</v>
      </c>
      <c r="V1527" t="n">
        <v>0.76</v>
      </c>
      <c r="W1527" t="n">
        <v>1.46</v>
      </c>
      <c r="X1527" t="n">
        <v>0.18</v>
      </c>
      <c r="Y1527" t="n">
        <v>1</v>
      </c>
      <c r="Z1527" t="n">
        <v>10</v>
      </c>
    </row>
    <row r="1528">
      <c r="A1528" t="n">
        <v>93</v>
      </c>
      <c r="B1528" t="n">
        <v>145</v>
      </c>
      <c r="C1528" t="inlineStr">
        <is>
          <t xml:space="preserve">CONCLUIDO	</t>
        </is>
      </c>
      <c r="D1528" t="n">
        <v>6.6553</v>
      </c>
      <c r="E1528" t="n">
        <v>15.03</v>
      </c>
      <c r="F1528" t="n">
        <v>11.7</v>
      </c>
      <c r="G1528" t="n">
        <v>100.28</v>
      </c>
      <c r="H1528" t="n">
        <v>1.29</v>
      </c>
      <c r="I1528" t="n">
        <v>7</v>
      </c>
      <c r="J1528" t="n">
        <v>335.93</v>
      </c>
      <c r="K1528" t="n">
        <v>61.2</v>
      </c>
      <c r="L1528" t="n">
        <v>24.25</v>
      </c>
      <c r="M1528" t="n">
        <v>5</v>
      </c>
      <c r="N1528" t="n">
        <v>105.48</v>
      </c>
      <c r="O1528" t="n">
        <v>41665.42</v>
      </c>
      <c r="P1528" t="n">
        <v>193.4</v>
      </c>
      <c r="Q1528" t="n">
        <v>460.69</v>
      </c>
      <c r="R1528" t="n">
        <v>45.88</v>
      </c>
      <c r="S1528" t="n">
        <v>32.19</v>
      </c>
      <c r="T1528" t="n">
        <v>2945.37</v>
      </c>
      <c r="U1528" t="n">
        <v>0.7</v>
      </c>
      <c r="V1528" t="n">
        <v>0.76</v>
      </c>
      <c r="W1528" t="n">
        <v>1.46</v>
      </c>
      <c r="X1528" t="n">
        <v>0.17</v>
      </c>
      <c r="Y1528" t="n">
        <v>1</v>
      </c>
      <c r="Z1528" t="n">
        <v>10</v>
      </c>
    </row>
    <row r="1529">
      <c r="A1529" t="n">
        <v>94</v>
      </c>
      <c r="B1529" t="n">
        <v>145</v>
      </c>
      <c r="C1529" t="inlineStr">
        <is>
          <t xml:space="preserve">CONCLUIDO	</t>
        </is>
      </c>
      <c r="D1529" t="n">
        <v>6.654</v>
      </c>
      <c r="E1529" t="n">
        <v>15.03</v>
      </c>
      <c r="F1529" t="n">
        <v>11.7</v>
      </c>
      <c r="G1529" t="n">
        <v>100.3</v>
      </c>
      <c r="H1529" t="n">
        <v>1.3</v>
      </c>
      <c r="I1529" t="n">
        <v>7</v>
      </c>
      <c r="J1529" t="n">
        <v>336.53</v>
      </c>
      <c r="K1529" t="n">
        <v>61.2</v>
      </c>
      <c r="L1529" t="n">
        <v>24.5</v>
      </c>
      <c r="M1529" t="n">
        <v>5</v>
      </c>
      <c r="N1529" t="n">
        <v>105.83</v>
      </c>
      <c r="O1529" t="n">
        <v>41739.48</v>
      </c>
      <c r="P1529" t="n">
        <v>193.39</v>
      </c>
      <c r="Q1529" t="n">
        <v>460.72</v>
      </c>
      <c r="R1529" t="n">
        <v>45.98</v>
      </c>
      <c r="S1529" t="n">
        <v>32.19</v>
      </c>
      <c r="T1529" t="n">
        <v>2999.13</v>
      </c>
      <c r="U1529" t="n">
        <v>0.7</v>
      </c>
      <c r="V1529" t="n">
        <v>0.76</v>
      </c>
      <c r="W1529" t="n">
        <v>1.46</v>
      </c>
      <c r="X1529" t="n">
        <v>0.17</v>
      </c>
      <c r="Y1529" t="n">
        <v>1</v>
      </c>
      <c r="Z1529" t="n">
        <v>10</v>
      </c>
    </row>
    <row r="1530">
      <c r="A1530" t="n">
        <v>95</v>
      </c>
      <c r="B1530" t="n">
        <v>145</v>
      </c>
      <c r="C1530" t="inlineStr">
        <is>
          <t xml:space="preserve">CONCLUIDO	</t>
        </is>
      </c>
      <c r="D1530" t="n">
        <v>6.6535</v>
      </c>
      <c r="E1530" t="n">
        <v>15.03</v>
      </c>
      <c r="F1530" t="n">
        <v>11.7</v>
      </c>
      <c r="G1530" t="n">
        <v>100.31</v>
      </c>
      <c r="H1530" t="n">
        <v>1.31</v>
      </c>
      <c r="I1530" t="n">
        <v>7</v>
      </c>
      <c r="J1530" t="n">
        <v>337.13</v>
      </c>
      <c r="K1530" t="n">
        <v>61.2</v>
      </c>
      <c r="L1530" t="n">
        <v>24.75</v>
      </c>
      <c r="M1530" t="n">
        <v>5</v>
      </c>
      <c r="N1530" t="n">
        <v>106.18</v>
      </c>
      <c r="O1530" t="n">
        <v>41813.7</v>
      </c>
      <c r="P1530" t="n">
        <v>193.07</v>
      </c>
      <c r="Q1530" t="n">
        <v>460.72</v>
      </c>
      <c r="R1530" t="n">
        <v>45.96</v>
      </c>
      <c r="S1530" t="n">
        <v>32.19</v>
      </c>
      <c r="T1530" t="n">
        <v>2987.13</v>
      </c>
      <c r="U1530" t="n">
        <v>0.7</v>
      </c>
      <c r="V1530" t="n">
        <v>0.76</v>
      </c>
      <c r="W1530" t="n">
        <v>1.46</v>
      </c>
      <c r="X1530" t="n">
        <v>0.17</v>
      </c>
      <c r="Y1530" t="n">
        <v>1</v>
      </c>
      <c r="Z1530" t="n">
        <v>10</v>
      </c>
    </row>
    <row r="1531">
      <c r="A1531" t="n">
        <v>96</v>
      </c>
      <c r="B1531" t="n">
        <v>145</v>
      </c>
      <c r="C1531" t="inlineStr">
        <is>
          <t xml:space="preserve">CONCLUIDO	</t>
        </is>
      </c>
      <c r="D1531" t="n">
        <v>6.6553</v>
      </c>
      <c r="E1531" t="n">
        <v>15.03</v>
      </c>
      <c r="F1531" t="n">
        <v>11.7</v>
      </c>
      <c r="G1531" t="n">
        <v>100.28</v>
      </c>
      <c r="H1531" t="n">
        <v>1.32</v>
      </c>
      <c r="I1531" t="n">
        <v>7</v>
      </c>
      <c r="J1531" t="n">
        <v>337.73</v>
      </c>
      <c r="K1531" t="n">
        <v>61.2</v>
      </c>
      <c r="L1531" t="n">
        <v>25</v>
      </c>
      <c r="M1531" t="n">
        <v>5</v>
      </c>
      <c r="N1531" t="n">
        <v>106.53</v>
      </c>
      <c r="O1531" t="n">
        <v>41888.1</v>
      </c>
      <c r="P1531" t="n">
        <v>192.85</v>
      </c>
      <c r="Q1531" t="n">
        <v>460.69</v>
      </c>
      <c r="R1531" t="n">
        <v>45.93</v>
      </c>
      <c r="S1531" t="n">
        <v>32.19</v>
      </c>
      <c r="T1531" t="n">
        <v>2974.23</v>
      </c>
      <c r="U1531" t="n">
        <v>0.7</v>
      </c>
      <c r="V1531" t="n">
        <v>0.76</v>
      </c>
      <c r="W1531" t="n">
        <v>1.46</v>
      </c>
      <c r="X1531" t="n">
        <v>0.17</v>
      </c>
      <c r="Y1531" t="n">
        <v>1</v>
      </c>
      <c r="Z1531" t="n">
        <v>10</v>
      </c>
    </row>
    <row r="1532">
      <c r="A1532" t="n">
        <v>97</v>
      </c>
      <c r="B1532" t="n">
        <v>145</v>
      </c>
      <c r="C1532" t="inlineStr">
        <is>
          <t xml:space="preserve">CONCLUIDO	</t>
        </is>
      </c>
      <c r="D1532" t="n">
        <v>6.6539</v>
      </c>
      <c r="E1532" t="n">
        <v>15.03</v>
      </c>
      <c r="F1532" t="n">
        <v>11.7</v>
      </c>
      <c r="G1532" t="n">
        <v>100.31</v>
      </c>
      <c r="H1532" t="n">
        <v>1.33</v>
      </c>
      <c r="I1532" t="n">
        <v>7</v>
      </c>
      <c r="J1532" t="n">
        <v>338.34</v>
      </c>
      <c r="K1532" t="n">
        <v>61.2</v>
      </c>
      <c r="L1532" t="n">
        <v>25.25</v>
      </c>
      <c r="M1532" t="n">
        <v>5</v>
      </c>
      <c r="N1532" t="n">
        <v>106.89</v>
      </c>
      <c r="O1532" t="n">
        <v>41962.68</v>
      </c>
      <c r="P1532" t="n">
        <v>192.52</v>
      </c>
      <c r="Q1532" t="n">
        <v>460.69</v>
      </c>
      <c r="R1532" t="n">
        <v>45.93</v>
      </c>
      <c r="S1532" t="n">
        <v>32.19</v>
      </c>
      <c r="T1532" t="n">
        <v>2971.97</v>
      </c>
      <c r="U1532" t="n">
        <v>0.7</v>
      </c>
      <c r="V1532" t="n">
        <v>0.76</v>
      </c>
      <c r="W1532" t="n">
        <v>1.46</v>
      </c>
      <c r="X1532" t="n">
        <v>0.17</v>
      </c>
      <c r="Y1532" t="n">
        <v>1</v>
      </c>
      <c r="Z1532" t="n">
        <v>10</v>
      </c>
    </row>
    <row r="1533">
      <c r="A1533" t="n">
        <v>98</v>
      </c>
      <c r="B1533" t="n">
        <v>145</v>
      </c>
      <c r="C1533" t="inlineStr">
        <is>
          <t xml:space="preserve">CONCLUIDO	</t>
        </is>
      </c>
      <c r="D1533" t="n">
        <v>6.6534</v>
      </c>
      <c r="E1533" t="n">
        <v>15.03</v>
      </c>
      <c r="F1533" t="n">
        <v>11.7</v>
      </c>
      <c r="G1533" t="n">
        <v>100.32</v>
      </c>
      <c r="H1533" t="n">
        <v>1.34</v>
      </c>
      <c r="I1533" t="n">
        <v>7</v>
      </c>
      <c r="J1533" t="n">
        <v>338.94</v>
      </c>
      <c r="K1533" t="n">
        <v>61.2</v>
      </c>
      <c r="L1533" t="n">
        <v>25.5</v>
      </c>
      <c r="M1533" t="n">
        <v>5</v>
      </c>
      <c r="N1533" t="n">
        <v>107.25</v>
      </c>
      <c r="O1533" t="n">
        <v>42037.44</v>
      </c>
      <c r="P1533" t="n">
        <v>192.65</v>
      </c>
      <c r="Q1533" t="n">
        <v>460.69</v>
      </c>
      <c r="R1533" t="n">
        <v>46.01</v>
      </c>
      <c r="S1533" t="n">
        <v>32.19</v>
      </c>
      <c r="T1533" t="n">
        <v>3013.19</v>
      </c>
      <c r="U1533" t="n">
        <v>0.7</v>
      </c>
      <c r="V1533" t="n">
        <v>0.76</v>
      </c>
      <c r="W1533" t="n">
        <v>1.46</v>
      </c>
      <c r="X1533" t="n">
        <v>0.17</v>
      </c>
      <c r="Y1533" t="n">
        <v>1</v>
      </c>
      <c r="Z1533" t="n">
        <v>10</v>
      </c>
    </row>
    <row r="1534">
      <c r="A1534" t="n">
        <v>99</v>
      </c>
      <c r="B1534" t="n">
        <v>145</v>
      </c>
      <c r="C1534" t="inlineStr">
        <is>
          <t xml:space="preserve">CONCLUIDO	</t>
        </is>
      </c>
      <c r="D1534" t="n">
        <v>6.6547</v>
      </c>
      <c r="E1534" t="n">
        <v>15.03</v>
      </c>
      <c r="F1534" t="n">
        <v>11.7</v>
      </c>
      <c r="G1534" t="n">
        <v>100.29</v>
      </c>
      <c r="H1534" t="n">
        <v>1.35</v>
      </c>
      <c r="I1534" t="n">
        <v>7</v>
      </c>
      <c r="J1534" t="n">
        <v>339.55</v>
      </c>
      <c r="K1534" t="n">
        <v>61.2</v>
      </c>
      <c r="L1534" t="n">
        <v>25.75</v>
      </c>
      <c r="M1534" t="n">
        <v>5</v>
      </c>
      <c r="N1534" t="n">
        <v>107.6</v>
      </c>
      <c r="O1534" t="n">
        <v>42112.37</v>
      </c>
      <c r="P1534" t="n">
        <v>192.17</v>
      </c>
      <c r="Q1534" t="n">
        <v>460.69</v>
      </c>
      <c r="R1534" t="n">
        <v>45.93</v>
      </c>
      <c r="S1534" t="n">
        <v>32.19</v>
      </c>
      <c r="T1534" t="n">
        <v>2972.98</v>
      </c>
      <c r="U1534" t="n">
        <v>0.7</v>
      </c>
      <c r="V1534" t="n">
        <v>0.76</v>
      </c>
      <c r="W1534" t="n">
        <v>1.46</v>
      </c>
      <c r="X1534" t="n">
        <v>0.17</v>
      </c>
      <c r="Y1534" t="n">
        <v>1</v>
      </c>
      <c r="Z1534" t="n">
        <v>10</v>
      </c>
    </row>
    <row r="1535">
      <c r="A1535" t="n">
        <v>100</v>
      </c>
      <c r="B1535" t="n">
        <v>145</v>
      </c>
      <c r="C1535" t="inlineStr">
        <is>
          <t xml:space="preserve">CONCLUIDO	</t>
        </is>
      </c>
      <c r="D1535" t="n">
        <v>6.6575</v>
      </c>
      <c r="E1535" t="n">
        <v>15.02</v>
      </c>
      <c r="F1535" t="n">
        <v>11.69</v>
      </c>
      <c r="G1535" t="n">
        <v>100.24</v>
      </c>
      <c r="H1535" t="n">
        <v>1.36</v>
      </c>
      <c r="I1535" t="n">
        <v>7</v>
      </c>
      <c r="J1535" t="n">
        <v>340.16</v>
      </c>
      <c r="K1535" t="n">
        <v>61.2</v>
      </c>
      <c r="L1535" t="n">
        <v>26</v>
      </c>
      <c r="M1535" t="n">
        <v>5</v>
      </c>
      <c r="N1535" t="n">
        <v>107.96</v>
      </c>
      <c r="O1535" t="n">
        <v>42187.49</v>
      </c>
      <c r="P1535" t="n">
        <v>191.77</v>
      </c>
      <c r="Q1535" t="n">
        <v>460.69</v>
      </c>
      <c r="R1535" t="n">
        <v>45.71</v>
      </c>
      <c r="S1535" t="n">
        <v>32.19</v>
      </c>
      <c r="T1535" t="n">
        <v>2862.2</v>
      </c>
      <c r="U1535" t="n">
        <v>0.7</v>
      </c>
      <c r="V1535" t="n">
        <v>0.76</v>
      </c>
      <c r="W1535" t="n">
        <v>1.46</v>
      </c>
      <c r="X1535" t="n">
        <v>0.16</v>
      </c>
      <c r="Y1535" t="n">
        <v>1</v>
      </c>
      <c r="Z1535" t="n">
        <v>10</v>
      </c>
    </row>
    <row r="1536">
      <c r="A1536" t="n">
        <v>101</v>
      </c>
      <c r="B1536" t="n">
        <v>145</v>
      </c>
      <c r="C1536" t="inlineStr">
        <is>
          <t xml:space="preserve">CONCLUIDO	</t>
        </is>
      </c>
      <c r="D1536" t="n">
        <v>6.6541</v>
      </c>
      <c r="E1536" t="n">
        <v>15.03</v>
      </c>
      <c r="F1536" t="n">
        <v>11.7</v>
      </c>
      <c r="G1536" t="n">
        <v>100.3</v>
      </c>
      <c r="H1536" t="n">
        <v>1.37</v>
      </c>
      <c r="I1536" t="n">
        <v>7</v>
      </c>
      <c r="J1536" t="n">
        <v>340.77</v>
      </c>
      <c r="K1536" t="n">
        <v>61.2</v>
      </c>
      <c r="L1536" t="n">
        <v>26.25</v>
      </c>
      <c r="M1536" t="n">
        <v>5</v>
      </c>
      <c r="N1536" t="n">
        <v>108.32</v>
      </c>
      <c r="O1536" t="n">
        <v>42262.79</v>
      </c>
      <c r="P1536" t="n">
        <v>191.48</v>
      </c>
      <c r="Q1536" t="n">
        <v>460.69</v>
      </c>
      <c r="R1536" t="n">
        <v>45.92</v>
      </c>
      <c r="S1536" t="n">
        <v>32.19</v>
      </c>
      <c r="T1536" t="n">
        <v>2969.84</v>
      </c>
      <c r="U1536" t="n">
        <v>0.7</v>
      </c>
      <c r="V1536" t="n">
        <v>0.76</v>
      </c>
      <c r="W1536" t="n">
        <v>1.46</v>
      </c>
      <c r="X1536" t="n">
        <v>0.17</v>
      </c>
      <c r="Y1536" t="n">
        <v>1</v>
      </c>
      <c r="Z1536" t="n">
        <v>10</v>
      </c>
    </row>
    <row r="1537">
      <c r="A1537" t="n">
        <v>102</v>
      </c>
      <c r="B1537" t="n">
        <v>145</v>
      </c>
      <c r="C1537" t="inlineStr">
        <is>
          <t xml:space="preserve">CONCLUIDO	</t>
        </is>
      </c>
      <c r="D1537" t="n">
        <v>6.6562</v>
      </c>
      <c r="E1537" t="n">
        <v>15.02</v>
      </c>
      <c r="F1537" t="n">
        <v>11.7</v>
      </c>
      <c r="G1537" t="n">
        <v>100.26</v>
      </c>
      <c r="H1537" t="n">
        <v>1.38</v>
      </c>
      <c r="I1537" t="n">
        <v>7</v>
      </c>
      <c r="J1537" t="n">
        <v>341.38</v>
      </c>
      <c r="K1537" t="n">
        <v>61.2</v>
      </c>
      <c r="L1537" t="n">
        <v>26.5</v>
      </c>
      <c r="M1537" t="n">
        <v>5</v>
      </c>
      <c r="N1537" t="n">
        <v>108.68</v>
      </c>
      <c r="O1537" t="n">
        <v>42338.27</v>
      </c>
      <c r="P1537" t="n">
        <v>191.05</v>
      </c>
      <c r="Q1537" t="n">
        <v>460.69</v>
      </c>
      <c r="R1537" t="n">
        <v>45.79</v>
      </c>
      <c r="S1537" t="n">
        <v>32.19</v>
      </c>
      <c r="T1537" t="n">
        <v>2902.72</v>
      </c>
      <c r="U1537" t="n">
        <v>0.7</v>
      </c>
      <c r="V1537" t="n">
        <v>0.76</v>
      </c>
      <c r="W1537" t="n">
        <v>1.46</v>
      </c>
      <c r="X1537" t="n">
        <v>0.16</v>
      </c>
      <c r="Y1537" t="n">
        <v>1</v>
      </c>
      <c r="Z1537" t="n">
        <v>10</v>
      </c>
    </row>
    <row r="1538">
      <c r="A1538" t="n">
        <v>103</v>
      </c>
      <c r="B1538" t="n">
        <v>145</v>
      </c>
      <c r="C1538" t="inlineStr">
        <is>
          <t xml:space="preserve">CONCLUIDO	</t>
        </is>
      </c>
      <c r="D1538" t="n">
        <v>6.652</v>
      </c>
      <c r="E1538" t="n">
        <v>15.03</v>
      </c>
      <c r="F1538" t="n">
        <v>11.71</v>
      </c>
      <c r="G1538" t="n">
        <v>100.34</v>
      </c>
      <c r="H1538" t="n">
        <v>1.39</v>
      </c>
      <c r="I1538" t="n">
        <v>7</v>
      </c>
      <c r="J1538" t="n">
        <v>342</v>
      </c>
      <c r="K1538" t="n">
        <v>61.2</v>
      </c>
      <c r="L1538" t="n">
        <v>26.75</v>
      </c>
      <c r="M1538" t="n">
        <v>5</v>
      </c>
      <c r="N1538" t="n">
        <v>109.05</v>
      </c>
      <c r="O1538" t="n">
        <v>42413.94</v>
      </c>
      <c r="P1538" t="n">
        <v>190.93</v>
      </c>
      <c r="Q1538" t="n">
        <v>460.69</v>
      </c>
      <c r="R1538" t="n">
        <v>46.2</v>
      </c>
      <c r="S1538" t="n">
        <v>32.19</v>
      </c>
      <c r="T1538" t="n">
        <v>3108.83</v>
      </c>
      <c r="U1538" t="n">
        <v>0.7</v>
      </c>
      <c r="V1538" t="n">
        <v>0.76</v>
      </c>
      <c r="W1538" t="n">
        <v>1.46</v>
      </c>
      <c r="X1538" t="n">
        <v>0.17</v>
      </c>
      <c r="Y1538" t="n">
        <v>1</v>
      </c>
      <c r="Z1538" t="n">
        <v>10</v>
      </c>
    </row>
    <row r="1539">
      <c r="A1539" t="n">
        <v>104</v>
      </c>
      <c r="B1539" t="n">
        <v>145</v>
      </c>
      <c r="C1539" t="inlineStr">
        <is>
          <t xml:space="preserve">CONCLUIDO	</t>
        </is>
      </c>
      <c r="D1539" t="n">
        <v>6.6527</v>
      </c>
      <c r="E1539" t="n">
        <v>15.03</v>
      </c>
      <c r="F1539" t="n">
        <v>11.71</v>
      </c>
      <c r="G1539" t="n">
        <v>100.33</v>
      </c>
      <c r="H1539" t="n">
        <v>1.4</v>
      </c>
      <c r="I1539" t="n">
        <v>7</v>
      </c>
      <c r="J1539" t="n">
        <v>342.61</v>
      </c>
      <c r="K1539" t="n">
        <v>61.2</v>
      </c>
      <c r="L1539" t="n">
        <v>27</v>
      </c>
      <c r="M1539" t="n">
        <v>5</v>
      </c>
      <c r="N1539" t="n">
        <v>109.41</v>
      </c>
      <c r="O1539" t="n">
        <v>42489.79</v>
      </c>
      <c r="P1539" t="n">
        <v>190.38</v>
      </c>
      <c r="Q1539" t="n">
        <v>460.7</v>
      </c>
      <c r="R1539" t="n">
        <v>46.12</v>
      </c>
      <c r="S1539" t="n">
        <v>32.19</v>
      </c>
      <c r="T1539" t="n">
        <v>3069.24</v>
      </c>
      <c r="U1539" t="n">
        <v>0.7</v>
      </c>
      <c r="V1539" t="n">
        <v>0.76</v>
      </c>
      <c r="W1539" t="n">
        <v>1.46</v>
      </c>
      <c r="X1539" t="n">
        <v>0.17</v>
      </c>
      <c r="Y1539" t="n">
        <v>1</v>
      </c>
      <c r="Z1539" t="n">
        <v>10</v>
      </c>
    </row>
    <row r="1540">
      <c r="A1540" t="n">
        <v>105</v>
      </c>
      <c r="B1540" t="n">
        <v>145</v>
      </c>
      <c r="C1540" t="inlineStr">
        <is>
          <t xml:space="preserve">CONCLUIDO	</t>
        </is>
      </c>
      <c r="D1540" t="n">
        <v>6.6926</v>
      </c>
      <c r="E1540" t="n">
        <v>14.94</v>
      </c>
      <c r="F1540" t="n">
        <v>11.67</v>
      </c>
      <c r="G1540" t="n">
        <v>116.69</v>
      </c>
      <c r="H1540" t="n">
        <v>1.42</v>
      </c>
      <c r="I1540" t="n">
        <v>6</v>
      </c>
      <c r="J1540" t="n">
        <v>343.23</v>
      </c>
      <c r="K1540" t="n">
        <v>61.2</v>
      </c>
      <c r="L1540" t="n">
        <v>27.25</v>
      </c>
      <c r="M1540" t="n">
        <v>4</v>
      </c>
      <c r="N1540" t="n">
        <v>109.78</v>
      </c>
      <c r="O1540" t="n">
        <v>42565.83</v>
      </c>
      <c r="P1540" t="n">
        <v>189.43</v>
      </c>
      <c r="Q1540" t="n">
        <v>460.69</v>
      </c>
      <c r="R1540" t="n">
        <v>44.94</v>
      </c>
      <c r="S1540" t="n">
        <v>32.19</v>
      </c>
      <c r="T1540" t="n">
        <v>2480.24</v>
      </c>
      <c r="U1540" t="n">
        <v>0.72</v>
      </c>
      <c r="V1540" t="n">
        <v>0.77</v>
      </c>
      <c r="W1540" t="n">
        <v>1.46</v>
      </c>
      <c r="X1540" t="n">
        <v>0.14</v>
      </c>
      <c r="Y1540" t="n">
        <v>1</v>
      </c>
      <c r="Z1540" t="n">
        <v>10</v>
      </c>
    </row>
    <row r="1541">
      <c r="A1541" t="n">
        <v>106</v>
      </c>
      <c r="B1541" t="n">
        <v>145</v>
      </c>
      <c r="C1541" t="inlineStr">
        <is>
          <t xml:space="preserve">CONCLUIDO	</t>
        </is>
      </c>
      <c r="D1541" t="n">
        <v>6.6887</v>
      </c>
      <c r="E1541" t="n">
        <v>14.95</v>
      </c>
      <c r="F1541" t="n">
        <v>11.68</v>
      </c>
      <c r="G1541" t="n">
        <v>116.78</v>
      </c>
      <c r="H1541" t="n">
        <v>1.43</v>
      </c>
      <c r="I1541" t="n">
        <v>6</v>
      </c>
      <c r="J1541" t="n">
        <v>343.85</v>
      </c>
      <c r="K1541" t="n">
        <v>61.2</v>
      </c>
      <c r="L1541" t="n">
        <v>27.5</v>
      </c>
      <c r="M1541" t="n">
        <v>4</v>
      </c>
      <c r="N1541" t="n">
        <v>110.15</v>
      </c>
      <c r="O1541" t="n">
        <v>42642.18</v>
      </c>
      <c r="P1541" t="n">
        <v>189.59</v>
      </c>
      <c r="Q1541" t="n">
        <v>460.69</v>
      </c>
      <c r="R1541" t="n">
        <v>45.15</v>
      </c>
      <c r="S1541" t="n">
        <v>32.19</v>
      </c>
      <c r="T1541" t="n">
        <v>2585.21</v>
      </c>
      <c r="U1541" t="n">
        <v>0.71</v>
      </c>
      <c r="V1541" t="n">
        <v>0.77</v>
      </c>
      <c r="W1541" t="n">
        <v>1.46</v>
      </c>
      <c r="X1541" t="n">
        <v>0.14</v>
      </c>
      <c r="Y1541" t="n">
        <v>1</v>
      </c>
      <c r="Z1541" t="n">
        <v>10</v>
      </c>
    </row>
    <row r="1542">
      <c r="A1542" t="n">
        <v>107</v>
      </c>
      <c r="B1542" t="n">
        <v>145</v>
      </c>
      <c r="C1542" t="inlineStr">
        <is>
          <t xml:space="preserve">CONCLUIDO	</t>
        </is>
      </c>
      <c r="D1542" t="n">
        <v>6.6913</v>
      </c>
      <c r="E1542" t="n">
        <v>14.94</v>
      </c>
      <c r="F1542" t="n">
        <v>11.67</v>
      </c>
      <c r="G1542" t="n">
        <v>116.72</v>
      </c>
      <c r="H1542" t="n">
        <v>1.44</v>
      </c>
      <c r="I1542" t="n">
        <v>6</v>
      </c>
      <c r="J1542" t="n">
        <v>344.47</v>
      </c>
      <c r="K1542" t="n">
        <v>61.2</v>
      </c>
      <c r="L1542" t="n">
        <v>27.75</v>
      </c>
      <c r="M1542" t="n">
        <v>4</v>
      </c>
      <c r="N1542" t="n">
        <v>110.52</v>
      </c>
      <c r="O1542" t="n">
        <v>42718.61</v>
      </c>
      <c r="P1542" t="n">
        <v>189.6</v>
      </c>
      <c r="Q1542" t="n">
        <v>460.69</v>
      </c>
      <c r="R1542" t="n">
        <v>45</v>
      </c>
      <c r="S1542" t="n">
        <v>32.19</v>
      </c>
      <c r="T1542" t="n">
        <v>2513.21</v>
      </c>
      <c r="U1542" t="n">
        <v>0.72</v>
      </c>
      <c r="V1542" t="n">
        <v>0.77</v>
      </c>
      <c r="W1542" t="n">
        <v>1.46</v>
      </c>
      <c r="X1542" t="n">
        <v>0.14</v>
      </c>
      <c r="Y1542" t="n">
        <v>1</v>
      </c>
      <c r="Z1542" t="n">
        <v>10</v>
      </c>
    </row>
    <row r="1543">
      <c r="A1543" t="n">
        <v>108</v>
      </c>
      <c r="B1543" t="n">
        <v>145</v>
      </c>
      <c r="C1543" t="inlineStr">
        <is>
          <t xml:space="preserve">CONCLUIDO	</t>
        </is>
      </c>
      <c r="D1543" t="n">
        <v>6.6932</v>
      </c>
      <c r="E1543" t="n">
        <v>14.94</v>
      </c>
      <c r="F1543" t="n">
        <v>11.67</v>
      </c>
      <c r="G1543" t="n">
        <v>116.68</v>
      </c>
      <c r="H1543" t="n">
        <v>1.45</v>
      </c>
      <c r="I1543" t="n">
        <v>6</v>
      </c>
      <c r="J1543" t="n">
        <v>345.09</v>
      </c>
      <c r="K1543" t="n">
        <v>61.2</v>
      </c>
      <c r="L1543" t="n">
        <v>28</v>
      </c>
      <c r="M1543" t="n">
        <v>4</v>
      </c>
      <c r="N1543" t="n">
        <v>110.89</v>
      </c>
      <c r="O1543" t="n">
        <v>42795.22</v>
      </c>
      <c r="P1543" t="n">
        <v>189.6</v>
      </c>
      <c r="Q1543" t="n">
        <v>460.69</v>
      </c>
      <c r="R1543" t="n">
        <v>44.93</v>
      </c>
      <c r="S1543" t="n">
        <v>32.19</v>
      </c>
      <c r="T1543" t="n">
        <v>2478.45</v>
      </c>
      <c r="U1543" t="n">
        <v>0.72</v>
      </c>
      <c r="V1543" t="n">
        <v>0.77</v>
      </c>
      <c r="W1543" t="n">
        <v>1.45</v>
      </c>
      <c r="X1543" t="n">
        <v>0.13</v>
      </c>
      <c r="Y1543" t="n">
        <v>1</v>
      </c>
      <c r="Z1543" t="n">
        <v>10</v>
      </c>
    </row>
    <row r="1544">
      <c r="A1544" t="n">
        <v>109</v>
      </c>
      <c r="B1544" t="n">
        <v>145</v>
      </c>
      <c r="C1544" t="inlineStr">
        <is>
          <t xml:space="preserve">CONCLUIDO	</t>
        </is>
      </c>
      <c r="D1544" t="n">
        <v>6.6908</v>
      </c>
      <c r="E1544" t="n">
        <v>14.95</v>
      </c>
      <c r="F1544" t="n">
        <v>11.67</v>
      </c>
      <c r="G1544" t="n">
        <v>116.73</v>
      </c>
      <c r="H1544" t="n">
        <v>1.46</v>
      </c>
      <c r="I1544" t="n">
        <v>6</v>
      </c>
      <c r="J1544" t="n">
        <v>345.71</v>
      </c>
      <c r="K1544" t="n">
        <v>61.2</v>
      </c>
      <c r="L1544" t="n">
        <v>28.25</v>
      </c>
      <c r="M1544" t="n">
        <v>4</v>
      </c>
      <c r="N1544" t="n">
        <v>111.26</v>
      </c>
      <c r="O1544" t="n">
        <v>42872.03</v>
      </c>
      <c r="P1544" t="n">
        <v>190.11</v>
      </c>
      <c r="Q1544" t="n">
        <v>460.69</v>
      </c>
      <c r="R1544" t="n">
        <v>45.04</v>
      </c>
      <c r="S1544" t="n">
        <v>32.19</v>
      </c>
      <c r="T1544" t="n">
        <v>2533.34</v>
      </c>
      <c r="U1544" t="n">
        <v>0.71</v>
      </c>
      <c r="V1544" t="n">
        <v>0.77</v>
      </c>
      <c r="W1544" t="n">
        <v>1.46</v>
      </c>
      <c r="X1544" t="n">
        <v>0.14</v>
      </c>
      <c r="Y1544" t="n">
        <v>1</v>
      </c>
      <c r="Z1544" t="n">
        <v>10</v>
      </c>
    </row>
    <row r="1545">
      <c r="A1545" t="n">
        <v>110</v>
      </c>
      <c r="B1545" t="n">
        <v>145</v>
      </c>
      <c r="C1545" t="inlineStr">
        <is>
          <t xml:space="preserve">CONCLUIDO	</t>
        </is>
      </c>
      <c r="D1545" t="n">
        <v>6.6924</v>
      </c>
      <c r="E1545" t="n">
        <v>14.94</v>
      </c>
      <c r="F1545" t="n">
        <v>11.67</v>
      </c>
      <c r="G1545" t="n">
        <v>116.7</v>
      </c>
      <c r="H1545" t="n">
        <v>1.47</v>
      </c>
      <c r="I1545" t="n">
        <v>6</v>
      </c>
      <c r="J1545" t="n">
        <v>346.34</v>
      </c>
      <c r="K1545" t="n">
        <v>61.2</v>
      </c>
      <c r="L1545" t="n">
        <v>28.5</v>
      </c>
      <c r="M1545" t="n">
        <v>4</v>
      </c>
      <c r="N1545" t="n">
        <v>111.64</v>
      </c>
      <c r="O1545" t="n">
        <v>42949.03</v>
      </c>
      <c r="P1545" t="n">
        <v>190.16</v>
      </c>
      <c r="Q1545" t="n">
        <v>460.7</v>
      </c>
      <c r="R1545" t="n">
        <v>44.95</v>
      </c>
      <c r="S1545" t="n">
        <v>32.19</v>
      </c>
      <c r="T1545" t="n">
        <v>2488.77</v>
      </c>
      <c r="U1545" t="n">
        <v>0.72</v>
      </c>
      <c r="V1545" t="n">
        <v>0.77</v>
      </c>
      <c r="W1545" t="n">
        <v>1.46</v>
      </c>
      <c r="X1545" t="n">
        <v>0.14</v>
      </c>
      <c r="Y1545" t="n">
        <v>1</v>
      </c>
      <c r="Z1545" t="n">
        <v>10</v>
      </c>
    </row>
    <row r="1546">
      <c r="A1546" t="n">
        <v>111</v>
      </c>
      <c r="B1546" t="n">
        <v>145</v>
      </c>
      <c r="C1546" t="inlineStr">
        <is>
          <t xml:space="preserve">CONCLUIDO	</t>
        </is>
      </c>
      <c r="D1546" t="n">
        <v>6.6923</v>
      </c>
      <c r="E1546" t="n">
        <v>14.94</v>
      </c>
      <c r="F1546" t="n">
        <v>11.67</v>
      </c>
      <c r="G1546" t="n">
        <v>116.7</v>
      </c>
      <c r="H1546" t="n">
        <v>1.48</v>
      </c>
      <c r="I1546" t="n">
        <v>6</v>
      </c>
      <c r="J1546" t="n">
        <v>346.96</v>
      </c>
      <c r="K1546" t="n">
        <v>61.2</v>
      </c>
      <c r="L1546" t="n">
        <v>28.75</v>
      </c>
      <c r="M1546" t="n">
        <v>4</v>
      </c>
      <c r="N1546" t="n">
        <v>112.01</v>
      </c>
      <c r="O1546" t="n">
        <v>43026.23</v>
      </c>
      <c r="P1546" t="n">
        <v>190.32</v>
      </c>
      <c r="Q1546" t="n">
        <v>460.69</v>
      </c>
      <c r="R1546" t="n">
        <v>44.83</v>
      </c>
      <c r="S1546" t="n">
        <v>32.19</v>
      </c>
      <c r="T1546" t="n">
        <v>2426.37</v>
      </c>
      <c r="U1546" t="n">
        <v>0.72</v>
      </c>
      <c r="V1546" t="n">
        <v>0.77</v>
      </c>
      <c r="W1546" t="n">
        <v>1.46</v>
      </c>
      <c r="X1546" t="n">
        <v>0.14</v>
      </c>
      <c r="Y1546" t="n">
        <v>1</v>
      </c>
      <c r="Z1546" t="n">
        <v>10</v>
      </c>
    </row>
    <row r="1547">
      <c r="A1547" t="n">
        <v>112</v>
      </c>
      <c r="B1547" t="n">
        <v>145</v>
      </c>
      <c r="C1547" t="inlineStr">
        <is>
          <t xml:space="preserve">CONCLUIDO	</t>
        </is>
      </c>
      <c r="D1547" t="n">
        <v>6.6932</v>
      </c>
      <c r="E1547" t="n">
        <v>14.94</v>
      </c>
      <c r="F1547" t="n">
        <v>11.67</v>
      </c>
      <c r="G1547" t="n">
        <v>116.68</v>
      </c>
      <c r="H1547" t="n">
        <v>1.49</v>
      </c>
      <c r="I1547" t="n">
        <v>6</v>
      </c>
      <c r="J1547" t="n">
        <v>347.59</v>
      </c>
      <c r="K1547" t="n">
        <v>61.2</v>
      </c>
      <c r="L1547" t="n">
        <v>29</v>
      </c>
      <c r="M1547" t="n">
        <v>4</v>
      </c>
      <c r="N1547" t="n">
        <v>112.39</v>
      </c>
      <c r="O1547" t="n">
        <v>43103.63</v>
      </c>
      <c r="P1547" t="n">
        <v>190.1</v>
      </c>
      <c r="Q1547" t="n">
        <v>460.69</v>
      </c>
      <c r="R1547" t="n">
        <v>44.91</v>
      </c>
      <c r="S1547" t="n">
        <v>32.19</v>
      </c>
      <c r="T1547" t="n">
        <v>2469.33</v>
      </c>
      <c r="U1547" t="n">
        <v>0.72</v>
      </c>
      <c r="V1547" t="n">
        <v>0.77</v>
      </c>
      <c r="W1547" t="n">
        <v>1.46</v>
      </c>
      <c r="X1547" t="n">
        <v>0.13</v>
      </c>
      <c r="Y1547" t="n">
        <v>1</v>
      </c>
      <c r="Z1547" t="n">
        <v>10</v>
      </c>
    </row>
    <row r="1548">
      <c r="A1548" t="n">
        <v>113</v>
      </c>
      <c r="B1548" t="n">
        <v>145</v>
      </c>
      <c r="C1548" t="inlineStr">
        <is>
          <t xml:space="preserve">CONCLUIDO	</t>
        </is>
      </c>
      <c r="D1548" t="n">
        <v>6.6906</v>
      </c>
      <c r="E1548" t="n">
        <v>14.95</v>
      </c>
      <c r="F1548" t="n">
        <v>11.67</v>
      </c>
      <c r="G1548" t="n">
        <v>116.74</v>
      </c>
      <c r="H1548" t="n">
        <v>1.5</v>
      </c>
      <c r="I1548" t="n">
        <v>6</v>
      </c>
      <c r="J1548" t="n">
        <v>348.22</v>
      </c>
      <c r="K1548" t="n">
        <v>61.2</v>
      </c>
      <c r="L1548" t="n">
        <v>29.25</v>
      </c>
      <c r="M1548" t="n">
        <v>4</v>
      </c>
      <c r="N1548" t="n">
        <v>112.77</v>
      </c>
      <c r="O1548" t="n">
        <v>43181.22</v>
      </c>
      <c r="P1548" t="n">
        <v>190.16</v>
      </c>
      <c r="Q1548" t="n">
        <v>460.71</v>
      </c>
      <c r="R1548" t="n">
        <v>45.04</v>
      </c>
      <c r="S1548" t="n">
        <v>32.19</v>
      </c>
      <c r="T1548" t="n">
        <v>2532.33</v>
      </c>
      <c r="U1548" t="n">
        <v>0.71</v>
      </c>
      <c r="V1548" t="n">
        <v>0.77</v>
      </c>
      <c r="W1548" t="n">
        <v>1.46</v>
      </c>
      <c r="X1548" t="n">
        <v>0.14</v>
      </c>
      <c r="Y1548" t="n">
        <v>1</v>
      </c>
      <c r="Z1548" t="n">
        <v>10</v>
      </c>
    </row>
    <row r="1549">
      <c r="A1549" t="n">
        <v>114</v>
      </c>
      <c r="B1549" t="n">
        <v>145</v>
      </c>
      <c r="C1549" t="inlineStr">
        <is>
          <t xml:space="preserve">CONCLUIDO	</t>
        </is>
      </c>
      <c r="D1549" t="n">
        <v>6.6939</v>
      </c>
      <c r="E1549" t="n">
        <v>14.94</v>
      </c>
      <c r="F1549" t="n">
        <v>11.67</v>
      </c>
      <c r="G1549" t="n">
        <v>116.66</v>
      </c>
      <c r="H1549" t="n">
        <v>1.51</v>
      </c>
      <c r="I1549" t="n">
        <v>6</v>
      </c>
      <c r="J1549" t="n">
        <v>348.85</v>
      </c>
      <c r="K1549" t="n">
        <v>61.2</v>
      </c>
      <c r="L1549" t="n">
        <v>29.5</v>
      </c>
      <c r="M1549" t="n">
        <v>4</v>
      </c>
      <c r="N1549" t="n">
        <v>113.15</v>
      </c>
      <c r="O1549" t="n">
        <v>43259.02</v>
      </c>
      <c r="P1549" t="n">
        <v>189.97</v>
      </c>
      <c r="Q1549" t="n">
        <v>460.69</v>
      </c>
      <c r="R1549" t="n">
        <v>44.87</v>
      </c>
      <c r="S1549" t="n">
        <v>32.19</v>
      </c>
      <c r="T1549" t="n">
        <v>2448.19</v>
      </c>
      <c r="U1549" t="n">
        <v>0.72</v>
      </c>
      <c r="V1549" t="n">
        <v>0.77</v>
      </c>
      <c r="W1549" t="n">
        <v>1.45</v>
      </c>
      <c r="X1549" t="n">
        <v>0.13</v>
      </c>
      <c r="Y1549" t="n">
        <v>1</v>
      </c>
      <c r="Z1549" t="n">
        <v>10</v>
      </c>
    </row>
    <row r="1550">
      <c r="A1550" t="n">
        <v>115</v>
      </c>
      <c r="B1550" t="n">
        <v>145</v>
      </c>
      <c r="C1550" t="inlineStr">
        <is>
          <t xml:space="preserve">CONCLUIDO	</t>
        </is>
      </c>
      <c r="D1550" t="n">
        <v>6.6918</v>
      </c>
      <c r="E1550" t="n">
        <v>14.94</v>
      </c>
      <c r="F1550" t="n">
        <v>11.67</v>
      </c>
      <c r="G1550" t="n">
        <v>116.71</v>
      </c>
      <c r="H1550" t="n">
        <v>1.52</v>
      </c>
      <c r="I1550" t="n">
        <v>6</v>
      </c>
      <c r="J1550" t="n">
        <v>349.48</v>
      </c>
      <c r="K1550" t="n">
        <v>61.2</v>
      </c>
      <c r="L1550" t="n">
        <v>29.75</v>
      </c>
      <c r="M1550" t="n">
        <v>4</v>
      </c>
      <c r="N1550" t="n">
        <v>113.53</v>
      </c>
      <c r="O1550" t="n">
        <v>43337.02</v>
      </c>
      <c r="P1550" t="n">
        <v>189.94</v>
      </c>
      <c r="Q1550" t="n">
        <v>460.69</v>
      </c>
      <c r="R1550" t="n">
        <v>44.92</v>
      </c>
      <c r="S1550" t="n">
        <v>32.19</v>
      </c>
      <c r="T1550" t="n">
        <v>2474.32</v>
      </c>
      <c r="U1550" t="n">
        <v>0.72</v>
      </c>
      <c r="V1550" t="n">
        <v>0.77</v>
      </c>
      <c r="W1550" t="n">
        <v>1.46</v>
      </c>
      <c r="X1550" t="n">
        <v>0.14</v>
      </c>
      <c r="Y1550" t="n">
        <v>1</v>
      </c>
      <c r="Z1550" t="n">
        <v>10</v>
      </c>
    </row>
    <row r="1551">
      <c r="A1551" t="n">
        <v>116</v>
      </c>
      <c r="B1551" t="n">
        <v>145</v>
      </c>
      <c r="C1551" t="inlineStr">
        <is>
          <t xml:space="preserve">CONCLUIDO	</t>
        </is>
      </c>
      <c r="D1551" t="n">
        <v>6.6902</v>
      </c>
      <c r="E1551" t="n">
        <v>14.95</v>
      </c>
      <c r="F1551" t="n">
        <v>11.67</v>
      </c>
      <c r="G1551" t="n">
        <v>116.75</v>
      </c>
      <c r="H1551" t="n">
        <v>1.53</v>
      </c>
      <c r="I1551" t="n">
        <v>6</v>
      </c>
      <c r="J1551" t="n">
        <v>350.12</v>
      </c>
      <c r="K1551" t="n">
        <v>61.2</v>
      </c>
      <c r="L1551" t="n">
        <v>30</v>
      </c>
      <c r="M1551" t="n">
        <v>4</v>
      </c>
      <c r="N1551" t="n">
        <v>113.92</v>
      </c>
      <c r="O1551" t="n">
        <v>43415.22</v>
      </c>
      <c r="P1551" t="n">
        <v>190.15</v>
      </c>
      <c r="Q1551" t="n">
        <v>460.69</v>
      </c>
      <c r="R1551" t="n">
        <v>45.04</v>
      </c>
      <c r="S1551" t="n">
        <v>32.19</v>
      </c>
      <c r="T1551" t="n">
        <v>2530.25</v>
      </c>
      <c r="U1551" t="n">
        <v>0.71</v>
      </c>
      <c r="V1551" t="n">
        <v>0.77</v>
      </c>
      <c r="W1551" t="n">
        <v>1.46</v>
      </c>
      <c r="X1551" t="n">
        <v>0.14</v>
      </c>
      <c r="Y1551" t="n">
        <v>1</v>
      </c>
      <c r="Z1551" t="n">
        <v>10</v>
      </c>
    </row>
    <row r="1552">
      <c r="A1552" t="n">
        <v>117</v>
      </c>
      <c r="B1552" t="n">
        <v>145</v>
      </c>
      <c r="C1552" t="inlineStr">
        <is>
          <t xml:space="preserve">CONCLUIDO	</t>
        </is>
      </c>
      <c r="D1552" t="n">
        <v>6.6913</v>
      </c>
      <c r="E1552" t="n">
        <v>14.94</v>
      </c>
      <c r="F1552" t="n">
        <v>11.67</v>
      </c>
      <c r="G1552" t="n">
        <v>116.72</v>
      </c>
      <c r="H1552" t="n">
        <v>1.54</v>
      </c>
      <c r="I1552" t="n">
        <v>6</v>
      </c>
      <c r="J1552" t="n">
        <v>350.75</v>
      </c>
      <c r="K1552" t="n">
        <v>61.2</v>
      </c>
      <c r="L1552" t="n">
        <v>30.25</v>
      </c>
      <c r="M1552" t="n">
        <v>4</v>
      </c>
      <c r="N1552" t="n">
        <v>114.3</v>
      </c>
      <c r="O1552" t="n">
        <v>43493.63</v>
      </c>
      <c r="P1552" t="n">
        <v>189.68</v>
      </c>
      <c r="Q1552" t="n">
        <v>460.72</v>
      </c>
      <c r="R1552" t="n">
        <v>44.94</v>
      </c>
      <c r="S1552" t="n">
        <v>32.19</v>
      </c>
      <c r="T1552" t="n">
        <v>2481.65</v>
      </c>
      <c r="U1552" t="n">
        <v>0.72</v>
      </c>
      <c r="V1552" t="n">
        <v>0.77</v>
      </c>
      <c r="W1552" t="n">
        <v>1.46</v>
      </c>
      <c r="X1552" t="n">
        <v>0.14</v>
      </c>
      <c r="Y1552" t="n">
        <v>1</v>
      </c>
      <c r="Z1552" t="n">
        <v>10</v>
      </c>
    </row>
    <row r="1553">
      <c r="A1553" t="n">
        <v>118</v>
      </c>
      <c r="B1553" t="n">
        <v>145</v>
      </c>
      <c r="C1553" t="inlineStr">
        <is>
          <t xml:space="preserve">CONCLUIDO	</t>
        </is>
      </c>
      <c r="D1553" t="n">
        <v>6.6947</v>
      </c>
      <c r="E1553" t="n">
        <v>14.94</v>
      </c>
      <c r="F1553" t="n">
        <v>11.66</v>
      </c>
      <c r="G1553" t="n">
        <v>116.65</v>
      </c>
      <c r="H1553" t="n">
        <v>1.55</v>
      </c>
      <c r="I1553" t="n">
        <v>6</v>
      </c>
      <c r="J1553" t="n">
        <v>351.39</v>
      </c>
      <c r="K1553" t="n">
        <v>61.2</v>
      </c>
      <c r="L1553" t="n">
        <v>30.5</v>
      </c>
      <c r="M1553" t="n">
        <v>4</v>
      </c>
      <c r="N1553" t="n">
        <v>114.69</v>
      </c>
      <c r="O1553" t="n">
        <v>43572.25</v>
      </c>
      <c r="P1553" t="n">
        <v>189.13</v>
      </c>
      <c r="Q1553" t="n">
        <v>460.69</v>
      </c>
      <c r="R1553" t="n">
        <v>44.74</v>
      </c>
      <c r="S1553" t="n">
        <v>32.19</v>
      </c>
      <c r="T1553" t="n">
        <v>2382.47</v>
      </c>
      <c r="U1553" t="n">
        <v>0.72</v>
      </c>
      <c r="V1553" t="n">
        <v>0.77</v>
      </c>
      <c r="W1553" t="n">
        <v>1.46</v>
      </c>
      <c r="X1553" t="n">
        <v>0.13</v>
      </c>
      <c r="Y1553" t="n">
        <v>1</v>
      </c>
      <c r="Z1553" t="n">
        <v>10</v>
      </c>
    </row>
    <row r="1554">
      <c r="A1554" t="n">
        <v>119</v>
      </c>
      <c r="B1554" t="n">
        <v>145</v>
      </c>
      <c r="C1554" t="inlineStr">
        <is>
          <t xml:space="preserve">CONCLUIDO	</t>
        </is>
      </c>
      <c r="D1554" t="n">
        <v>6.6901</v>
      </c>
      <c r="E1554" t="n">
        <v>14.95</v>
      </c>
      <c r="F1554" t="n">
        <v>11.68</v>
      </c>
      <c r="G1554" t="n">
        <v>116.75</v>
      </c>
      <c r="H1554" t="n">
        <v>1.56</v>
      </c>
      <c r="I1554" t="n">
        <v>6</v>
      </c>
      <c r="J1554" t="n">
        <v>352.03</v>
      </c>
      <c r="K1554" t="n">
        <v>61.2</v>
      </c>
      <c r="L1554" t="n">
        <v>30.75</v>
      </c>
      <c r="M1554" t="n">
        <v>4</v>
      </c>
      <c r="N1554" t="n">
        <v>115.08</v>
      </c>
      <c r="O1554" t="n">
        <v>43651.07</v>
      </c>
      <c r="P1554" t="n">
        <v>188.36</v>
      </c>
      <c r="Q1554" t="n">
        <v>460.69</v>
      </c>
      <c r="R1554" t="n">
        <v>45.08</v>
      </c>
      <c r="S1554" t="n">
        <v>32.19</v>
      </c>
      <c r="T1554" t="n">
        <v>2554.7</v>
      </c>
      <c r="U1554" t="n">
        <v>0.71</v>
      </c>
      <c r="V1554" t="n">
        <v>0.77</v>
      </c>
      <c r="W1554" t="n">
        <v>1.46</v>
      </c>
      <c r="X1554" t="n">
        <v>0.14</v>
      </c>
      <c r="Y1554" t="n">
        <v>1</v>
      </c>
      <c r="Z1554" t="n">
        <v>10</v>
      </c>
    </row>
    <row r="1555">
      <c r="A1555" t="n">
        <v>120</v>
      </c>
      <c r="B1555" t="n">
        <v>145</v>
      </c>
      <c r="C1555" t="inlineStr">
        <is>
          <t xml:space="preserve">CONCLUIDO	</t>
        </is>
      </c>
      <c r="D1555" t="n">
        <v>6.6876</v>
      </c>
      <c r="E1555" t="n">
        <v>14.95</v>
      </c>
      <c r="F1555" t="n">
        <v>11.68</v>
      </c>
      <c r="G1555" t="n">
        <v>116.81</v>
      </c>
      <c r="H1555" t="n">
        <v>1.57</v>
      </c>
      <c r="I1555" t="n">
        <v>6</v>
      </c>
      <c r="J1555" t="n">
        <v>352.67</v>
      </c>
      <c r="K1555" t="n">
        <v>61.2</v>
      </c>
      <c r="L1555" t="n">
        <v>31</v>
      </c>
      <c r="M1555" t="n">
        <v>4</v>
      </c>
      <c r="N1555" t="n">
        <v>115.47</v>
      </c>
      <c r="O1555" t="n">
        <v>43730.1</v>
      </c>
      <c r="P1555" t="n">
        <v>188.69</v>
      </c>
      <c r="Q1555" t="n">
        <v>460.72</v>
      </c>
      <c r="R1555" t="n">
        <v>45.24</v>
      </c>
      <c r="S1555" t="n">
        <v>32.19</v>
      </c>
      <c r="T1555" t="n">
        <v>2631.49</v>
      </c>
      <c r="U1555" t="n">
        <v>0.71</v>
      </c>
      <c r="V1555" t="n">
        <v>0.77</v>
      </c>
      <c r="W1555" t="n">
        <v>1.46</v>
      </c>
      <c r="X1555" t="n">
        <v>0.15</v>
      </c>
      <c r="Y1555" t="n">
        <v>1</v>
      </c>
      <c r="Z1555" t="n">
        <v>10</v>
      </c>
    </row>
    <row r="1556">
      <c r="A1556" t="n">
        <v>121</v>
      </c>
      <c r="B1556" t="n">
        <v>145</v>
      </c>
      <c r="C1556" t="inlineStr">
        <is>
          <t xml:space="preserve">CONCLUIDO	</t>
        </is>
      </c>
      <c r="D1556" t="n">
        <v>6.6893</v>
      </c>
      <c r="E1556" t="n">
        <v>14.95</v>
      </c>
      <c r="F1556" t="n">
        <v>11.68</v>
      </c>
      <c r="G1556" t="n">
        <v>116.77</v>
      </c>
      <c r="H1556" t="n">
        <v>1.58</v>
      </c>
      <c r="I1556" t="n">
        <v>6</v>
      </c>
      <c r="J1556" t="n">
        <v>353.31</v>
      </c>
      <c r="K1556" t="n">
        <v>61.2</v>
      </c>
      <c r="L1556" t="n">
        <v>31.25</v>
      </c>
      <c r="M1556" t="n">
        <v>4</v>
      </c>
      <c r="N1556" t="n">
        <v>115.86</v>
      </c>
      <c r="O1556" t="n">
        <v>43809.48</v>
      </c>
      <c r="P1556" t="n">
        <v>188.66</v>
      </c>
      <c r="Q1556" t="n">
        <v>460.69</v>
      </c>
      <c r="R1556" t="n">
        <v>45.15</v>
      </c>
      <c r="S1556" t="n">
        <v>32.19</v>
      </c>
      <c r="T1556" t="n">
        <v>2585.21</v>
      </c>
      <c r="U1556" t="n">
        <v>0.71</v>
      </c>
      <c r="V1556" t="n">
        <v>0.77</v>
      </c>
      <c r="W1556" t="n">
        <v>1.46</v>
      </c>
      <c r="X1556" t="n">
        <v>0.14</v>
      </c>
      <c r="Y1556" t="n">
        <v>1</v>
      </c>
      <c r="Z1556" t="n">
        <v>10</v>
      </c>
    </row>
    <row r="1557">
      <c r="A1557" t="n">
        <v>122</v>
      </c>
      <c r="B1557" t="n">
        <v>145</v>
      </c>
      <c r="C1557" t="inlineStr">
        <is>
          <t xml:space="preserve">CONCLUIDO	</t>
        </is>
      </c>
      <c r="D1557" t="n">
        <v>6.6882</v>
      </c>
      <c r="E1557" t="n">
        <v>14.95</v>
      </c>
      <c r="F1557" t="n">
        <v>11.68</v>
      </c>
      <c r="G1557" t="n">
        <v>116.79</v>
      </c>
      <c r="H1557" t="n">
        <v>1.59</v>
      </c>
      <c r="I1557" t="n">
        <v>6</v>
      </c>
      <c r="J1557" t="n">
        <v>353.96</v>
      </c>
      <c r="K1557" t="n">
        <v>61.2</v>
      </c>
      <c r="L1557" t="n">
        <v>31.5</v>
      </c>
      <c r="M1557" t="n">
        <v>4</v>
      </c>
      <c r="N1557" t="n">
        <v>116.26</v>
      </c>
      <c r="O1557" t="n">
        <v>43888.94</v>
      </c>
      <c r="P1557" t="n">
        <v>188.36</v>
      </c>
      <c r="Q1557" t="n">
        <v>460.7</v>
      </c>
      <c r="R1557" t="n">
        <v>45.18</v>
      </c>
      <c r="S1557" t="n">
        <v>32.19</v>
      </c>
      <c r="T1557" t="n">
        <v>2599.99</v>
      </c>
      <c r="U1557" t="n">
        <v>0.71</v>
      </c>
      <c r="V1557" t="n">
        <v>0.77</v>
      </c>
      <c r="W1557" t="n">
        <v>1.46</v>
      </c>
      <c r="X1557" t="n">
        <v>0.15</v>
      </c>
      <c r="Y1557" t="n">
        <v>1</v>
      </c>
      <c r="Z1557" t="n">
        <v>10</v>
      </c>
    </row>
    <row r="1558">
      <c r="A1558" t="n">
        <v>123</v>
      </c>
      <c r="B1558" t="n">
        <v>145</v>
      </c>
      <c r="C1558" t="inlineStr">
        <is>
          <t xml:space="preserve">CONCLUIDO	</t>
        </is>
      </c>
      <c r="D1558" t="n">
        <v>6.6886</v>
      </c>
      <c r="E1558" t="n">
        <v>14.95</v>
      </c>
      <c r="F1558" t="n">
        <v>11.68</v>
      </c>
      <c r="G1558" t="n">
        <v>116.78</v>
      </c>
      <c r="H1558" t="n">
        <v>1.6</v>
      </c>
      <c r="I1558" t="n">
        <v>6</v>
      </c>
      <c r="J1558" t="n">
        <v>354.6</v>
      </c>
      <c r="K1558" t="n">
        <v>61.2</v>
      </c>
      <c r="L1558" t="n">
        <v>31.75</v>
      </c>
      <c r="M1558" t="n">
        <v>4</v>
      </c>
      <c r="N1558" t="n">
        <v>116.65</v>
      </c>
      <c r="O1558" t="n">
        <v>43968.62</v>
      </c>
      <c r="P1558" t="n">
        <v>187.4</v>
      </c>
      <c r="Q1558" t="n">
        <v>460.69</v>
      </c>
      <c r="R1558" t="n">
        <v>45.21</v>
      </c>
      <c r="S1558" t="n">
        <v>32.19</v>
      </c>
      <c r="T1558" t="n">
        <v>2615.73</v>
      </c>
      <c r="U1558" t="n">
        <v>0.71</v>
      </c>
      <c r="V1558" t="n">
        <v>0.77</v>
      </c>
      <c r="W1558" t="n">
        <v>1.46</v>
      </c>
      <c r="X1558" t="n">
        <v>0.14</v>
      </c>
      <c r="Y1558" t="n">
        <v>1</v>
      </c>
      <c r="Z1558" t="n">
        <v>10</v>
      </c>
    </row>
    <row r="1559">
      <c r="A1559" t="n">
        <v>124</v>
      </c>
      <c r="B1559" t="n">
        <v>145</v>
      </c>
      <c r="C1559" t="inlineStr">
        <is>
          <t xml:space="preserve">CONCLUIDO	</t>
        </is>
      </c>
      <c r="D1559" t="n">
        <v>6.69</v>
      </c>
      <c r="E1559" t="n">
        <v>14.95</v>
      </c>
      <c r="F1559" t="n">
        <v>11.68</v>
      </c>
      <c r="G1559" t="n">
        <v>116.75</v>
      </c>
      <c r="H1559" t="n">
        <v>1.61</v>
      </c>
      <c r="I1559" t="n">
        <v>6</v>
      </c>
      <c r="J1559" t="n">
        <v>355.25</v>
      </c>
      <c r="K1559" t="n">
        <v>61.2</v>
      </c>
      <c r="L1559" t="n">
        <v>32</v>
      </c>
      <c r="M1559" t="n">
        <v>4</v>
      </c>
      <c r="N1559" t="n">
        <v>117.05</v>
      </c>
      <c r="O1559" t="n">
        <v>44048.52</v>
      </c>
      <c r="P1559" t="n">
        <v>186.96</v>
      </c>
      <c r="Q1559" t="n">
        <v>460.69</v>
      </c>
      <c r="R1559" t="n">
        <v>45.1</v>
      </c>
      <c r="S1559" t="n">
        <v>32.19</v>
      </c>
      <c r="T1559" t="n">
        <v>2563.27</v>
      </c>
      <c r="U1559" t="n">
        <v>0.71</v>
      </c>
      <c r="V1559" t="n">
        <v>0.77</v>
      </c>
      <c r="W1559" t="n">
        <v>1.46</v>
      </c>
      <c r="X1559" t="n">
        <v>0.14</v>
      </c>
      <c r="Y1559" t="n">
        <v>1</v>
      </c>
      <c r="Z1559" t="n">
        <v>10</v>
      </c>
    </row>
    <row r="1560">
      <c r="A1560" t="n">
        <v>125</v>
      </c>
      <c r="B1560" t="n">
        <v>145</v>
      </c>
      <c r="C1560" t="inlineStr">
        <is>
          <t xml:space="preserve">CONCLUIDO	</t>
        </is>
      </c>
      <c r="D1560" t="n">
        <v>6.6906</v>
      </c>
      <c r="E1560" t="n">
        <v>14.95</v>
      </c>
      <c r="F1560" t="n">
        <v>11.67</v>
      </c>
      <c r="G1560" t="n">
        <v>116.74</v>
      </c>
      <c r="H1560" t="n">
        <v>1.62</v>
      </c>
      <c r="I1560" t="n">
        <v>6</v>
      </c>
      <c r="J1560" t="n">
        <v>355.9</v>
      </c>
      <c r="K1560" t="n">
        <v>61.2</v>
      </c>
      <c r="L1560" t="n">
        <v>32.25</v>
      </c>
      <c r="M1560" t="n">
        <v>4</v>
      </c>
      <c r="N1560" t="n">
        <v>117.45</v>
      </c>
      <c r="O1560" t="n">
        <v>44128.64</v>
      </c>
      <c r="P1560" t="n">
        <v>186.56</v>
      </c>
      <c r="Q1560" t="n">
        <v>460.69</v>
      </c>
      <c r="R1560" t="n">
        <v>45.09</v>
      </c>
      <c r="S1560" t="n">
        <v>32.19</v>
      </c>
      <c r="T1560" t="n">
        <v>2556.62</v>
      </c>
      <c r="U1560" t="n">
        <v>0.71</v>
      </c>
      <c r="V1560" t="n">
        <v>0.77</v>
      </c>
      <c r="W1560" t="n">
        <v>1.46</v>
      </c>
      <c r="X1560" t="n">
        <v>0.14</v>
      </c>
      <c r="Y1560" t="n">
        <v>1</v>
      </c>
      <c r="Z1560" t="n">
        <v>10</v>
      </c>
    </row>
    <row r="1561">
      <c r="A1561" t="n">
        <v>126</v>
      </c>
      <c r="B1561" t="n">
        <v>145</v>
      </c>
      <c r="C1561" t="inlineStr">
        <is>
          <t xml:space="preserve">CONCLUIDO	</t>
        </is>
      </c>
      <c r="D1561" t="n">
        <v>6.6895</v>
      </c>
      <c r="E1561" t="n">
        <v>14.95</v>
      </c>
      <c r="F1561" t="n">
        <v>11.68</v>
      </c>
      <c r="G1561" t="n">
        <v>116.76</v>
      </c>
      <c r="H1561" t="n">
        <v>1.63</v>
      </c>
      <c r="I1561" t="n">
        <v>6</v>
      </c>
      <c r="J1561" t="n">
        <v>356.55</v>
      </c>
      <c r="K1561" t="n">
        <v>61.2</v>
      </c>
      <c r="L1561" t="n">
        <v>32.5</v>
      </c>
      <c r="M1561" t="n">
        <v>4</v>
      </c>
      <c r="N1561" t="n">
        <v>117.85</v>
      </c>
      <c r="O1561" t="n">
        <v>44208.97</v>
      </c>
      <c r="P1561" t="n">
        <v>185.93</v>
      </c>
      <c r="Q1561" t="n">
        <v>460.69</v>
      </c>
      <c r="R1561" t="n">
        <v>45.2</v>
      </c>
      <c r="S1561" t="n">
        <v>32.19</v>
      </c>
      <c r="T1561" t="n">
        <v>2612.83</v>
      </c>
      <c r="U1561" t="n">
        <v>0.71</v>
      </c>
      <c r="V1561" t="n">
        <v>0.77</v>
      </c>
      <c r="W1561" t="n">
        <v>1.46</v>
      </c>
      <c r="X1561" t="n">
        <v>0.14</v>
      </c>
      <c r="Y1561" t="n">
        <v>1</v>
      </c>
      <c r="Z1561" t="n">
        <v>10</v>
      </c>
    </row>
    <row r="1562">
      <c r="A1562" t="n">
        <v>127</v>
      </c>
      <c r="B1562" t="n">
        <v>145</v>
      </c>
      <c r="C1562" t="inlineStr">
        <is>
          <t xml:space="preserve">CONCLUIDO	</t>
        </is>
      </c>
      <c r="D1562" t="n">
        <v>6.6908</v>
      </c>
      <c r="E1562" t="n">
        <v>14.95</v>
      </c>
      <c r="F1562" t="n">
        <v>11.67</v>
      </c>
      <c r="G1562" t="n">
        <v>116.73</v>
      </c>
      <c r="H1562" t="n">
        <v>1.63</v>
      </c>
      <c r="I1562" t="n">
        <v>6</v>
      </c>
      <c r="J1562" t="n">
        <v>357.2</v>
      </c>
      <c r="K1562" t="n">
        <v>61.2</v>
      </c>
      <c r="L1562" t="n">
        <v>32.75</v>
      </c>
      <c r="M1562" t="n">
        <v>4</v>
      </c>
      <c r="N1562" t="n">
        <v>118.26</v>
      </c>
      <c r="O1562" t="n">
        <v>44289.53</v>
      </c>
      <c r="P1562" t="n">
        <v>185.23</v>
      </c>
      <c r="Q1562" t="n">
        <v>460.79</v>
      </c>
      <c r="R1562" t="n">
        <v>45.06</v>
      </c>
      <c r="S1562" t="n">
        <v>32.19</v>
      </c>
      <c r="T1562" t="n">
        <v>2544.1</v>
      </c>
      <c r="U1562" t="n">
        <v>0.71</v>
      </c>
      <c r="V1562" t="n">
        <v>0.77</v>
      </c>
      <c r="W1562" t="n">
        <v>1.46</v>
      </c>
      <c r="X1562" t="n">
        <v>0.14</v>
      </c>
      <c r="Y1562" t="n">
        <v>1</v>
      </c>
      <c r="Z1562" t="n">
        <v>10</v>
      </c>
    </row>
    <row r="1563">
      <c r="A1563" t="n">
        <v>128</v>
      </c>
      <c r="B1563" t="n">
        <v>145</v>
      </c>
      <c r="C1563" t="inlineStr">
        <is>
          <t xml:space="preserve">CONCLUIDO	</t>
        </is>
      </c>
      <c r="D1563" t="n">
        <v>6.6924</v>
      </c>
      <c r="E1563" t="n">
        <v>14.94</v>
      </c>
      <c r="F1563" t="n">
        <v>11.67</v>
      </c>
      <c r="G1563" t="n">
        <v>116.7</v>
      </c>
      <c r="H1563" t="n">
        <v>1.64</v>
      </c>
      <c r="I1563" t="n">
        <v>6</v>
      </c>
      <c r="J1563" t="n">
        <v>357.86</v>
      </c>
      <c r="K1563" t="n">
        <v>61.2</v>
      </c>
      <c r="L1563" t="n">
        <v>33</v>
      </c>
      <c r="M1563" t="n">
        <v>4</v>
      </c>
      <c r="N1563" t="n">
        <v>118.66</v>
      </c>
      <c r="O1563" t="n">
        <v>44370.32</v>
      </c>
      <c r="P1563" t="n">
        <v>185.3</v>
      </c>
      <c r="Q1563" t="n">
        <v>460.72</v>
      </c>
      <c r="R1563" t="n">
        <v>44.95</v>
      </c>
      <c r="S1563" t="n">
        <v>32.19</v>
      </c>
      <c r="T1563" t="n">
        <v>2486.69</v>
      </c>
      <c r="U1563" t="n">
        <v>0.72</v>
      </c>
      <c r="V1563" t="n">
        <v>0.77</v>
      </c>
      <c r="W1563" t="n">
        <v>1.46</v>
      </c>
      <c r="X1563" t="n">
        <v>0.14</v>
      </c>
      <c r="Y1563" t="n">
        <v>1</v>
      </c>
      <c r="Z1563" t="n">
        <v>10</v>
      </c>
    </row>
    <row r="1564">
      <c r="A1564" t="n">
        <v>129</v>
      </c>
      <c r="B1564" t="n">
        <v>145</v>
      </c>
      <c r="C1564" t="inlineStr">
        <is>
          <t xml:space="preserve">CONCLUIDO	</t>
        </is>
      </c>
      <c r="D1564" t="n">
        <v>6.7302</v>
      </c>
      <c r="E1564" t="n">
        <v>14.86</v>
      </c>
      <c r="F1564" t="n">
        <v>11.64</v>
      </c>
      <c r="G1564" t="n">
        <v>139.68</v>
      </c>
      <c r="H1564" t="n">
        <v>1.65</v>
      </c>
      <c r="I1564" t="n">
        <v>5</v>
      </c>
      <c r="J1564" t="n">
        <v>358.52</v>
      </c>
      <c r="K1564" t="n">
        <v>61.2</v>
      </c>
      <c r="L1564" t="n">
        <v>33.25</v>
      </c>
      <c r="M1564" t="n">
        <v>3</v>
      </c>
      <c r="N1564" t="n">
        <v>119.07</v>
      </c>
      <c r="O1564" t="n">
        <v>44451.33</v>
      </c>
      <c r="P1564" t="n">
        <v>184.97</v>
      </c>
      <c r="Q1564" t="n">
        <v>460.69</v>
      </c>
      <c r="R1564" t="n">
        <v>43.98</v>
      </c>
      <c r="S1564" t="n">
        <v>32.19</v>
      </c>
      <c r="T1564" t="n">
        <v>2009.06</v>
      </c>
      <c r="U1564" t="n">
        <v>0.73</v>
      </c>
      <c r="V1564" t="n">
        <v>0.77</v>
      </c>
      <c r="W1564" t="n">
        <v>1.45</v>
      </c>
      <c r="X1564" t="n">
        <v>0.11</v>
      </c>
      <c r="Y1564" t="n">
        <v>1</v>
      </c>
      <c r="Z1564" t="n">
        <v>10</v>
      </c>
    </row>
    <row r="1565">
      <c r="A1565" t="n">
        <v>130</v>
      </c>
      <c r="B1565" t="n">
        <v>145</v>
      </c>
      <c r="C1565" t="inlineStr">
        <is>
          <t xml:space="preserve">CONCLUIDO	</t>
        </is>
      </c>
      <c r="D1565" t="n">
        <v>6.7266</v>
      </c>
      <c r="E1565" t="n">
        <v>14.87</v>
      </c>
      <c r="F1565" t="n">
        <v>11.65</v>
      </c>
      <c r="G1565" t="n">
        <v>139.77</v>
      </c>
      <c r="H1565" t="n">
        <v>1.66</v>
      </c>
      <c r="I1565" t="n">
        <v>5</v>
      </c>
      <c r="J1565" t="n">
        <v>359.17</v>
      </c>
      <c r="K1565" t="n">
        <v>61.2</v>
      </c>
      <c r="L1565" t="n">
        <v>33.5</v>
      </c>
      <c r="M1565" t="n">
        <v>3</v>
      </c>
      <c r="N1565" t="n">
        <v>119.48</v>
      </c>
      <c r="O1565" t="n">
        <v>44532.57</v>
      </c>
      <c r="P1565" t="n">
        <v>185.38</v>
      </c>
      <c r="Q1565" t="n">
        <v>460.69</v>
      </c>
      <c r="R1565" t="n">
        <v>44.23</v>
      </c>
      <c r="S1565" t="n">
        <v>32.19</v>
      </c>
      <c r="T1565" t="n">
        <v>2134.85</v>
      </c>
      <c r="U1565" t="n">
        <v>0.73</v>
      </c>
      <c r="V1565" t="n">
        <v>0.77</v>
      </c>
      <c r="W1565" t="n">
        <v>1.45</v>
      </c>
      <c r="X1565" t="n">
        <v>0.11</v>
      </c>
      <c r="Y1565" t="n">
        <v>1</v>
      </c>
      <c r="Z1565" t="n">
        <v>10</v>
      </c>
    </row>
    <row r="1566">
      <c r="A1566" t="n">
        <v>131</v>
      </c>
      <c r="B1566" t="n">
        <v>145</v>
      </c>
      <c r="C1566" t="inlineStr">
        <is>
          <t xml:space="preserve">CONCLUIDO	</t>
        </is>
      </c>
      <c r="D1566" t="n">
        <v>6.7286</v>
      </c>
      <c r="E1566" t="n">
        <v>14.86</v>
      </c>
      <c r="F1566" t="n">
        <v>11.64</v>
      </c>
      <c r="G1566" t="n">
        <v>139.72</v>
      </c>
      <c r="H1566" t="n">
        <v>1.67</v>
      </c>
      <c r="I1566" t="n">
        <v>5</v>
      </c>
      <c r="J1566" t="n">
        <v>359.84</v>
      </c>
      <c r="K1566" t="n">
        <v>61.2</v>
      </c>
      <c r="L1566" t="n">
        <v>33.75</v>
      </c>
      <c r="M1566" t="n">
        <v>3</v>
      </c>
      <c r="N1566" t="n">
        <v>119.89</v>
      </c>
      <c r="O1566" t="n">
        <v>44614.04</v>
      </c>
      <c r="P1566" t="n">
        <v>185.62</v>
      </c>
      <c r="Q1566" t="n">
        <v>460.69</v>
      </c>
      <c r="R1566" t="n">
        <v>44.11</v>
      </c>
      <c r="S1566" t="n">
        <v>32.19</v>
      </c>
      <c r="T1566" t="n">
        <v>2071.5</v>
      </c>
      <c r="U1566" t="n">
        <v>0.73</v>
      </c>
      <c r="V1566" t="n">
        <v>0.77</v>
      </c>
      <c r="W1566" t="n">
        <v>1.45</v>
      </c>
      <c r="X1566" t="n">
        <v>0.11</v>
      </c>
      <c r="Y1566" t="n">
        <v>1</v>
      </c>
      <c r="Z1566" t="n">
        <v>10</v>
      </c>
    </row>
    <row r="1567">
      <c r="A1567" t="n">
        <v>132</v>
      </c>
      <c r="B1567" t="n">
        <v>145</v>
      </c>
      <c r="C1567" t="inlineStr">
        <is>
          <t xml:space="preserve">CONCLUIDO	</t>
        </is>
      </c>
      <c r="D1567" t="n">
        <v>6.7293</v>
      </c>
      <c r="E1567" t="n">
        <v>14.86</v>
      </c>
      <c r="F1567" t="n">
        <v>11.64</v>
      </c>
      <c r="G1567" t="n">
        <v>139.7</v>
      </c>
      <c r="H1567" t="n">
        <v>1.68</v>
      </c>
      <c r="I1567" t="n">
        <v>5</v>
      </c>
      <c r="J1567" t="n">
        <v>360.5</v>
      </c>
      <c r="K1567" t="n">
        <v>61.2</v>
      </c>
      <c r="L1567" t="n">
        <v>34</v>
      </c>
      <c r="M1567" t="n">
        <v>3</v>
      </c>
      <c r="N1567" t="n">
        <v>120.3</v>
      </c>
      <c r="O1567" t="n">
        <v>44695.75</v>
      </c>
      <c r="P1567" t="n">
        <v>186.3</v>
      </c>
      <c r="Q1567" t="n">
        <v>460.69</v>
      </c>
      <c r="R1567" t="n">
        <v>43.93</v>
      </c>
      <c r="S1567" t="n">
        <v>32.19</v>
      </c>
      <c r="T1567" t="n">
        <v>1982.47</v>
      </c>
      <c r="U1567" t="n">
        <v>0.73</v>
      </c>
      <c r="V1567" t="n">
        <v>0.77</v>
      </c>
      <c r="W1567" t="n">
        <v>1.46</v>
      </c>
      <c r="X1567" t="n">
        <v>0.11</v>
      </c>
      <c r="Y1567" t="n">
        <v>1</v>
      </c>
      <c r="Z1567" t="n">
        <v>10</v>
      </c>
    </row>
    <row r="1568">
      <c r="A1568" t="n">
        <v>133</v>
      </c>
      <c r="B1568" t="n">
        <v>145</v>
      </c>
      <c r="C1568" t="inlineStr">
        <is>
          <t xml:space="preserve">CONCLUIDO	</t>
        </is>
      </c>
      <c r="D1568" t="n">
        <v>6.7312</v>
      </c>
      <c r="E1568" t="n">
        <v>14.86</v>
      </c>
      <c r="F1568" t="n">
        <v>11.64</v>
      </c>
      <c r="G1568" t="n">
        <v>139.65</v>
      </c>
      <c r="H1568" t="n">
        <v>1.69</v>
      </c>
      <c r="I1568" t="n">
        <v>5</v>
      </c>
      <c r="J1568" t="n">
        <v>361.16</v>
      </c>
      <c r="K1568" t="n">
        <v>61.2</v>
      </c>
      <c r="L1568" t="n">
        <v>34.25</v>
      </c>
      <c r="M1568" t="n">
        <v>3</v>
      </c>
      <c r="N1568" t="n">
        <v>120.71</v>
      </c>
      <c r="O1568" t="n">
        <v>44777.68</v>
      </c>
      <c r="P1568" t="n">
        <v>186.39</v>
      </c>
      <c r="Q1568" t="n">
        <v>460.69</v>
      </c>
      <c r="R1568" t="n">
        <v>43.83</v>
      </c>
      <c r="S1568" t="n">
        <v>32.19</v>
      </c>
      <c r="T1568" t="n">
        <v>1932.47</v>
      </c>
      <c r="U1568" t="n">
        <v>0.73</v>
      </c>
      <c r="V1568" t="n">
        <v>0.77</v>
      </c>
      <c r="W1568" t="n">
        <v>1.46</v>
      </c>
      <c r="X1568" t="n">
        <v>0.1</v>
      </c>
      <c r="Y1568" t="n">
        <v>1</v>
      </c>
      <c r="Z1568" t="n">
        <v>10</v>
      </c>
    </row>
    <row r="1569">
      <c r="A1569" t="n">
        <v>134</v>
      </c>
      <c r="B1569" t="n">
        <v>145</v>
      </c>
      <c r="C1569" t="inlineStr">
        <is>
          <t xml:space="preserve">CONCLUIDO	</t>
        </is>
      </c>
      <c r="D1569" t="n">
        <v>6.7293</v>
      </c>
      <c r="E1569" t="n">
        <v>14.86</v>
      </c>
      <c r="F1569" t="n">
        <v>11.64</v>
      </c>
      <c r="G1569" t="n">
        <v>139.7</v>
      </c>
      <c r="H1569" t="n">
        <v>1.7</v>
      </c>
      <c r="I1569" t="n">
        <v>5</v>
      </c>
      <c r="J1569" t="n">
        <v>361.83</v>
      </c>
      <c r="K1569" t="n">
        <v>61.2</v>
      </c>
      <c r="L1569" t="n">
        <v>34.5</v>
      </c>
      <c r="M1569" t="n">
        <v>3</v>
      </c>
      <c r="N1569" t="n">
        <v>121.13</v>
      </c>
      <c r="O1569" t="n">
        <v>44859.98</v>
      </c>
      <c r="P1569" t="n">
        <v>186.95</v>
      </c>
      <c r="Q1569" t="n">
        <v>460.69</v>
      </c>
      <c r="R1569" t="n">
        <v>44.04</v>
      </c>
      <c r="S1569" t="n">
        <v>32.19</v>
      </c>
      <c r="T1569" t="n">
        <v>2039.77</v>
      </c>
      <c r="U1569" t="n">
        <v>0.73</v>
      </c>
      <c r="V1569" t="n">
        <v>0.77</v>
      </c>
      <c r="W1569" t="n">
        <v>1.45</v>
      </c>
      <c r="X1569" t="n">
        <v>0.11</v>
      </c>
      <c r="Y1569" t="n">
        <v>1</v>
      </c>
      <c r="Z1569" t="n">
        <v>10</v>
      </c>
    </row>
    <row r="1570">
      <c r="A1570" t="n">
        <v>135</v>
      </c>
      <c r="B1570" t="n">
        <v>145</v>
      </c>
      <c r="C1570" t="inlineStr">
        <is>
          <t xml:space="preserve">CONCLUIDO	</t>
        </is>
      </c>
      <c r="D1570" t="n">
        <v>6.7282</v>
      </c>
      <c r="E1570" t="n">
        <v>14.86</v>
      </c>
      <c r="F1570" t="n">
        <v>11.64</v>
      </c>
      <c r="G1570" t="n">
        <v>139.73</v>
      </c>
      <c r="H1570" t="n">
        <v>1.71</v>
      </c>
      <c r="I1570" t="n">
        <v>5</v>
      </c>
      <c r="J1570" t="n">
        <v>362.5</v>
      </c>
      <c r="K1570" t="n">
        <v>61.2</v>
      </c>
      <c r="L1570" t="n">
        <v>34.75</v>
      </c>
      <c r="M1570" t="n">
        <v>3</v>
      </c>
      <c r="N1570" t="n">
        <v>121.55</v>
      </c>
      <c r="O1570" t="n">
        <v>44942.4</v>
      </c>
      <c r="P1570" t="n">
        <v>187.33</v>
      </c>
      <c r="Q1570" t="n">
        <v>460.71</v>
      </c>
      <c r="R1570" t="n">
        <v>44.06</v>
      </c>
      <c r="S1570" t="n">
        <v>32.19</v>
      </c>
      <c r="T1570" t="n">
        <v>2046.79</v>
      </c>
      <c r="U1570" t="n">
        <v>0.73</v>
      </c>
      <c r="V1570" t="n">
        <v>0.77</v>
      </c>
      <c r="W1570" t="n">
        <v>1.45</v>
      </c>
      <c r="X1570" t="n">
        <v>0.11</v>
      </c>
      <c r="Y1570" t="n">
        <v>1</v>
      </c>
      <c r="Z1570" t="n">
        <v>10</v>
      </c>
    </row>
    <row r="1571">
      <c r="A1571" t="n">
        <v>136</v>
      </c>
      <c r="B1571" t="n">
        <v>145</v>
      </c>
      <c r="C1571" t="inlineStr">
        <is>
          <t xml:space="preserve">CONCLUIDO	</t>
        </is>
      </c>
      <c r="D1571" t="n">
        <v>6.7297</v>
      </c>
      <c r="E1571" t="n">
        <v>14.86</v>
      </c>
      <c r="F1571" t="n">
        <v>11.64</v>
      </c>
      <c r="G1571" t="n">
        <v>139.69</v>
      </c>
      <c r="H1571" t="n">
        <v>1.72</v>
      </c>
      <c r="I1571" t="n">
        <v>5</v>
      </c>
      <c r="J1571" t="n">
        <v>363.17</v>
      </c>
      <c r="K1571" t="n">
        <v>61.2</v>
      </c>
      <c r="L1571" t="n">
        <v>35</v>
      </c>
      <c r="M1571" t="n">
        <v>3</v>
      </c>
      <c r="N1571" t="n">
        <v>121.97</v>
      </c>
      <c r="O1571" t="n">
        <v>45025.06</v>
      </c>
      <c r="P1571" t="n">
        <v>187.17</v>
      </c>
      <c r="Q1571" t="n">
        <v>460.69</v>
      </c>
      <c r="R1571" t="n">
        <v>43.98</v>
      </c>
      <c r="S1571" t="n">
        <v>32.19</v>
      </c>
      <c r="T1571" t="n">
        <v>2008.65</v>
      </c>
      <c r="U1571" t="n">
        <v>0.73</v>
      </c>
      <c r="V1571" t="n">
        <v>0.77</v>
      </c>
      <c r="W1571" t="n">
        <v>1.45</v>
      </c>
      <c r="X1571" t="n">
        <v>0.11</v>
      </c>
      <c r="Y1571" t="n">
        <v>1</v>
      </c>
      <c r="Z1571" t="n">
        <v>10</v>
      </c>
    </row>
    <row r="1572">
      <c r="A1572" t="n">
        <v>137</v>
      </c>
      <c r="B1572" t="n">
        <v>145</v>
      </c>
      <c r="C1572" t="inlineStr">
        <is>
          <t xml:space="preserve">CONCLUIDO	</t>
        </is>
      </c>
      <c r="D1572" t="n">
        <v>6.7256</v>
      </c>
      <c r="E1572" t="n">
        <v>14.87</v>
      </c>
      <c r="F1572" t="n">
        <v>11.65</v>
      </c>
      <c r="G1572" t="n">
        <v>139.8</v>
      </c>
      <c r="H1572" t="n">
        <v>1.73</v>
      </c>
      <c r="I1572" t="n">
        <v>5</v>
      </c>
      <c r="J1572" t="n">
        <v>363.84</v>
      </c>
      <c r="K1572" t="n">
        <v>61.2</v>
      </c>
      <c r="L1572" t="n">
        <v>35.25</v>
      </c>
      <c r="M1572" t="n">
        <v>3</v>
      </c>
      <c r="N1572" t="n">
        <v>122.39</v>
      </c>
      <c r="O1572" t="n">
        <v>45107.96</v>
      </c>
      <c r="P1572" t="n">
        <v>187.63</v>
      </c>
      <c r="Q1572" t="n">
        <v>460.69</v>
      </c>
      <c r="R1572" t="n">
        <v>44.24</v>
      </c>
      <c r="S1572" t="n">
        <v>32.19</v>
      </c>
      <c r="T1572" t="n">
        <v>2137.07</v>
      </c>
      <c r="U1572" t="n">
        <v>0.73</v>
      </c>
      <c r="V1572" t="n">
        <v>0.77</v>
      </c>
      <c r="W1572" t="n">
        <v>1.46</v>
      </c>
      <c r="X1572" t="n">
        <v>0.12</v>
      </c>
      <c r="Y1572" t="n">
        <v>1</v>
      </c>
      <c r="Z1572" t="n">
        <v>10</v>
      </c>
    </row>
    <row r="1573">
      <c r="A1573" t="n">
        <v>138</v>
      </c>
      <c r="B1573" t="n">
        <v>145</v>
      </c>
      <c r="C1573" t="inlineStr">
        <is>
          <t xml:space="preserve">CONCLUIDO	</t>
        </is>
      </c>
      <c r="D1573" t="n">
        <v>6.7309</v>
      </c>
      <c r="E1573" t="n">
        <v>14.86</v>
      </c>
      <c r="F1573" t="n">
        <v>11.64</v>
      </c>
      <c r="G1573" t="n">
        <v>139.66</v>
      </c>
      <c r="H1573" t="n">
        <v>1.74</v>
      </c>
      <c r="I1573" t="n">
        <v>5</v>
      </c>
      <c r="J1573" t="n">
        <v>364.51</v>
      </c>
      <c r="K1573" t="n">
        <v>61.2</v>
      </c>
      <c r="L1573" t="n">
        <v>35.5</v>
      </c>
      <c r="M1573" t="n">
        <v>3</v>
      </c>
      <c r="N1573" t="n">
        <v>122.82</v>
      </c>
      <c r="O1573" t="n">
        <v>45191.1</v>
      </c>
      <c r="P1573" t="n">
        <v>187.38</v>
      </c>
      <c r="Q1573" t="n">
        <v>460.69</v>
      </c>
      <c r="R1573" t="n">
        <v>43.94</v>
      </c>
      <c r="S1573" t="n">
        <v>32.19</v>
      </c>
      <c r="T1573" t="n">
        <v>1985.46</v>
      </c>
      <c r="U1573" t="n">
        <v>0.73</v>
      </c>
      <c r="V1573" t="n">
        <v>0.77</v>
      </c>
      <c r="W1573" t="n">
        <v>1.45</v>
      </c>
      <c r="X1573" t="n">
        <v>0.1</v>
      </c>
      <c r="Y1573" t="n">
        <v>1</v>
      </c>
      <c r="Z1573" t="n">
        <v>10</v>
      </c>
    </row>
    <row r="1574">
      <c r="A1574" t="n">
        <v>139</v>
      </c>
      <c r="B1574" t="n">
        <v>145</v>
      </c>
      <c r="C1574" t="inlineStr">
        <is>
          <t xml:space="preserve">CONCLUIDO	</t>
        </is>
      </c>
      <c r="D1574" t="n">
        <v>6.7299</v>
      </c>
      <c r="E1574" t="n">
        <v>14.86</v>
      </c>
      <c r="F1574" t="n">
        <v>11.64</v>
      </c>
      <c r="G1574" t="n">
        <v>139.69</v>
      </c>
      <c r="H1574" t="n">
        <v>1.75</v>
      </c>
      <c r="I1574" t="n">
        <v>5</v>
      </c>
      <c r="J1574" t="n">
        <v>365.19</v>
      </c>
      <c r="K1574" t="n">
        <v>61.2</v>
      </c>
      <c r="L1574" t="n">
        <v>35.75</v>
      </c>
      <c r="M1574" t="n">
        <v>3</v>
      </c>
      <c r="N1574" t="n">
        <v>123.24</v>
      </c>
      <c r="O1574" t="n">
        <v>45274.49</v>
      </c>
      <c r="P1574" t="n">
        <v>187.34</v>
      </c>
      <c r="Q1574" t="n">
        <v>460.69</v>
      </c>
      <c r="R1574" t="n">
        <v>44.01</v>
      </c>
      <c r="S1574" t="n">
        <v>32.19</v>
      </c>
      <c r="T1574" t="n">
        <v>2020.22</v>
      </c>
      <c r="U1574" t="n">
        <v>0.73</v>
      </c>
      <c r="V1574" t="n">
        <v>0.77</v>
      </c>
      <c r="W1574" t="n">
        <v>1.45</v>
      </c>
      <c r="X1574" t="n">
        <v>0.11</v>
      </c>
      <c r="Y1574" t="n">
        <v>1</v>
      </c>
      <c r="Z1574" t="n">
        <v>10</v>
      </c>
    </row>
    <row r="1575">
      <c r="A1575" t="n">
        <v>140</v>
      </c>
      <c r="B1575" t="n">
        <v>145</v>
      </c>
      <c r="C1575" t="inlineStr">
        <is>
          <t xml:space="preserve">CONCLUIDO	</t>
        </is>
      </c>
      <c r="D1575" t="n">
        <v>6.7297</v>
      </c>
      <c r="E1575" t="n">
        <v>14.86</v>
      </c>
      <c r="F1575" t="n">
        <v>11.64</v>
      </c>
      <c r="G1575" t="n">
        <v>139.69</v>
      </c>
      <c r="H1575" t="n">
        <v>1.75</v>
      </c>
      <c r="I1575" t="n">
        <v>5</v>
      </c>
      <c r="J1575" t="n">
        <v>365.87</v>
      </c>
      <c r="K1575" t="n">
        <v>61.2</v>
      </c>
      <c r="L1575" t="n">
        <v>36</v>
      </c>
      <c r="M1575" t="n">
        <v>3</v>
      </c>
      <c r="N1575" t="n">
        <v>123.67</v>
      </c>
      <c r="O1575" t="n">
        <v>45358.13</v>
      </c>
      <c r="P1575" t="n">
        <v>187.28</v>
      </c>
      <c r="Q1575" t="n">
        <v>460.69</v>
      </c>
      <c r="R1575" t="n">
        <v>44.03</v>
      </c>
      <c r="S1575" t="n">
        <v>32.19</v>
      </c>
      <c r="T1575" t="n">
        <v>2030.36</v>
      </c>
      <c r="U1575" t="n">
        <v>0.73</v>
      </c>
      <c r="V1575" t="n">
        <v>0.77</v>
      </c>
      <c r="W1575" t="n">
        <v>1.45</v>
      </c>
      <c r="X1575" t="n">
        <v>0.11</v>
      </c>
      <c r="Y1575" t="n">
        <v>1</v>
      </c>
      <c r="Z1575" t="n">
        <v>10</v>
      </c>
    </row>
    <row r="1576">
      <c r="A1576" t="n">
        <v>141</v>
      </c>
      <c r="B1576" t="n">
        <v>145</v>
      </c>
      <c r="C1576" t="inlineStr">
        <is>
          <t xml:space="preserve">CONCLUIDO	</t>
        </is>
      </c>
      <c r="D1576" t="n">
        <v>6.7301</v>
      </c>
      <c r="E1576" t="n">
        <v>14.86</v>
      </c>
      <c r="F1576" t="n">
        <v>11.64</v>
      </c>
      <c r="G1576" t="n">
        <v>139.68</v>
      </c>
      <c r="H1576" t="n">
        <v>1.76</v>
      </c>
      <c r="I1576" t="n">
        <v>5</v>
      </c>
      <c r="J1576" t="n">
        <v>366.55</v>
      </c>
      <c r="K1576" t="n">
        <v>61.2</v>
      </c>
      <c r="L1576" t="n">
        <v>36.25</v>
      </c>
      <c r="M1576" t="n">
        <v>3</v>
      </c>
      <c r="N1576" t="n">
        <v>124.1</v>
      </c>
      <c r="O1576" t="n">
        <v>45442.03</v>
      </c>
      <c r="P1576" t="n">
        <v>186.99</v>
      </c>
      <c r="Q1576" t="n">
        <v>460.69</v>
      </c>
      <c r="R1576" t="n">
        <v>43.92</v>
      </c>
      <c r="S1576" t="n">
        <v>32.19</v>
      </c>
      <c r="T1576" t="n">
        <v>1975.07</v>
      </c>
      <c r="U1576" t="n">
        <v>0.73</v>
      </c>
      <c r="V1576" t="n">
        <v>0.77</v>
      </c>
      <c r="W1576" t="n">
        <v>1.46</v>
      </c>
      <c r="X1576" t="n">
        <v>0.11</v>
      </c>
      <c r="Y1576" t="n">
        <v>1</v>
      </c>
      <c r="Z1576" t="n">
        <v>10</v>
      </c>
    </row>
    <row r="1577">
      <c r="A1577" t="n">
        <v>142</v>
      </c>
      <c r="B1577" t="n">
        <v>145</v>
      </c>
      <c r="C1577" t="inlineStr">
        <is>
          <t xml:space="preserve">CONCLUIDO	</t>
        </is>
      </c>
      <c r="D1577" t="n">
        <v>6.7302</v>
      </c>
      <c r="E1577" t="n">
        <v>14.86</v>
      </c>
      <c r="F1577" t="n">
        <v>11.64</v>
      </c>
      <c r="G1577" t="n">
        <v>139.68</v>
      </c>
      <c r="H1577" t="n">
        <v>1.77</v>
      </c>
      <c r="I1577" t="n">
        <v>5</v>
      </c>
      <c r="J1577" t="n">
        <v>367.23</v>
      </c>
      <c r="K1577" t="n">
        <v>61.2</v>
      </c>
      <c r="L1577" t="n">
        <v>36.5</v>
      </c>
      <c r="M1577" t="n">
        <v>3</v>
      </c>
      <c r="N1577" t="n">
        <v>124.53</v>
      </c>
      <c r="O1577" t="n">
        <v>45526.17</v>
      </c>
      <c r="P1577" t="n">
        <v>187.4</v>
      </c>
      <c r="Q1577" t="n">
        <v>460.69</v>
      </c>
      <c r="R1577" t="n">
        <v>43.99</v>
      </c>
      <c r="S1577" t="n">
        <v>32.19</v>
      </c>
      <c r="T1577" t="n">
        <v>2009.96</v>
      </c>
      <c r="U1577" t="n">
        <v>0.73</v>
      </c>
      <c r="V1577" t="n">
        <v>0.77</v>
      </c>
      <c r="W1577" t="n">
        <v>1.45</v>
      </c>
      <c r="X1577" t="n">
        <v>0.11</v>
      </c>
      <c r="Y1577" t="n">
        <v>1</v>
      </c>
      <c r="Z1577" t="n">
        <v>10</v>
      </c>
    </row>
    <row r="1578">
      <c r="A1578" t="n">
        <v>143</v>
      </c>
      <c r="B1578" t="n">
        <v>145</v>
      </c>
      <c r="C1578" t="inlineStr">
        <is>
          <t xml:space="preserve">CONCLUIDO	</t>
        </is>
      </c>
      <c r="D1578" t="n">
        <v>6.7273</v>
      </c>
      <c r="E1578" t="n">
        <v>14.86</v>
      </c>
      <c r="F1578" t="n">
        <v>11.65</v>
      </c>
      <c r="G1578" t="n">
        <v>139.75</v>
      </c>
      <c r="H1578" t="n">
        <v>1.78</v>
      </c>
      <c r="I1578" t="n">
        <v>5</v>
      </c>
      <c r="J1578" t="n">
        <v>367.92</v>
      </c>
      <c r="K1578" t="n">
        <v>61.2</v>
      </c>
      <c r="L1578" t="n">
        <v>36.75</v>
      </c>
      <c r="M1578" t="n">
        <v>3</v>
      </c>
      <c r="N1578" t="n">
        <v>124.97</v>
      </c>
      <c r="O1578" t="n">
        <v>45610.57</v>
      </c>
      <c r="P1578" t="n">
        <v>187.58</v>
      </c>
      <c r="Q1578" t="n">
        <v>460.75</v>
      </c>
      <c r="R1578" t="n">
        <v>44.1</v>
      </c>
      <c r="S1578" t="n">
        <v>32.19</v>
      </c>
      <c r="T1578" t="n">
        <v>2066.3</v>
      </c>
      <c r="U1578" t="n">
        <v>0.73</v>
      </c>
      <c r="V1578" t="n">
        <v>0.77</v>
      </c>
      <c r="W1578" t="n">
        <v>1.46</v>
      </c>
      <c r="X1578" t="n">
        <v>0.11</v>
      </c>
      <c r="Y1578" t="n">
        <v>1</v>
      </c>
      <c r="Z1578" t="n">
        <v>10</v>
      </c>
    </row>
    <row r="1579">
      <c r="A1579" t="n">
        <v>144</v>
      </c>
      <c r="B1579" t="n">
        <v>145</v>
      </c>
      <c r="C1579" t="inlineStr">
        <is>
          <t xml:space="preserve">CONCLUIDO	</t>
        </is>
      </c>
      <c r="D1579" t="n">
        <v>6.7291</v>
      </c>
      <c r="E1579" t="n">
        <v>14.86</v>
      </c>
      <c r="F1579" t="n">
        <v>11.64</v>
      </c>
      <c r="G1579" t="n">
        <v>139.71</v>
      </c>
      <c r="H1579" t="n">
        <v>1.79</v>
      </c>
      <c r="I1579" t="n">
        <v>5</v>
      </c>
      <c r="J1579" t="n">
        <v>368.6</v>
      </c>
      <c r="K1579" t="n">
        <v>61.2</v>
      </c>
      <c r="L1579" t="n">
        <v>37</v>
      </c>
      <c r="M1579" t="n">
        <v>3</v>
      </c>
      <c r="N1579" t="n">
        <v>125.4</v>
      </c>
      <c r="O1579" t="n">
        <v>45695.24</v>
      </c>
      <c r="P1579" t="n">
        <v>187.43</v>
      </c>
      <c r="Q1579" t="n">
        <v>460.69</v>
      </c>
      <c r="R1579" t="n">
        <v>43.98</v>
      </c>
      <c r="S1579" t="n">
        <v>32.19</v>
      </c>
      <c r="T1579" t="n">
        <v>2009.78</v>
      </c>
      <c r="U1579" t="n">
        <v>0.73</v>
      </c>
      <c r="V1579" t="n">
        <v>0.77</v>
      </c>
      <c r="W1579" t="n">
        <v>1.46</v>
      </c>
      <c r="X1579" t="n">
        <v>0.11</v>
      </c>
      <c r="Y1579" t="n">
        <v>1</v>
      </c>
      <c r="Z1579" t="n">
        <v>10</v>
      </c>
    </row>
    <row r="1580">
      <c r="A1580" t="n">
        <v>145</v>
      </c>
      <c r="B1580" t="n">
        <v>145</v>
      </c>
      <c r="C1580" t="inlineStr">
        <is>
          <t xml:space="preserve">CONCLUIDO	</t>
        </is>
      </c>
      <c r="D1580" t="n">
        <v>6.7356</v>
      </c>
      <c r="E1580" t="n">
        <v>14.85</v>
      </c>
      <c r="F1580" t="n">
        <v>11.63</v>
      </c>
      <c r="G1580" t="n">
        <v>139.53</v>
      </c>
      <c r="H1580" t="n">
        <v>1.8</v>
      </c>
      <c r="I1580" t="n">
        <v>5</v>
      </c>
      <c r="J1580" t="n">
        <v>369.29</v>
      </c>
      <c r="K1580" t="n">
        <v>61.2</v>
      </c>
      <c r="L1580" t="n">
        <v>37.25</v>
      </c>
      <c r="M1580" t="n">
        <v>3</v>
      </c>
      <c r="N1580" t="n">
        <v>125.84</v>
      </c>
      <c r="O1580" t="n">
        <v>45780.16</v>
      </c>
      <c r="P1580" t="n">
        <v>186.76</v>
      </c>
      <c r="Q1580" t="n">
        <v>460.69</v>
      </c>
      <c r="R1580" t="n">
        <v>43.52</v>
      </c>
      <c r="S1580" t="n">
        <v>32.19</v>
      </c>
      <c r="T1580" t="n">
        <v>1776.96</v>
      </c>
      <c r="U1580" t="n">
        <v>0.74</v>
      </c>
      <c r="V1580" t="n">
        <v>0.77</v>
      </c>
      <c r="W1580" t="n">
        <v>1.45</v>
      </c>
      <c r="X1580" t="n">
        <v>0.09</v>
      </c>
      <c r="Y1580" t="n">
        <v>1</v>
      </c>
      <c r="Z1580" t="n">
        <v>10</v>
      </c>
    </row>
    <row r="1581">
      <c r="A1581" t="n">
        <v>146</v>
      </c>
      <c r="B1581" t="n">
        <v>145</v>
      </c>
      <c r="C1581" t="inlineStr">
        <is>
          <t xml:space="preserve">CONCLUIDO	</t>
        </is>
      </c>
      <c r="D1581" t="n">
        <v>6.7322</v>
      </c>
      <c r="E1581" t="n">
        <v>14.85</v>
      </c>
      <c r="F1581" t="n">
        <v>11.64</v>
      </c>
      <c r="G1581" t="n">
        <v>139.62</v>
      </c>
      <c r="H1581" t="n">
        <v>1.81</v>
      </c>
      <c r="I1581" t="n">
        <v>5</v>
      </c>
      <c r="J1581" t="n">
        <v>369.98</v>
      </c>
      <c r="K1581" t="n">
        <v>61.2</v>
      </c>
      <c r="L1581" t="n">
        <v>37.5</v>
      </c>
      <c r="M1581" t="n">
        <v>3</v>
      </c>
      <c r="N1581" t="n">
        <v>126.28</v>
      </c>
      <c r="O1581" t="n">
        <v>45865.47</v>
      </c>
      <c r="P1581" t="n">
        <v>186.75</v>
      </c>
      <c r="Q1581" t="n">
        <v>460.69</v>
      </c>
      <c r="R1581" t="n">
        <v>43.7</v>
      </c>
      <c r="S1581" t="n">
        <v>32.19</v>
      </c>
      <c r="T1581" t="n">
        <v>1865.47</v>
      </c>
      <c r="U1581" t="n">
        <v>0.74</v>
      </c>
      <c r="V1581" t="n">
        <v>0.77</v>
      </c>
      <c r="W1581" t="n">
        <v>1.46</v>
      </c>
      <c r="X1581" t="n">
        <v>0.1</v>
      </c>
      <c r="Y1581" t="n">
        <v>1</v>
      </c>
      <c r="Z1581" t="n">
        <v>10</v>
      </c>
    </row>
    <row r="1582">
      <c r="A1582" t="n">
        <v>147</v>
      </c>
      <c r="B1582" t="n">
        <v>145</v>
      </c>
      <c r="C1582" t="inlineStr">
        <is>
          <t xml:space="preserve">CONCLUIDO	</t>
        </is>
      </c>
      <c r="D1582" t="n">
        <v>6.7314</v>
      </c>
      <c r="E1582" t="n">
        <v>14.86</v>
      </c>
      <c r="F1582" t="n">
        <v>11.64</v>
      </c>
      <c r="G1582" t="n">
        <v>139.65</v>
      </c>
      <c r="H1582" t="n">
        <v>1.82</v>
      </c>
      <c r="I1582" t="n">
        <v>5</v>
      </c>
      <c r="J1582" t="n">
        <v>370.67</v>
      </c>
      <c r="K1582" t="n">
        <v>61.2</v>
      </c>
      <c r="L1582" t="n">
        <v>37.75</v>
      </c>
      <c r="M1582" t="n">
        <v>3</v>
      </c>
      <c r="N1582" t="n">
        <v>126.73</v>
      </c>
      <c r="O1582" t="n">
        <v>45950.92</v>
      </c>
      <c r="P1582" t="n">
        <v>186.63</v>
      </c>
      <c r="Q1582" t="n">
        <v>460.69</v>
      </c>
      <c r="R1582" t="n">
        <v>43.86</v>
      </c>
      <c r="S1582" t="n">
        <v>32.19</v>
      </c>
      <c r="T1582" t="n">
        <v>1947.44</v>
      </c>
      <c r="U1582" t="n">
        <v>0.73</v>
      </c>
      <c r="V1582" t="n">
        <v>0.77</v>
      </c>
      <c r="W1582" t="n">
        <v>1.45</v>
      </c>
      <c r="X1582" t="n">
        <v>0.1</v>
      </c>
      <c r="Y1582" t="n">
        <v>1</v>
      </c>
      <c r="Z1582" t="n">
        <v>10</v>
      </c>
    </row>
    <row r="1583">
      <c r="A1583" t="n">
        <v>148</v>
      </c>
      <c r="B1583" t="n">
        <v>145</v>
      </c>
      <c r="C1583" t="inlineStr">
        <is>
          <t xml:space="preserve">CONCLUIDO	</t>
        </is>
      </c>
      <c r="D1583" t="n">
        <v>6.7335</v>
      </c>
      <c r="E1583" t="n">
        <v>14.85</v>
      </c>
      <c r="F1583" t="n">
        <v>11.63</v>
      </c>
      <c r="G1583" t="n">
        <v>139.59</v>
      </c>
      <c r="H1583" t="n">
        <v>1.82</v>
      </c>
      <c r="I1583" t="n">
        <v>5</v>
      </c>
      <c r="J1583" t="n">
        <v>371.37</v>
      </c>
      <c r="K1583" t="n">
        <v>61.2</v>
      </c>
      <c r="L1583" t="n">
        <v>38</v>
      </c>
      <c r="M1583" t="n">
        <v>3</v>
      </c>
      <c r="N1583" t="n">
        <v>127.17</v>
      </c>
      <c r="O1583" t="n">
        <v>46036.65</v>
      </c>
      <c r="P1583" t="n">
        <v>186.36</v>
      </c>
      <c r="Q1583" t="n">
        <v>460.69</v>
      </c>
      <c r="R1583" t="n">
        <v>43.72</v>
      </c>
      <c r="S1583" t="n">
        <v>32.19</v>
      </c>
      <c r="T1583" t="n">
        <v>1875.01</v>
      </c>
      <c r="U1583" t="n">
        <v>0.74</v>
      </c>
      <c r="V1583" t="n">
        <v>0.77</v>
      </c>
      <c r="W1583" t="n">
        <v>1.45</v>
      </c>
      <c r="X1583" t="n">
        <v>0.1</v>
      </c>
      <c r="Y1583" t="n">
        <v>1</v>
      </c>
      <c r="Z1583" t="n">
        <v>10</v>
      </c>
    </row>
    <row r="1584">
      <c r="A1584" t="n">
        <v>149</v>
      </c>
      <c r="B1584" t="n">
        <v>145</v>
      </c>
      <c r="C1584" t="inlineStr">
        <is>
          <t xml:space="preserve">CONCLUIDO	</t>
        </is>
      </c>
      <c r="D1584" t="n">
        <v>6.7346</v>
      </c>
      <c r="E1584" t="n">
        <v>14.85</v>
      </c>
      <c r="F1584" t="n">
        <v>11.63</v>
      </c>
      <c r="G1584" t="n">
        <v>139.56</v>
      </c>
      <c r="H1584" t="n">
        <v>1.83</v>
      </c>
      <c r="I1584" t="n">
        <v>5</v>
      </c>
      <c r="J1584" t="n">
        <v>372.07</v>
      </c>
      <c r="K1584" t="n">
        <v>61.2</v>
      </c>
      <c r="L1584" t="n">
        <v>38.25</v>
      </c>
      <c r="M1584" t="n">
        <v>3</v>
      </c>
      <c r="N1584" t="n">
        <v>127.62</v>
      </c>
      <c r="O1584" t="n">
        <v>46122.64</v>
      </c>
      <c r="P1584" t="n">
        <v>185.99</v>
      </c>
      <c r="Q1584" t="n">
        <v>460.69</v>
      </c>
      <c r="R1584" t="n">
        <v>43.52</v>
      </c>
      <c r="S1584" t="n">
        <v>32.19</v>
      </c>
      <c r="T1584" t="n">
        <v>1776.92</v>
      </c>
      <c r="U1584" t="n">
        <v>0.74</v>
      </c>
      <c r="V1584" t="n">
        <v>0.77</v>
      </c>
      <c r="W1584" t="n">
        <v>1.46</v>
      </c>
      <c r="X1584" t="n">
        <v>0.1</v>
      </c>
      <c r="Y1584" t="n">
        <v>1</v>
      </c>
      <c r="Z1584" t="n">
        <v>10</v>
      </c>
    </row>
    <row r="1585">
      <c r="A1585" t="n">
        <v>150</v>
      </c>
      <c r="B1585" t="n">
        <v>145</v>
      </c>
      <c r="C1585" t="inlineStr">
        <is>
          <t xml:space="preserve">CONCLUIDO	</t>
        </is>
      </c>
      <c r="D1585" t="n">
        <v>6.7339</v>
      </c>
      <c r="E1585" t="n">
        <v>14.85</v>
      </c>
      <c r="F1585" t="n">
        <v>11.63</v>
      </c>
      <c r="G1585" t="n">
        <v>139.58</v>
      </c>
      <c r="H1585" t="n">
        <v>1.84</v>
      </c>
      <c r="I1585" t="n">
        <v>5</v>
      </c>
      <c r="J1585" t="n">
        <v>372.77</v>
      </c>
      <c r="K1585" t="n">
        <v>61.2</v>
      </c>
      <c r="L1585" t="n">
        <v>38.5</v>
      </c>
      <c r="M1585" t="n">
        <v>3</v>
      </c>
      <c r="N1585" t="n">
        <v>128.07</v>
      </c>
      <c r="O1585" t="n">
        <v>46208.91</v>
      </c>
      <c r="P1585" t="n">
        <v>185.61</v>
      </c>
      <c r="Q1585" t="n">
        <v>460.69</v>
      </c>
      <c r="R1585" t="n">
        <v>43.61</v>
      </c>
      <c r="S1585" t="n">
        <v>32.19</v>
      </c>
      <c r="T1585" t="n">
        <v>1821.35</v>
      </c>
      <c r="U1585" t="n">
        <v>0.74</v>
      </c>
      <c r="V1585" t="n">
        <v>0.77</v>
      </c>
      <c r="W1585" t="n">
        <v>1.46</v>
      </c>
      <c r="X1585" t="n">
        <v>0.1</v>
      </c>
      <c r="Y1585" t="n">
        <v>1</v>
      </c>
      <c r="Z1585" t="n">
        <v>10</v>
      </c>
    </row>
    <row r="1586">
      <c r="A1586" t="n">
        <v>151</v>
      </c>
      <c r="B1586" t="n">
        <v>145</v>
      </c>
      <c r="C1586" t="inlineStr">
        <is>
          <t xml:space="preserve">CONCLUIDO	</t>
        </is>
      </c>
      <c r="D1586" t="n">
        <v>6.7349</v>
      </c>
      <c r="E1586" t="n">
        <v>14.85</v>
      </c>
      <c r="F1586" t="n">
        <v>11.63</v>
      </c>
      <c r="G1586" t="n">
        <v>139.55</v>
      </c>
      <c r="H1586" t="n">
        <v>1.85</v>
      </c>
      <c r="I1586" t="n">
        <v>5</v>
      </c>
      <c r="J1586" t="n">
        <v>373.47</v>
      </c>
      <c r="K1586" t="n">
        <v>61.2</v>
      </c>
      <c r="L1586" t="n">
        <v>38.75</v>
      </c>
      <c r="M1586" t="n">
        <v>3</v>
      </c>
      <c r="N1586" t="n">
        <v>128.52</v>
      </c>
      <c r="O1586" t="n">
        <v>46295.45</v>
      </c>
      <c r="P1586" t="n">
        <v>185.21</v>
      </c>
      <c r="Q1586" t="n">
        <v>460.69</v>
      </c>
      <c r="R1586" t="n">
        <v>43.61</v>
      </c>
      <c r="S1586" t="n">
        <v>32.19</v>
      </c>
      <c r="T1586" t="n">
        <v>1820.93</v>
      </c>
      <c r="U1586" t="n">
        <v>0.74</v>
      </c>
      <c r="V1586" t="n">
        <v>0.77</v>
      </c>
      <c r="W1586" t="n">
        <v>1.45</v>
      </c>
      <c r="X1586" t="n">
        <v>0.1</v>
      </c>
      <c r="Y1586" t="n">
        <v>1</v>
      </c>
      <c r="Z1586" t="n">
        <v>10</v>
      </c>
    </row>
    <row r="1587">
      <c r="A1587" t="n">
        <v>152</v>
      </c>
      <c r="B1587" t="n">
        <v>145</v>
      </c>
      <c r="C1587" t="inlineStr">
        <is>
          <t xml:space="preserve">CONCLUIDO	</t>
        </is>
      </c>
      <c r="D1587" t="n">
        <v>6.7387</v>
      </c>
      <c r="E1587" t="n">
        <v>14.84</v>
      </c>
      <c r="F1587" t="n">
        <v>11.62</v>
      </c>
      <c r="G1587" t="n">
        <v>139.45</v>
      </c>
      <c r="H1587" t="n">
        <v>1.86</v>
      </c>
      <c r="I1587" t="n">
        <v>5</v>
      </c>
      <c r="J1587" t="n">
        <v>374.17</v>
      </c>
      <c r="K1587" t="n">
        <v>61.2</v>
      </c>
      <c r="L1587" t="n">
        <v>39</v>
      </c>
      <c r="M1587" t="n">
        <v>3</v>
      </c>
      <c r="N1587" t="n">
        <v>128.97</v>
      </c>
      <c r="O1587" t="n">
        <v>46382.28</v>
      </c>
      <c r="P1587" t="n">
        <v>184.48</v>
      </c>
      <c r="Q1587" t="n">
        <v>460.69</v>
      </c>
      <c r="R1587" t="n">
        <v>43.34</v>
      </c>
      <c r="S1587" t="n">
        <v>32.19</v>
      </c>
      <c r="T1587" t="n">
        <v>1687.06</v>
      </c>
      <c r="U1587" t="n">
        <v>0.74</v>
      </c>
      <c r="V1587" t="n">
        <v>0.77</v>
      </c>
      <c r="W1587" t="n">
        <v>1.45</v>
      </c>
      <c r="X1587" t="n">
        <v>0.09</v>
      </c>
      <c r="Y1587" t="n">
        <v>1</v>
      </c>
      <c r="Z1587" t="n">
        <v>10</v>
      </c>
    </row>
    <row r="1588">
      <c r="A1588" t="n">
        <v>153</v>
      </c>
      <c r="B1588" t="n">
        <v>145</v>
      </c>
      <c r="C1588" t="inlineStr">
        <is>
          <t xml:space="preserve">CONCLUIDO	</t>
        </is>
      </c>
      <c r="D1588" t="n">
        <v>6.7392</v>
      </c>
      <c r="E1588" t="n">
        <v>14.84</v>
      </c>
      <c r="F1588" t="n">
        <v>11.62</v>
      </c>
      <c r="G1588" t="n">
        <v>139.44</v>
      </c>
      <c r="H1588" t="n">
        <v>1.87</v>
      </c>
      <c r="I1588" t="n">
        <v>5</v>
      </c>
      <c r="J1588" t="n">
        <v>374.88</v>
      </c>
      <c r="K1588" t="n">
        <v>61.2</v>
      </c>
      <c r="L1588" t="n">
        <v>39.25</v>
      </c>
      <c r="M1588" t="n">
        <v>2</v>
      </c>
      <c r="N1588" t="n">
        <v>129.43</v>
      </c>
      <c r="O1588" t="n">
        <v>46469.38</v>
      </c>
      <c r="P1588" t="n">
        <v>184.09</v>
      </c>
      <c r="Q1588" t="n">
        <v>460.69</v>
      </c>
      <c r="R1588" t="n">
        <v>43.26</v>
      </c>
      <c r="S1588" t="n">
        <v>32.19</v>
      </c>
      <c r="T1588" t="n">
        <v>1647.9</v>
      </c>
      <c r="U1588" t="n">
        <v>0.74</v>
      </c>
      <c r="V1588" t="n">
        <v>0.77</v>
      </c>
      <c r="W1588" t="n">
        <v>1.45</v>
      </c>
      <c r="X1588" t="n">
        <v>0.09</v>
      </c>
      <c r="Y1588" t="n">
        <v>1</v>
      </c>
      <c r="Z1588" t="n">
        <v>10</v>
      </c>
    </row>
    <row r="1589">
      <c r="A1589" t="n">
        <v>154</v>
      </c>
      <c r="B1589" t="n">
        <v>145</v>
      </c>
      <c r="C1589" t="inlineStr">
        <is>
          <t xml:space="preserve">CONCLUIDO	</t>
        </is>
      </c>
      <c r="D1589" t="n">
        <v>6.7372</v>
      </c>
      <c r="E1589" t="n">
        <v>14.84</v>
      </c>
      <c r="F1589" t="n">
        <v>11.62</v>
      </c>
      <c r="G1589" t="n">
        <v>139.49</v>
      </c>
      <c r="H1589" t="n">
        <v>1.88</v>
      </c>
      <c r="I1589" t="n">
        <v>5</v>
      </c>
      <c r="J1589" t="n">
        <v>375.59</v>
      </c>
      <c r="K1589" t="n">
        <v>61.2</v>
      </c>
      <c r="L1589" t="n">
        <v>39.5</v>
      </c>
      <c r="M1589" t="n">
        <v>1</v>
      </c>
      <c r="N1589" t="n">
        <v>129.89</v>
      </c>
      <c r="O1589" t="n">
        <v>46556.77</v>
      </c>
      <c r="P1589" t="n">
        <v>184.31</v>
      </c>
      <c r="Q1589" t="n">
        <v>460.69</v>
      </c>
      <c r="R1589" t="n">
        <v>43.34</v>
      </c>
      <c r="S1589" t="n">
        <v>32.19</v>
      </c>
      <c r="T1589" t="n">
        <v>1686.21</v>
      </c>
      <c r="U1589" t="n">
        <v>0.74</v>
      </c>
      <c r="V1589" t="n">
        <v>0.77</v>
      </c>
      <c r="W1589" t="n">
        <v>1.46</v>
      </c>
      <c r="X1589" t="n">
        <v>0.09</v>
      </c>
      <c r="Y1589" t="n">
        <v>1</v>
      </c>
      <c r="Z1589" t="n">
        <v>10</v>
      </c>
    </row>
    <row r="1590">
      <c r="A1590" t="n">
        <v>155</v>
      </c>
      <c r="B1590" t="n">
        <v>145</v>
      </c>
      <c r="C1590" t="inlineStr">
        <is>
          <t xml:space="preserve">CONCLUIDO	</t>
        </is>
      </c>
      <c r="D1590" t="n">
        <v>6.7373</v>
      </c>
      <c r="E1590" t="n">
        <v>14.84</v>
      </c>
      <c r="F1590" t="n">
        <v>11.62</v>
      </c>
      <c r="G1590" t="n">
        <v>139.49</v>
      </c>
      <c r="H1590" t="n">
        <v>1.88</v>
      </c>
      <c r="I1590" t="n">
        <v>5</v>
      </c>
      <c r="J1590" t="n">
        <v>376.3</v>
      </c>
      <c r="K1590" t="n">
        <v>61.2</v>
      </c>
      <c r="L1590" t="n">
        <v>39.75</v>
      </c>
      <c r="M1590" t="n">
        <v>1</v>
      </c>
      <c r="N1590" t="n">
        <v>130.35</v>
      </c>
      <c r="O1590" t="n">
        <v>46644.44</v>
      </c>
      <c r="P1590" t="n">
        <v>184.41</v>
      </c>
      <c r="Q1590" t="n">
        <v>460.69</v>
      </c>
      <c r="R1590" t="n">
        <v>43.27</v>
      </c>
      <c r="S1590" t="n">
        <v>32.19</v>
      </c>
      <c r="T1590" t="n">
        <v>1650.22</v>
      </c>
      <c r="U1590" t="n">
        <v>0.74</v>
      </c>
      <c r="V1590" t="n">
        <v>0.77</v>
      </c>
      <c r="W1590" t="n">
        <v>1.46</v>
      </c>
      <c r="X1590" t="n">
        <v>0.09</v>
      </c>
      <c r="Y1590" t="n">
        <v>1</v>
      </c>
      <c r="Z1590" t="n">
        <v>10</v>
      </c>
    </row>
    <row r="1591">
      <c r="A1591" t="n">
        <v>156</v>
      </c>
      <c r="B1591" t="n">
        <v>145</v>
      </c>
      <c r="C1591" t="inlineStr">
        <is>
          <t xml:space="preserve">CONCLUIDO	</t>
        </is>
      </c>
      <c r="D1591" t="n">
        <v>6.7392</v>
      </c>
      <c r="E1591" t="n">
        <v>14.84</v>
      </c>
      <c r="F1591" t="n">
        <v>11.62</v>
      </c>
      <c r="G1591" t="n">
        <v>139.44</v>
      </c>
      <c r="H1591" t="n">
        <v>1.89</v>
      </c>
      <c r="I1591" t="n">
        <v>5</v>
      </c>
      <c r="J1591" t="n">
        <v>377.01</v>
      </c>
      <c r="K1591" t="n">
        <v>61.2</v>
      </c>
      <c r="L1591" t="n">
        <v>40</v>
      </c>
      <c r="M1591" t="n">
        <v>1</v>
      </c>
      <c r="N1591" t="n">
        <v>130.81</v>
      </c>
      <c r="O1591" t="n">
        <v>46732.41</v>
      </c>
      <c r="P1591" t="n">
        <v>184.47</v>
      </c>
      <c r="Q1591" t="n">
        <v>460.69</v>
      </c>
      <c r="R1591" t="n">
        <v>43.17</v>
      </c>
      <c r="S1591" t="n">
        <v>32.19</v>
      </c>
      <c r="T1591" t="n">
        <v>1603.79</v>
      </c>
      <c r="U1591" t="n">
        <v>0.75</v>
      </c>
      <c r="V1591" t="n">
        <v>0.77</v>
      </c>
      <c r="W1591" t="n">
        <v>1.46</v>
      </c>
      <c r="X1591" t="n">
        <v>0.09</v>
      </c>
      <c r="Y1591" t="n">
        <v>1</v>
      </c>
      <c r="Z1591" t="n">
        <v>10</v>
      </c>
    </row>
    <row r="1592">
      <c r="A1592" t="n">
        <v>0</v>
      </c>
      <c r="B1592" t="n">
        <v>65</v>
      </c>
      <c r="C1592" t="inlineStr">
        <is>
          <t xml:space="preserve">CONCLUIDO	</t>
        </is>
      </c>
      <c r="D1592" t="n">
        <v>4.891</v>
      </c>
      <c r="E1592" t="n">
        <v>20.45</v>
      </c>
      <c r="F1592" t="n">
        <v>15.03</v>
      </c>
      <c r="G1592" t="n">
        <v>7.58</v>
      </c>
      <c r="H1592" t="n">
        <v>0.13</v>
      </c>
      <c r="I1592" t="n">
        <v>119</v>
      </c>
      <c r="J1592" t="n">
        <v>133.21</v>
      </c>
      <c r="K1592" t="n">
        <v>46.47</v>
      </c>
      <c r="L1592" t="n">
        <v>1</v>
      </c>
      <c r="M1592" t="n">
        <v>117</v>
      </c>
      <c r="N1592" t="n">
        <v>20.75</v>
      </c>
      <c r="O1592" t="n">
        <v>16663.42</v>
      </c>
      <c r="P1592" t="n">
        <v>162.77</v>
      </c>
      <c r="Q1592" t="n">
        <v>460.86</v>
      </c>
      <c r="R1592" t="n">
        <v>154.33</v>
      </c>
      <c r="S1592" t="n">
        <v>32.19</v>
      </c>
      <c r="T1592" t="n">
        <v>56613.29</v>
      </c>
      <c r="U1592" t="n">
        <v>0.21</v>
      </c>
      <c r="V1592" t="n">
        <v>0.59</v>
      </c>
      <c r="W1592" t="n">
        <v>1.65</v>
      </c>
      <c r="X1592" t="n">
        <v>3.49</v>
      </c>
      <c r="Y1592" t="n">
        <v>1</v>
      </c>
      <c r="Z1592" t="n">
        <v>10</v>
      </c>
    </row>
    <row r="1593">
      <c r="A1593" t="n">
        <v>1</v>
      </c>
      <c r="B1593" t="n">
        <v>65</v>
      </c>
      <c r="C1593" t="inlineStr">
        <is>
          <t xml:space="preserve">CONCLUIDO	</t>
        </is>
      </c>
      <c r="D1593" t="n">
        <v>5.3466</v>
      </c>
      <c r="E1593" t="n">
        <v>18.7</v>
      </c>
      <c r="F1593" t="n">
        <v>14.1</v>
      </c>
      <c r="G1593" t="n">
        <v>9.51</v>
      </c>
      <c r="H1593" t="n">
        <v>0.17</v>
      </c>
      <c r="I1593" t="n">
        <v>89</v>
      </c>
      <c r="J1593" t="n">
        <v>133.55</v>
      </c>
      <c r="K1593" t="n">
        <v>46.47</v>
      </c>
      <c r="L1593" t="n">
        <v>1.25</v>
      </c>
      <c r="M1593" t="n">
        <v>87</v>
      </c>
      <c r="N1593" t="n">
        <v>20.83</v>
      </c>
      <c r="O1593" t="n">
        <v>16704.7</v>
      </c>
      <c r="P1593" t="n">
        <v>152.08</v>
      </c>
      <c r="Q1593" t="n">
        <v>460.79</v>
      </c>
      <c r="R1593" t="n">
        <v>124.19</v>
      </c>
      <c r="S1593" t="n">
        <v>32.19</v>
      </c>
      <c r="T1593" t="n">
        <v>41691.02</v>
      </c>
      <c r="U1593" t="n">
        <v>0.26</v>
      </c>
      <c r="V1593" t="n">
        <v>0.63</v>
      </c>
      <c r="W1593" t="n">
        <v>1.59</v>
      </c>
      <c r="X1593" t="n">
        <v>2.56</v>
      </c>
      <c r="Y1593" t="n">
        <v>1</v>
      </c>
      <c r="Z1593" t="n">
        <v>10</v>
      </c>
    </row>
    <row r="1594">
      <c r="A1594" t="n">
        <v>2</v>
      </c>
      <c r="B1594" t="n">
        <v>65</v>
      </c>
      <c r="C1594" t="inlineStr">
        <is>
          <t xml:space="preserve">CONCLUIDO	</t>
        </is>
      </c>
      <c r="D1594" t="n">
        <v>5.6603</v>
      </c>
      <c r="E1594" t="n">
        <v>17.67</v>
      </c>
      <c r="F1594" t="n">
        <v>13.55</v>
      </c>
      <c r="G1594" t="n">
        <v>11.45</v>
      </c>
      <c r="H1594" t="n">
        <v>0.2</v>
      </c>
      <c r="I1594" t="n">
        <v>71</v>
      </c>
      <c r="J1594" t="n">
        <v>133.88</v>
      </c>
      <c r="K1594" t="n">
        <v>46.47</v>
      </c>
      <c r="L1594" t="n">
        <v>1.5</v>
      </c>
      <c r="M1594" t="n">
        <v>69</v>
      </c>
      <c r="N1594" t="n">
        <v>20.91</v>
      </c>
      <c r="O1594" t="n">
        <v>16746.01</v>
      </c>
      <c r="P1594" t="n">
        <v>145.41</v>
      </c>
      <c r="Q1594" t="n">
        <v>460.69</v>
      </c>
      <c r="R1594" t="n">
        <v>106.22</v>
      </c>
      <c r="S1594" t="n">
        <v>32.19</v>
      </c>
      <c r="T1594" t="n">
        <v>32799.12</v>
      </c>
      <c r="U1594" t="n">
        <v>0.3</v>
      </c>
      <c r="V1594" t="n">
        <v>0.66</v>
      </c>
      <c r="W1594" t="n">
        <v>1.56</v>
      </c>
      <c r="X1594" t="n">
        <v>2.02</v>
      </c>
      <c r="Y1594" t="n">
        <v>1</v>
      </c>
      <c r="Z1594" t="n">
        <v>10</v>
      </c>
    </row>
    <row r="1595">
      <c r="A1595" t="n">
        <v>3</v>
      </c>
      <c r="B1595" t="n">
        <v>65</v>
      </c>
      <c r="C1595" t="inlineStr">
        <is>
          <t xml:space="preserve">CONCLUIDO	</t>
        </is>
      </c>
      <c r="D1595" t="n">
        <v>5.873</v>
      </c>
      <c r="E1595" t="n">
        <v>17.03</v>
      </c>
      <c r="F1595" t="n">
        <v>13.24</v>
      </c>
      <c r="G1595" t="n">
        <v>13.46</v>
      </c>
      <c r="H1595" t="n">
        <v>0.23</v>
      </c>
      <c r="I1595" t="n">
        <v>59</v>
      </c>
      <c r="J1595" t="n">
        <v>134.22</v>
      </c>
      <c r="K1595" t="n">
        <v>46.47</v>
      </c>
      <c r="L1595" t="n">
        <v>1.75</v>
      </c>
      <c r="M1595" t="n">
        <v>57</v>
      </c>
      <c r="N1595" t="n">
        <v>21</v>
      </c>
      <c r="O1595" t="n">
        <v>16787.35</v>
      </c>
      <c r="P1595" t="n">
        <v>141.34</v>
      </c>
      <c r="Q1595" t="n">
        <v>460.72</v>
      </c>
      <c r="R1595" t="n">
        <v>95.84999999999999</v>
      </c>
      <c r="S1595" t="n">
        <v>32.19</v>
      </c>
      <c r="T1595" t="n">
        <v>27671.51</v>
      </c>
      <c r="U1595" t="n">
        <v>0.34</v>
      </c>
      <c r="V1595" t="n">
        <v>0.67</v>
      </c>
      <c r="W1595" t="n">
        <v>1.55</v>
      </c>
      <c r="X1595" t="n">
        <v>1.71</v>
      </c>
      <c r="Y1595" t="n">
        <v>1</v>
      </c>
      <c r="Z1595" t="n">
        <v>10</v>
      </c>
    </row>
    <row r="1596">
      <c r="A1596" t="n">
        <v>4</v>
      </c>
      <c r="B1596" t="n">
        <v>65</v>
      </c>
      <c r="C1596" t="inlineStr">
        <is>
          <t xml:space="preserve">CONCLUIDO	</t>
        </is>
      </c>
      <c r="D1596" t="n">
        <v>6.0387</v>
      </c>
      <c r="E1596" t="n">
        <v>16.56</v>
      </c>
      <c r="F1596" t="n">
        <v>12.99</v>
      </c>
      <c r="G1596" t="n">
        <v>15.28</v>
      </c>
      <c r="H1596" t="n">
        <v>0.26</v>
      </c>
      <c r="I1596" t="n">
        <v>51</v>
      </c>
      <c r="J1596" t="n">
        <v>134.55</v>
      </c>
      <c r="K1596" t="n">
        <v>46.47</v>
      </c>
      <c r="L1596" t="n">
        <v>2</v>
      </c>
      <c r="M1596" t="n">
        <v>49</v>
      </c>
      <c r="N1596" t="n">
        <v>21.09</v>
      </c>
      <c r="O1596" t="n">
        <v>16828.84</v>
      </c>
      <c r="P1596" t="n">
        <v>137.97</v>
      </c>
      <c r="Q1596" t="n">
        <v>460.76</v>
      </c>
      <c r="R1596" t="n">
        <v>88.20999999999999</v>
      </c>
      <c r="S1596" t="n">
        <v>32.19</v>
      </c>
      <c r="T1596" t="n">
        <v>23893.62</v>
      </c>
      <c r="U1596" t="n">
        <v>0.36</v>
      </c>
      <c r="V1596" t="n">
        <v>0.6899999999999999</v>
      </c>
      <c r="W1596" t="n">
        <v>1.52</v>
      </c>
      <c r="X1596" t="n">
        <v>1.46</v>
      </c>
      <c r="Y1596" t="n">
        <v>1</v>
      </c>
      <c r="Z1596" t="n">
        <v>10</v>
      </c>
    </row>
    <row r="1597">
      <c r="A1597" t="n">
        <v>5</v>
      </c>
      <c r="B1597" t="n">
        <v>65</v>
      </c>
      <c r="C1597" t="inlineStr">
        <is>
          <t xml:space="preserve">CONCLUIDO	</t>
        </is>
      </c>
      <c r="D1597" t="n">
        <v>6.1735</v>
      </c>
      <c r="E1597" t="n">
        <v>16.2</v>
      </c>
      <c r="F1597" t="n">
        <v>12.79</v>
      </c>
      <c r="G1597" t="n">
        <v>17.06</v>
      </c>
      <c r="H1597" t="n">
        <v>0.29</v>
      </c>
      <c r="I1597" t="n">
        <v>45</v>
      </c>
      <c r="J1597" t="n">
        <v>134.89</v>
      </c>
      <c r="K1597" t="n">
        <v>46.47</v>
      </c>
      <c r="L1597" t="n">
        <v>2.25</v>
      </c>
      <c r="M1597" t="n">
        <v>43</v>
      </c>
      <c r="N1597" t="n">
        <v>21.17</v>
      </c>
      <c r="O1597" t="n">
        <v>16870.25</v>
      </c>
      <c r="P1597" t="n">
        <v>135.24</v>
      </c>
      <c r="Q1597" t="n">
        <v>460.7</v>
      </c>
      <c r="R1597" t="n">
        <v>81.81999999999999</v>
      </c>
      <c r="S1597" t="n">
        <v>32.19</v>
      </c>
      <c r="T1597" t="n">
        <v>20727.05</v>
      </c>
      <c r="U1597" t="n">
        <v>0.39</v>
      </c>
      <c r="V1597" t="n">
        <v>0.7</v>
      </c>
      <c r="W1597" t="n">
        <v>1.51</v>
      </c>
      <c r="X1597" t="n">
        <v>1.26</v>
      </c>
      <c r="Y1597" t="n">
        <v>1</v>
      </c>
      <c r="Z1597" t="n">
        <v>10</v>
      </c>
    </row>
    <row r="1598">
      <c r="A1598" t="n">
        <v>6</v>
      </c>
      <c r="B1598" t="n">
        <v>65</v>
      </c>
      <c r="C1598" t="inlineStr">
        <is>
          <t xml:space="preserve">CONCLUIDO	</t>
        </is>
      </c>
      <c r="D1598" t="n">
        <v>6.2751</v>
      </c>
      <c r="E1598" t="n">
        <v>15.94</v>
      </c>
      <c r="F1598" t="n">
        <v>12.67</v>
      </c>
      <c r="G1598" t="n">
        <v>19</v>
      </c>
      <c r="H1598" t="n">
        <v>0.33</v>
      </c>
      <c r="I1598" t="n">
        <v>40</v>
      </c>
      <c r="J1598" t="n">
        <v>135.22</v>
      </c>
      <c r="K1598" t="n">
        <v>46.47</v>
      </c>
      <c r="L1598" t="n">
        <v>2.5</v>
      </c>
      <c r="M1598" t="n">
        <v>38</v>
      </c>
      <c r="N1598" t="n">
        <v>21.26</v>
      </c>
      <c r="O1598" t="n">
        <v>16911.68</v>
      </c>
      <c r="P1598" t="n">
        <v>133.23</v>
      </c>
      <c r="Q1598" t="n">
        <v>460.81</v>
      </c>
      <c r="R1598" t="n">
        <v>77.17</v>
      </c>
      <c r="S1598" t="n">
        <v>32.19</v>
      </c>
      <c r="T1598" t="n">
        <v>18427</v>
      </c>
      <c r="U1598" t="n">
        <v>0.42</v>
      </c>
      <c r="V1598" t="n">
        <v>0.71</v>
      </c>
      <c r="W1598" t="n">
        <v>1.52</v>
      </c>
      <c r="X1598" t="n">
        <v>1.13</v>
      </c>
      <c r="Y1598" t="n">
        <v>1</v>
      </c>
      <c r="Z1598" t="n">
        <v>10</v>
      </c>
    </row>
    <row r="1599">
      <c r="A1599" t="n">
        <v>7</v>
      </c>
      <c r="B1599" t="n">
        <v>65</v>
      </c>
      <c r="C1599" t="inlineStr">
        <is>
          <t xml:space="preserve">CONCLUIDO	</t>
        </is>
      </c>
      <c r="D1599" t="n">
        <v>6.3647</v>
      </c>
      <c r="E1599" t="n">
        <v>15.71</v>
      </c>
      <c r="F1599" t="n">
        <v>12.55</v>
      </c>
      <c r="G1599" t="n">
        <v>20.92</v>
      </c>
      <c r="H1599" t="n">
        <v>0.36</v>
      </c>
      <c r="I1599" t="n">
        <v>36</v>
      </c>
      <c r="J1599" t="n">
        <v>135.56</v>
      </c>
      <c r="K1599" t="n">
        <v>46.47</v>
      </c>
      <c r="L1599" t="n">
        <v>2.75</v>
      </c>
      <c r="M1599" t="n">
        <v>34</v>
      </c>
      <c r="N1599" t="n">
        <v>21.34</v>
      </c>
      <c r="O1599" t="n">
        <v>16953.14</v>
      </c>
      <c r="P1599" t="n">
        <v>131.42</v>
      </c>
      <c r="Q1599" t="n">
        <v>460.73</v>
      </c>
      <c r="R1599" t="n">
        <v>73.68000000000001</v>
      </c>
      <c r="S1599" t="n">
        <v>32.19</v>
      </c>
      <c r="T1599" t="n">
        <v>16700.81</v>
      </c>
      <c r="U1599" t="n">
        <v>0.44</v>
      </c>
      <c r="V1599" t="n">
        <v>0.71</v>
      </c>
      <c r="W1599" t="n">
        <v>1.5</v>
      </c>
      <c r="X1599" t="n">
        <v>1.02</v>
      </c>
      <c r="Y1599" t="n">
        <v>1</v>
      </c>
      <c r="Z1599" t="n">
        <v>10</v>
      </c>
    </row>
    <row r="1600">
      <c r="A1600" t="n">
        <v>8</v>
      </c>
      <c r="B1600" t="n">
        <v>65</v>
      </c>
      <c r="C1600" t="inlineStr">
        <is>
          <t xml:space="preserve">CONCLUIDO	</t>
        </is>
      </c>
      <c r="D1600" t="n">
        <v>6.4647</v>
      </c>
      <c r="E1600" t="n">
        <v>15.47</v>
      </c>
      <c r="F1600" t="n">
        <v>12.42</v>
      </c>
      <c r="G1600" t="n">
        <v>23.28</v>
      </c>
      <c r="H1600" t="n">
        <v>0.39</v>
      </c>
      <c r="I1600" t="n">
        <v>32</v>
      </c>
      <c r="J1600" t="n">
        <v>135.9</v>
      </c>
      <c r="K1600" t="n">
        <v>46.47</v>
      </c>
      <c r="L1600" t="n">
        <v>3</v>
      </c>
      <c r="M1600" t="n">
        <v>30</v>
      </c>
      <c r="N1600" t="n">
        <v>21.43</v>
      </c>
      <c r="O1600" t="n">
        <v>16994.64</v>
      </c>
      <c r="P1600" t="n">
        <v>129.25</v>
      </c>
      <c r="Q1600" t="n">
        <v>460.79</v>
      </c>
      <c r="R1600" t="n">
        <v>69.20999999999999</v>
      </c>
      <c r="S1600" t="n">
        <v>32.19</v>
      </c>
      <c r="T1600" t="n">
        <v>14489.77</v>
      </c>
      <c r="U1600" t="n">
        <v>0.47</v>
      </c>
      <c r="V1600" t="n">
        <v>0.72</v>
      </c>
      <c r="W1600" t="n">
        <v>1.5</v>
      </c>
      <c r="X1600" t="n">
        <v>0.88</v>
      </c>
      <c r="Y1600" t="n">
        <v>1</v>
      </c>
      <c r="Z1600" t="n">
        <v>10</v>
      </c>
    </row>
    <row r="1601">
      <c r="A1601" t="n">
        <v>9</v>
      </c>
      <c r="B1601" t="n">
        <v>65</v>
      </c>
      <c r="C1601" t="inlineStr">
        <is>
          <t xml:space="preserve">CONCLUIDO	</t>
        </is>
      </c>
      <c r="D1601" t="n">
        <v>6.5127</v>
      </c>
      <c r="E1601" t="n">
        <v>15.35</v>
      </c>
      <c r="F1601" t="n">
        <v>12.36</v>
      </c>
      <c r="G1601" t="n">
        <v>24.72</v>
      </c>
      <c r="H1601" t="n">
        <v>0.42</v>
      </c>
      <c r="I1601" t="n">
        <v>30</v>
      </c>
      <c r="J1601" t="n">
        <v>136.23</v>
      </c>
      <c r="K1601" t="n">
        <v>46.47</v>
      </c>
      <c r="L1601" t="n">
        <v>3.25</v>
      </c>
      <c r="M1601" t="n">
        <v>28</v>
      </c>
      <c r="N1601" t="n">
        <v>21.52</v>
      </c>
      <c r="O1601" t="n">
        <v>17036.16</v>
      </c>
      <c r="P1601" t="n">
        <v>127.94</v>
      </c>
      <c r="Q1601" t="n">
        <v>460.72</v>
      </c>
      <c r="R1601" t="n">
        <v>67.44</v>
      </c>
      <c r="S1601" t="n">
        <v>32.19</v>
      </c>
      <c r="T1601" t="n">
        <v>13613.81</v>
      </c>
      <c r="U1601" t="n">
        <v>0.48</v>
      </c>
      <c r="V1601" t="n">
        <v>0.72</v>
      </c>
      <c r="W1601" t="n">
        <v>1.49</v>
      </c>
      <c r="X1601" t="n">
        <v>0.82</v>
      </c>
      <c r="Y1601" t="n">
        <v>1</v>
      </c>
      <c r="Z1601" t="n">
        <v>10</v>
      </c>
    </row>
    <row r="1602">
      <c r="A1602" t="n">
        <v>10</v>
      </c>
      <c r="B1602" t="n">
        <v>65</v>
      </c>
      <c r="C1602" t="inlineStr">
        <is>
          <t xml:space="preserve">CONCLUIDO	</t>
        </is>
      </c>
      <c r="D1602" t="n">
        <v>6.5853</v>
      </c>
      <c r="E1602" t="n">
        <v>15.19</v>
      </c>
      <c r="F1602" t="n">
        <v>12.27</v>
      </c>
      <c r="G1602" t="n">
        <v>27.27</v>
      </c>
      <c r="H1602" t="n">
        <v>0.45</v>
      </c>
      <c r="I1602" t="n">
        <v>27</v>
      </c>
      <c r="J1602" t="n">
        <v>136.57</v>
      </c>
      <c r="K1602" t="n">
        <v>46.47</v>
      </c>
      <c r="L1602" t="n">
        <v>3.5</v>
      </c>
      <c r="M1602" t="n">
        <v>25</v>
      </c>
      <c r="N1602" t="n">
        <v>21.6</v>
      </c>
      <c r="O1602" t="n">
        <v>17077.72</v>
      </c>
      <c r="P1602" t="n">
        <v>126.34</v>
      </c>
      <c r="Q1602" t="n">
        <v>460.72</v>
      </c>
      <c r="R1602" t="n">
        <v>64.42</v>
      </c>
      <c r="S1602" t="n">
        <v>32.19</v>
      </c>
      <c r="T1602" t="n">
        <v>12118.88</v>
      </c>
      <c r="U1602" t="n">
        <v>0.5</v>
      </c>
      <c r="V1602" t="n">
        <v>0.73</v>
      </c>
      <c r="W1602" t="n">
        <v>1.49</v>
      </c>
      <c r="X1602" t="n">
        <v>0.74</v>
      </c>
      <c r="Y1602" t="n">
        <v>1</v>
      </c>
      <c r="Z1602" t="n">
        <v>10</v>
      </c>
    </row>
    <row r="1603">
      <c r="A1603" t="n">
        <v>11</v>
      </c>
      <c r="B1603" t="n">
        <v>65</v>
      </c>
      <c r="C1603" t="inlineStr">
        <is>
          <t xml:space="preserve">CONCLUIDO	</t>
        </is>
      </c>
      <c r="D1603" t="n">
        <v>6.6319</v>
      </c>
      <c r="E1603" t="n">
        <v>15.08</v>
      </c>
      <c r="F1603" t="n">
        <v>12.22</v>
      </c>
      <c r="G1603" t="n">
        <v>29.32</v>
      </c>
      <c r="H1603" t="n">
        <v>0.48</v>
      </c>
      <c r="I1603" t="n">
        <v>25</v>
      </c>
      <c r="J1603" t="n">
        <v>136.91</v>
      </c>
      <c r="K1603" t="n">
        <v>46.47</v>
      </c>
      <c r="L1603" t="n">
        <v>3.75</v>
      </c>
      <c r="M1603" t="n">
        <v>23</v>
      </c>
      <c r="N1603" t="n">
        <v>21.69</v>
      </c>
      <c r="O1603" t="n">
        <v>17119.3</v>
      </c>
      <c r="P1603" t="n">
        <v>125.1</v>
      </c>
      <c r="Q1603" t="n">
        <v>460.73</v>
      </c>
      <c r="R1603" t="n">
        <v>62.81</v>
      </c>
      <c r="S1603" t="n">
        <v>32.19</v>
      </c>
      <c r="T1603" t="n">
        <v>11319.95</v>
      </c>
      <c r="U1603" t="n">
        <v>0.51</v>
      </c>
      <c r="V1603" t="n">
        <v>0.73</v>
      </c>
      <c r="W1603" t="n">
        <v>1.49</v>
      </c>
      <c r="X1603" t="n">
        <v>0.68</v>
      </c>
      <c r="Y1603" t="n">
        <v>1</v>
      </c>
      <c r="Z1603" t="n">
        <v>10</v>
      </c>
    </row>
    <row r="1604">
      <c r="A1604" t="n">
        <v>12</v>
      </c>
      <c r="B1604" t="n">
        <v>65</v>
      </c>
      <c r="C1604" t="inlineStr">
        <is>
          <t xml:space="preserve">CONCLUIDO	</t>
        </is>
      </c>
      <c r="D1604" t="n">
        <v>6.6547</v>
      </c>
      <c r="E1604" t="n">
        <v>15.03</v>
      </c>
      <c r="F1604" t="n">
        <v>12.19</v>
      </c>
      <c r="G1604" t="n">
        <v>30.48</v>
      </c>
      <c r="H1604" t="n">
        <v>0.52</v>
      </c>
      <c r="I1604" t="n">
        <v>24</v>
      </c>
      <c r="J1604" t="n">
        <v>137.25</v>
      </c>
      <c r="K1604" t="n">
        <v>46.47</v>
      </c>
      <c r="L1604" t="n">
        <v>4</v>
      </c>
      <c r="M1604" t="n">
        <v>22</v>
      </c>
      <c r="N1604" t="n">
        <v>21.78</v>
      </c>
      <c r="O1604" t="n">
        <v>17160.92</v>
      </c>
      <c r="P1604" t="n">
        <v>124.45</v>
      </c>
      <c r="Q1604" t="n">
        <v>460.7</v>
      </c>
      <c r="R1604" t="n">
        <v>61.87</v>
      </c>
      <c r="S1604" t="n">
        <v>32.19</v>
      </c>
      <c r="T1604" t="n">
        <v>10856.08</v>
      </c>
      <c r="U1604" t="n">
        <v>0.52</v>
      </c>
      <c r="V1604" t="n">
        <v>0.73</v>
      </c>
      <c r="W1604" t="n">
        <v>1.49</v>
      </c>
      <c r="X1604" t="n">
        <v>0.66</v>
      </c>
      <c r="Y1604" t="n">
        <v>1</v>
      </c>
      <c r="Z1604" t="n">
        <v>10</v>
      </c>
    </row>
    <row r="1605">
      <c r="A1605" t="n">
        <v>13</v>
      </c>
      <c r="B1605" t="n">
        <v>65</v>
      </c>
      <c r="C1605" t="inlineStr">
        <is>
          <t xml:space="preserve">CONCLUIDO	</t>
        </is>
      </c>
      <c r="D1605" t="n">
        <v>6.7055</v>
      </c>
      <c r="E1605" t="n">
        <v>14.91</v>
      </c>
      <c r="F1605" t="n">
        <v>12.13</v>
      </c>
      <c r="G1605" t="n">
        <v>33.09</v>
      </c>
      <c r="H1605" t="n">
        <v>0.55</v>
      </c>
      <c r="I1605" t="n">
        <v>22</v>
      </c>
      <c r="J1605" t="n">
        <v>137.58</v>
      </c>
      <c r="K1605" t="n">
        <v>46.47</v>
      </c>
      <c r="L1605" t="n">
        <v>4.25</v>
      </c>
      <c r="M1605" t="n">
        <v>20</v>
      </c>
      <c r="N1605" t="n">
        <v>21.87</v>
      </c>
      <c r="O1605" t="n">
        <v>17202.57</v>
      </c>
      <c r="P1605" t="n">
        <v>122.85</v>
      </c>
      <c r="Q1605" t="n">
        <v>460.69</v>
      </c>
      <c r="R1605" t="n">
        <v>60.12</v>
      </c>
      <c r="S1605" t="n">
        <v>32.19</v>
      </c>
      <c r="T1605" t="n">
        <v>9994.280000000001</v>
      </c>
      <c r="U1605" t="n">
        <v>0.54</v>
      </c>
      <c r="V1605" t="n">
        <v>0.74</v>
      </c>
      <c r="W1605" t="n">
        <v>1.48</v>
      </c>
      <c r="X1605" t="n">
        <v>0.6</v>
      </c>
      <c r="Y1605" t="n">
        <v>1</v>
      </c>
      <c r="Z1605" t="n">
        <v>10</v>
      </c>
    </row>
    <row r="1606">
      <c r="A1606" t="n">
        <v>14</v>
      </c>
      <c r="B1606" t="n">
        <v>65</v>
      </c>
      <c r="C1606" t="inlineStr">
        <is>
          <t xml:space="preserve">CONCLUIDO	</t>
        </is>
      </c>
      <c r="D1606" t="n">
        <v>6.7348</v>
      </c>
      <c r="E1606" t="n">
        <v>14.85</v>
      </c>
      <c r="F1606" t="n">
        <v>12.1</v>
      </c>
      <c r="G1606" t="n">
        <v>34.56</v>
      </c>
      <c r="H1606" t="n">
        <v>0.58</v>
      </c>
      <c r="I1606" t="n">
        <v>21</v>
      </c>
      <c r="J1606" t="n">
        <v>137.92</v>
      </c>
      <c r="K1606" t="n">
        <v>46.47</v>
      </c>
      <c r="L1606" t="n">
        <v>4.5</v>
      </c>
      <c r="M1606" t="n">
        <v>19</v>
      </c>
      <c r="N1606" t="n">
        <v>21.95</v>
      </c>
      <c r="O1606" t="n">
        <v>17244.24</v>
      </c>
      <c r="P1606" t="n">
        <v>121.87</v>
      </c>
      <c r="Q1606" t="n">
        <v>460.7</v>
      </c>
      <c r="R1606" t="n">
        <v>58.71</v>
      </c>
      <c r="S1606" t="n">
        <v>32.19</v>
      </c>
      <c r="T1606" t="n">
        <v>9291.27</v>
      </c>
      <c r="U1606" t="n">
        <v>0.55</v>
      </c>
      <c r="V1606" t="n">
        <v>0.74</v>
      </c>
      <c r="W1606" t="n">
        <v>1.48</v>
      </c>
      <c r="X1606" t="n">
        <v>0.5600000000000001</v>
      </c>
      <c r="Y1606" t="n">
        <v>1</v>
      </c>
      <c r="Z1606" t="n">
        <v>10</v>
      </c>
    </row>
    <row r="1607">
      <c r="A1607" t="n">
        <v>15</v>
      </c>
      <c r="B1607" t="n">
        <v>65</v>
      </c>
      <c r="C1607" t="inlineStr">
        <is>
          <t xml:space="preserve">CONCLUIDO	</t>
        </is>
      </c>
      <c r="D1607" t="n">
        <v>6.7499</v>
      </c>
      <c r="E1607" t="n">
        <v>14.82</v>
      </c>
      <c r="F1607" t="n">
        <v>12.09</v>
      </c>
      <c r="G1607" t="n">
        <v>36.27</v>
      </c>
      <c r="H1607" t="n">
        <v>0.61</v>
      </c>
      <c r="I1607" t="n">
        <v>20</v>
      </c>
      <c r="J1607" t="n">
        <v>138.26</v>
      </c>
      <c r="K1607" t="n">
        <v>46.47</v>
      </c>
      <c r="L1607" t="n">
        <v>4.75</v>
      </c>
      <c r="M1607" t="n">
        <v>18</v>
      </c>
      <c r="N1607" t="n">
        <v>22.04</v>
      </c>
      <c r="O1607" t="n">
        <v>17285.95</v>
      </c>
      <c r="P1607" t="n">
        <v>121.03</v>
      </c>
      <c r="Q1607" t="n">
        <v>460.73</v>
      </c>
      <c r="R1607" t="n">
        <v>58.38</v>
      </c>
      <c r="S1607" t="n">
        <v>32.19</v>
      </c>
      <c r="T1607" t="n">
        <v>9133.82</v>
      </c>
      <c r="U1607" t="n">
        <v>0.55</v>
      </c>
      <c r="V1607" t="n">
        <v>0.74</v>
      </c>
      <c r="W1607" t="n">
        <v>1.49</v>
      </c>
      <c r="X1607" t="n">
        <v>0.5600000000000001</v>
      </c>
      <c r="Y1607" t="n">
        <v>1</v>
      </c>
      <c r="Z1607" t="n">
        <v>10</v>
      </c>
    </row>
    <row r="1608">
      <c r="A1608" t="n">
        <v>16</v>
      </c>
      <c r="B1608" t="n">
        <v>65</v>
      </c>
      <c r="C1608" t="inlineStr">
        <is>
          <t xml:space="preserve">CONCLUIDO	</t>
        </is>
      </c>
      <c r="D1608" t="n">
        <v>6.7769</v>
      </c>
      <c r="E1608" t="n">
        <v>14.76</v>
      </c>
      <c r="F1608" t="n">
        <v>12.06</v>
      </c>
      <c r="G1608" t="n">
        <v>38.08</v>
      </c>
      <c r="H1608" t="n">
        <v>0.64</v>
      </c>
      <c r="I1608" t="n">
        <v>19</v>
      </c>
      <c r="J1608" t="n">
        <v>138.6</v>
      </c>
      <c r="K1608" t="n">
        <v>46.47</v>
      </c>
      <c r="L1608" t="n">
        <v>5</v>
      </c>
      <c r="M1608" t="n">
        <v>17</v>
      </c>
      <c r="N1608" t="n">
        <v>22.13</v>
      </c>
      <c r="O1608" t="n">
        <v>17327.69</v>
      </c>
      <c r="P1608" t="n">
        <v>120.14</v>
      </c>
      <c r="Q1608" t="n">
        <v>460.7</v>
      </c>
      <c r="R1608" t="n">
        <v>57.4</v>
      </c>
      <c r="S1608" t="n">
        <v>32.19</v>
      </c>
      <c r="T1608" t="n">
        <v>8648.84</v>
      </c>
      <c r="U1608" t="n">
        <v>0.5600000000000001</v>
      </c>
      <c r="V1608" t="n">
        <v>0.74</v>
      </c>
      <c r="W1608" t="n">
        <v>1.48</v>
      </c>
      <c r="X1608" t="n">
        <v>0.52</v>
      </c>
      <c r="Y1608" t="n">
        <v>1</v>
      </c>
      <c r="Z1608" t="n">
        <v>10</v>
      </c>
    </row>
    <row r="1609">
      <c r="A1609" t="n">
        <v>17</v>
      </c>
      <c r="B1609" t="n">
        <v>65</v>
      </c>
      <c r="C1609" t="inlineStr">
        <is>
          <t xml:space="preserve">CONCLUIDO	</t>
        </is>
      </c>
      <c r="D1609" t="n">
        <v>6.8045</v>
      </c>
      <c r="E1609" t="n">
        <v>14.7</v>
      </c>
      <c r="F1609" t="n">
        <v>12.03</v>
      </c>
      <c r="G1609" t="n">
        <v>40.09</v>
      </c>
      <c r="H1609" t="n">
        <v>0.67</v>
      </c>
      <c r="I1609" t="n">
        <v>18</v>
      </c>
      <c r="J1609" t="n">
        <v>138.94</v>
      </c>
      <c r="K1609" t="n">
        <v>46.47</v>
      </c>
      <c r="L1609" t="n">
        <v>5.25</v>
      </c>
      <c r="M1609" t="n">
        <v>16</v>
      </c>
      <c r="N1609" t="n">
        <v>22.22</v>
      </c>
      <c r="O1609" t="n">
        <v>17369.47</v>
      </c>
      <c r="P1609" t="n">
        <v>118.8</v>
      </c>
      <c r="Q1609" t="n">
        <v>460.72</v>
      </c>
      <c r="R1609" t="n">
        <v>56.54</v>
      </c>
      <c r="S1609" t="n">
        <v>32.19</v>
      </c>
      <c r="T1609" t="n">
        <v>8223.450000000001</v>
      </c>
      <c r="U1609" t="n">
        <v>0.57</v>
      </c>
      <c r="V1609" t="n">
        <v>0.74</v>
      </c>
      <c r="W1609" t="n">
        <v>1.48</v>
      </c>
      <c r="X1609" t="n">
        <v>0.49</v>
      </c>
      <c r="Y1609" t="n">
        <v>1</v>
      </c>
      <c r="Z1609" t="n">
        <v>10</v>
      </c>
    </row>
    <row r="1610">
      <c r="A1610" t="n">
        <v>18</v>
      </c>
      <c r="B1610" t="n">
        <v>65</v>
      </c>
      <c r="C1610" t="inlineStr">
        <is>
          <t xml:space="preserve">CONCLUIDO	</t>
        </is>
      </c>
      <c r="D1610" t="n">
        <v>6.8324</v>
      </c>
      <c r="E1610" t="n">
        <v>14.64</v>
      </c>
      <c r="F1610" t="n">
        <v>11.99</v>
      </c>
      <c r="G1610" t="n">
        <v>42.33</v>
      </c>
      <c r="H1610" t="n">
        <v>0.7</v>
      </c>
      <c r="I1610" t="n">
        <v>17</v>
      </c>
      <c r="J1610" t="n">
        <v>139.28</v>
      </c>
      <c r="K1610" t="n">
        <v>46.47</v>
      </c>
      <c r="L1610" t="n">
        <v>5.5</v>
      </c>
      <c r="M1610" t="n">
        <v>15</v>
      </c>
      <c r="N1610" t="n">
        <v>22.31</v>
      </c>
      <c r="O1610" t="n">
        <v>17411.27</v>
      </c>
      <c r="P1610" t="n">
        <v>117.97</v>
      </c>
      <c r="Q1610" t="n">
        <v>460.7</v>
      </c>
      <c r="R1610" t="n">
        <v>55.49</v>
      </c>
      <c r="S1610" t="n">
        <v>32.19</v>
      </c>
      <c r="T1610" t="n">
        <v>7701.74</v>
      </c>
      <c r="U1610" t="n">
        <v>0.58</v>
      </c>
      <c r="V1610" t="n">
        <v>0.75</v>
      </c>
      <c r="W1610" t="n">
        <v>1.47</v>
      </c>
      <c r="X1610" t="n">
        <v>0.46</v>
      </c>
      <c r="Y1610" t="n">
        <v>1</v>
      </c>
      <c r="Z1610" t="n">
        <v>10</v>
      </c>
    </row>
    <row r="1611">
      <c r="A1611" t="n">
        <v>19</v>
      </c>
      <c r="B1611" t="n">
        <v>65</v>
      </c>
      <c r="C1611" t="inlineStr">
        <is>
          <t xml:space="preserve">CONCLUIDO	</t>
        </is>
      </c>
      <c r="D1611" t="n">
        <v>6.8607</v>
      </c>
      <c r="E1611" t="n">
        <v>14.58</v>
      </c>
      <c r="F1611" t="n">
        <v>11.96</v>
      </c>
      <c r="G1611" t="n">
        <v>44.85</v>
      </c>
      <c r="H1611" t="n">
        <v>0.73</v>
      </c>
      <c r="I1611" t="n">
        <v>16</v>
      </c>
      <c r="J1611" t="n">
        <v>139.61</v>
      </c>
      <c r="K1611" t="n">
        <v>46.47</v>
      </c>
      <c r="L1611" t="n">
        <v>5.75</v>
      </c>
      <c r="M1611" t="n">
        <v>14</v>
      </c>
      <c r="N1611" t="n">
        <v>22.4</v>
      </c>
      <c r="O1611" t="n">
        <v>17453.1</v>
      </c>
      <c r="P1611" t="n">
        <v>116.62</v>
      </c>
      <c r="Q1611" t="n">
        <v>460.69</v>
      </c>
      <c r="R1611" t="n">
        <v>54.53</v>
      </c>
      <c r="S1611" t="n">
        <v>32.19</v>
      </c>
      <c r="T1611" t="n">
        <v>7228.57</v>
      </c>
      <c r="U1611" t="n">
        <v>0.59</v>
      </c>
      <c r="V1611" t="n">
        <v>0.75</v>
      </c>
      <c r="W1611" t="n">
        <v>1.47</v>
      </c>
      <c r="X1611" t="n">
        <v>0.43</v>
      </c>
      <c r="Y1611" t="n">
        <v>1</v>
      </c>
      <c r="Z1611" t="n">
        <v>10</v>
      </c>
    </row>
    <row r="1612">
      <c r="A1612" t="n">
        <v>20</v>
      </c>
      <c r="B1612" t="n">
        <v>65</v>
      </c>
      <c r="C1612" t="inlineStr">
        <is>
          <t xml:space="preserve">CONCLUIDO	</t>
        </is>
      </c>
      <c r="D1612" t="n">
        <v>6.8797</v>
      </c>
      <c r="E1612" t="n">
        <v>14.54</v>
      </c>
      <c r="F1612" t="n">
        <v>11.95</v>
      </c>
      <c r="G1612" t="n">
        <v>47.79</v>
      </c>
      <c r="H1612" t="n">
        <v>0.76</v>
      </c>
      <c r="I1612" t="n">
        <v>15</v>
      </c>
      <c r="J1612" t="n">
        <v>139.95</v>
      </c>
      <c r="K1612" t="n">
        <v>46.47</v>
      </c>
      <c r="L1612" t="n">
        <v>6</v>
      </c>
      <c r="M1612" t="n">
        <v>13</v>
      </c>
      <c r="N1612" t="n">
        <v>22.49</v>
      </c>
      <c r="O1612" t="n">
        <v>17494.97</v>
      </c>
      <c r="P1612" t="n">
        <v>115.9</v>
      </c>
      <c r="Q1612" t="n">
        <v>460.69</v>
      </c>
      <c r="R1612" t="n">
        <v>53.96</v>
      </c>
      <c r="S1612" t="n">
        <v>32.19</v>
      </c>
      <c r="T1612" t="n">
        <v>6949.25</v>
      </c>
      <c r="U1612" t="n">
        <v>0.6</v>
      </c>
      <c r="V1612" t="n">
        <v>0.75</v>
      </c>
      <c r="W1612" t="n">
        <v>1.47</v>
      </c>
      <c r="X1612" t="n">
        <v>0.41</v>
      </c>
      <c r="Y1612" t="n">
        <v>1</v>
      </c>
      <c r="Z1612" t="n">
        <v>10</v>
      </c>
    </row>
    <row r="1613">
      <c r="A1613" t="n">
        <v>21</v>
      </c>
      <c r="B1613" t="n">
        <v>65</v>
      </c>
      <c r="C1613" t="inlineStr">
        <is>
          <t xml:space="preserve">CONCLUIDO	</t>
        </is>
      </c>
      <c r="D1613" t="n">
        <v>6.8834</v>
      </c>
      <c r="E1613" t="n">
        <v>14.53</v>
      </c>
      <c r="F1613" t="n">
        <v>11.94</v>
      </c>
      <c r="G1613" t="n">
        <v>47.76</v>
      </c>
      <c r="H1613" t="n">
        <v>0.79</v>
      </c>
      <c r="I1613" t="n">
        <v>15</v>
      </c>
      <c r="J1613" t="n">
        <v>140.29</v>
      </c>
      <c r="K1613" t="n">
        <v>46.47</v>
      </c>
      <c r="L1613" t="n">
        <v>6.25</v>
      </c>
      <c r="M1613" t="n">
        <v>13</v>
      </c>
      <c r="N1613" t="n">
        <v>22.58</v>
      </c>
      <c r="O1613" t="n">
        <v>17536.87</v>
      </c>
      <c r="P1613" t="n">
        <v>115.19</v>
      </c>
      <c r="Q1613" t="n">
        <v>460.69</v>
      </c>
      <c r="R1613" t="n">
        <v>53.59</v>
      </c>
      <c r="S1613" t="n">
        <v>32.19</v>
      </c>
      <c r="T1613" t="n">
        <v>6760.15</v>
      </c>
      <c r="U1613" t="n">
        <v>0.6</v>
      </c>
      <c r="V1613" t="n">
        <v>0.75</v>
      </c>
      <c r="W1613" t="n">
        <v>1.47</v>
      </c>
      <c r="X1613" t="n">
        <v>0.41</v>
      </c>
      <c r="Y1613" t="n">
        <v>1</v>
      </c>
      <c r="Z1613" t="n">
        <v>10</v>
      </c>
    </row>
    <row r="1614">
      <c r="A1614" t="n">
        <v>22</v>
      </c>
      <c r="B1614" t="n">
        <v>65</v>
      </c>
      <c r="C1614" t="inlineStr">
        <is>
          <t xml:space="preserve">CONCLUIDO	</t>
        </is>
      </c>
      <c r="D1614" t="n">
        <v>6.911</v>
      </c>
      <c r="E1614" t="n">
        <v>14.47</v>
      </c>
      <c r="F1614" t="n">
        <v>11.91</v>
      </c>
      <c r="G1614" t="n">
        <v>51.04</v>
      </c>
      <c r="H1614" t="n">
        <v>0.82</v>
      </c>
      <c r="I1614" t="n">
        <v>14</v>
      </c>
      <c r="J1614" t="n">
        <v>140.63</v>
      </c>
      <c r="K1614" t="n">
        <v>46.47</v>
      </c>
      <c r="L1614" t="n">
        <v>6.5</v>
      </c>
      <c r="M1614" t="n">
        <v>12</v>
      </c>
      <c r="N1614" t="n">
        <v>22.67</v>
      </c>
      <c r="O1614" t="n">
        <v>17578.8</v>
      </c>
      <c r="P1614" t="n">
        <v>114.55</v>
      </c>
      <c r="Q1614" t="n">
        <v>460.7</v>
      </c>
      <c r="R1614" t="n">
        <v>52.58</v>
      </c>
      <c r="S1614" t="n">
        <v>32.19</v>
      </c>
      <c r="T1614" t="n">
        <v>6260.22</v>
      </c>
      <c r="U1614" t="n">
        <v>0.61</v>
      </c>
      <c r="V1614" t="n">
        <v>0.75</v>
      </c>
      <c r="W1614" t="n">
        <v>1.47</v>
      </c>
      <c r="X1614" t="n">
        <v>0.37</v>
      </c>
      <c r="Y1614" t="n">
        <v>1</v>
      </c>
      <c r="Z1614" t="n">
        <v>10</v>
      </c>
    </row>
    <row r="1615">
      <c r="A1615" t="n">
        <v>23</v>
      </c>
      <c r="B1615" t="n">
        <v>65</v>
      </c>
      <c r="C1615" t="inlineStr">
        <is>
          <t xml:space="preserve">CONCLUIDO	</t>
        </is>
      </c>
      <c r="D1615" t="n">
        <v>6.9353</v>
      </c>
      <c r="E1615" t="n">
        <v>14.42</v>
      </c>
      <c r="F1615" t="n">
        <v>11.88</v>
      </c>
      <c r="G1615" t="n">
        <v>54.85</v>
      </c>
      <c r="H1615" t="n">
        <v>0.85</v>
      </c>
      <c r="I1615" t="n">
        <v>13</v>
      </c>
      <c r="J1615" t="n">
        <v>140.97</v>
      </c>
      <c r="K1615" t="n">
        <v>46.47</v>
      </c>
      <c r="L1615" t="n">
        <v>6.75</v>
      </c>
      <c r="M1615" t="n">
        <v>11</v>
      </c>
      <c r="N1615" t="n">
        <v>22.76</v>
      </c>
      <c r="O1615" t="n">
        <v>17620.76</v>
      </c>
      <c r="P1615" t="n">
        <v>113.13</v>
      </c>
      <c r="Q1615" t="n">
        <v>460.71</v>
      </c>
      <c r="R1615" t="n">
        <v>52.02</v>
      </c>
      <c r="S1615" t="n">
        <v>32.19</v>
      </c>
      <c r="T1615" t="n">
        <v>5988.65</v>
      </c>
      <c r="U1615" t="n">
        <v>0.62</v>
      </c>
      <c r="V1615" t="n">
        <v>0.75</v>
      </c>
      <c r="W1615" t="n">
        <v>1.47</v>
      </c>
      <c r="X1615" t="n">
        <v>0.35</v>
      </c>
      <c r="Y1615" t="n">
        <v>1</v>
      </c>
      <c r="Z1615" t="n">
        <v>10</v>
      </c>
    </row>
    <row r="1616">
      <c r="A1616" t="n">
        <v>24</v>
      </c>
      <c r="B1616" t="n">
        <v>65</v>
      </c>
      <c r="C1616" t="inlineStr">
        <is>
          <t xml:space="preserve">CONCLUIDO	</t>
        </is>
      </c>
      <c r="D1616" t="n">
        <v>6.9364</v>
      </c>
      <c r="E1616" t="n">
        <v>14.42</v>
      </c>
      <c r="F1616" t="n">
        <v>11.88</v>
      </c>
      <c r="G1616" t="n">
        <v>54.84</v>
      </c>
      <c r="H1616" t="n">
        <v>0.88</v>
      </c>
      <c r="I1616" t="n">
        <v>13</v>
      </c>
      <c r="J1616" t="n">
        <v>141.31</v>
      </c>
      <c r="K1616" t="n">
        <v>46.47</v>
      </c>
      <c r="L1616" t="n">
        <v>7</v>
      </c>
      <c r="M1616" t="n">
        <v>11</v>
      </c>
      <c r="N1616" t="n">
        <v>22.85</v>
      </c>
      <c r="O1616" t="n">
        <v>17662.75</v>
      </c>
      <c r="P1616" t="n">
        <v>113.09</v>
      </c>
      <c r="Q1616" t="n">
        <v>460.72</v>
      </c>
      <c r="R1616" t="n">
        <v>51.85</v>
      </c>
      <c r="S1616" t="n">
        <v>32.19</v>
      </c>
      <c r="T1616" t="n">
        <v>5900.19</v>
      </c>
      <c r="U1616" t="n">
        <v>0.62</v>
      </c>
      <c r="V1616" t="n">
        <v>0.75</v>
      </c>
      <c r="W1616" t="n">
        <v>1.47</v>
      </c>
      <c r="X1616" t="n">
        <v>0.35</v>
      </c>
      <c r="Y1616" t="n">
        <v>1</v>
      </c>
      <c r="Z1616" t="n">
        <v>10</v>
      </c>
    </row>
    <row r="1617">
      <c r="A1617" t="n">
        <v>25</v>
      </c>
      <c r="B1617" t="n">
        <v>65</v>
      </c>
      <c r="C1617" t="inlineStr">
        <is>
          <t xml:space="preserve">CONCLUIDO	</t>
        </is>
      </c>
      <c r="D1617" t="n">
        <v>6.9734</v>
      </c>
      <c r="E1617" t="n">
        <v>14.34</v>
      </c>
      <c r="F1617" t="n">
        <v>11.83</v>
      </c>
      <c r="G1617" t="n">
        <v>59.17</v>
      </c>
      <c r="H1617" t="n">
        <v>0.91</v>
      </c>
      <c r="I1617" t="n">
        <v>12</v>
      </c>
      <c r="J1617" t="n">
        <v>141.66</v>
      </c>
      <c r="K1617" t="n">
        <v>46.47</v>
      </c>
      <c r="L1617" t="n">
        <v>7.25</v>
      </c>
      <c r="M1617" t="n">
        <v>10</v>
      </c>
      <c r="N1617" t="n">
        <v>22.94</v>
      </c>
      <c r="O1617" t="n">
        <v>17704.77</v>
      </c>
      <c r="P1617" t="n">
        <v>111.09</v>
      </c>
      <c r="Q1617" t="n">
        <v>460.69</v>
      </c>
      <c r="R1617" t="n">
        <v>50.28</v>
      </c>
      <c r="S1617" t="n">
        <v>32.19</v>
      </c>
      <c r="T1617" t="n">
        <v>5123.68</v>
      </c>
      <c r="U1617" t="n">
        <v>0.64</v>
      </c>
      <c r="V1617" t="n">
        <v>0.76</v>
      </c>
      <c r="W1617" t="n">
        <v>1.46</v>
      </c>
      <c r="X1617" t="n">
        <v>0.3</v>
      </c>
      <c r="Y1617" t="n">
        <v>1</v>
      </c>
      <c r="Z1617" t="n">
        <v>10</v>
      </c>
    </row>
    <row r="1618">
      <c r="A1618" t="n">
        <v>26</v>
      </c>
      <c r="B1618" t="n">
        <v>65</v>
      </c>
      <c r="C1618" t="inlineStr">
        <is>
          <t xml:space="preserve">CONCLUIDO	</t>
        </is>
      </c>
      <c r="D1618" t="n">
        <v>6.9688</v>
      </c>
      <c r="E1618" t="n">
        <v>14.35</v>
      </c>
      <c r="F1618" t="n">
        <v>11.84</v>
      </c>
      <c r="G1618" t="n">
        <v>59.21</v>
      </c>
      <c r="H1618" t="n">
        <v>0.93</v>
      </c>
      <c r="I1618" t="n">
        <v>12</v>
      </c>
      <c r="J1618" t="n">
        <v>142</v>
      </c>
      <c r="K1618" t="n">
        <v>46.47</v>
      </c>
      <c r="L1618" t="n">
        <v>7.5</v>
      </c>
      <c r="M1618" t="n">
        <v>10</v>
      </c>
      <c r="N1618" t="n">
        <v>23.03</v>
      </c>
      <c r="O1618" t="n">
        <v>17746.83</v>
      </c>
      <c r="P1618" t="n">
        <v>111.02</v>
      </c>
      <c r="Q1618" t="n">
        <v>460.7</v>
      </c>
      <c r="R1618" t="n">
        <v>50.52</v>
      </c>
      <c r="S1618" t="n">
        <v>32.19</v>
      </c>
      <c r="T1618" t="n">
        <v>5240.73</v>
      </c>
      <c r="U1618" t="n">
        <v>0.64</v>
      </c>
      <c r="V1618" t="n">
        <v>0.75</v>
      </c>
      <c r="W1618" t="n">
        <v>1.47</v>
      </c>
      <c r="X1618" t="n">
        <v>0.31</v>
      </c>
      <c r="Y1618" t="n">
        <v>1</v>
      </c>
      <c r="Z1618" t="n">
        <v>10</v>
      </c>
    </row>
    <row r="1619">
      <c r="A1619" t="n">
        <v>27</v>
      </c>
      <c r="B1619" t="n">
        <v>65</v>
      </c>
      <c r="C1619" t="inlineStr">
        <is>
          <t xml:space="preserve">CONCLUIDO	</t>
        </is>
      </c>
      <c r="D1619" t="n">
        <v>6.9618</v>
      </c>
      <c r="E1619" t="n">
        <v>14.36</v>
      </c>
      <c r="F1619" t="n">
        <v>11.86</v>
      </c>
      <c r="G1619" t="n">
        <v>59.29</v>
      </c>
      <c r="H1619" t="n">
        <v>0.96</v>
      </c>
      <c r="I1619" t="n">
        <v>12</v>
      </c>
      <c r="J1619" t="n">
        <v>142.34</v>
      </c>
      <c r="K1619" t="n">
        <v>46.47</v>
      </c>
      <c r="L1619" t="n">
        <v>7.75</v>
      </c>
      <c r="M1619" t="n">
        <v>10</v>
      </c>
      <c r="N1619" t="n">
        <v>23.12</v>
      </c>
      <c r="O1619" t="n">
        <v>17788.92</v>
      </c>
      <c r="P1619" t="n">
        <v>109.6</v>
      </c>
      <c r="Q1619" t="n">
        <v>460.7</v>
      </c>
      <c r="R1619" t="n">
        <v>51.04</v>
      </c>
      <c r="S1619" t="n">
        <v>32.19</v>
      </c>
      <c r="T1619" t="n">
        <v>5504.31</v>
      </c>
      <c r="U1619" t="n">
        <v>0.63</v>
      </c>
      <c r="V1619" t="n">
        <v>0.75</v>
      </c>
      <c r="W1619" t="n">
        <v>1.47</v>
      </c>
      <c r="X1619" t="n">
        <v>0.32</v>
      </c>
      <c r="Y1619" t="n">
        <v>1</v>
      </c>
      <c r="Z1619" t="n">
        <v>10</v>
      </c>
    </row>
    <row r="1620">
      <c r="A1620" t="n">
        <v>28</v>
      </c>
      <c r="B1620" t="n">
        <v>65</v>
      </c>
      <c r="C1620" t="inlineStr">
        <is>
          <t xml:space="preserve">CONCLUIDO	</t>
        </is>
      </c>
      <c r="D1620" t="n">
        <v>6.9974</v>
      </c>
      <c r="E1620" t="n">
        <v>14.29</v>
      </c>
      <c r="F1620" t="n">
        <v>11.81</v>
      </c>
      <c r="G1620" t="n">
        <v>64.43000000000001</v>
      </c>
      <c r="H1620" t="n">
        <v>0.99</v>
      </c>
      <c r="I1620" t="n">
        <v>11</v>
      </c>
      <c r="J1620" t="n">
        <v>142.68</v>
      </c>
      <c r="K1620" t="n">
        <v>46.47</v>
      </c>
      <c r="L1620" t="n">
        <v>8</v>
      </c>
      <c r="M1620" t="n">
        <v>9</v>
      </c>
      <c r="N1620" t="n">
        <v>23.21</v>
      </c>
      <c r="O1620" t="n">
        <v>17831.04</v>
      </c>
      <c r="P1620" t="n">
        <v>108.47</v>
      </c>
      <c r="Q1620" t="n">
        <v>460.69</v>
      </c>
      <c r="R1620" t="n">
        <v>49.55</v>
      </c>
      <c r="S1620" t="n">
        <v>32.19</v>
      </c>
      <c r="T1620" t="n">
        <v>4762.37</v>
      </c>
      <c r="U1620" t="n">
        <v>0.65</v>
      </c>
      <c r="V1620" t="n">
        <v>0.76</v>
      </c>
      <c r="W1620" t="n">
        <v>1.46</v>
      </c>
      <c r="X1620" t="n">
        <v>0.28</v>
      </c>
      <c r="Y1620" t="n">
        <v>1</v>
      </c>
      <c r="Z1620" t="n">
        <v>10</v>
      </c>
    </row>
    <row r="1621">
      <c r="A1621" t="n">
        <v>29</v>
      </c>
      <c r="B1621" t="n">
        <v>65</v>
      </c>
      <c r="C1621" t="inlineStr">
        <is>
          <t xml:space="preserve">CONCLUIDO	</t>
        </is>
      </c>
      <c r="D1621" t="n">
        <v>6.9972</v>
      </c>
      <c r="E1621" t="n">
        <v>14.29</v>
      </c>
      <c r="F1621" t="n">
        <v>11.81</v>
      </c>
      <c r="G1621" t="n">
        <v>64.43000000000001</v>
      </c>
      <c r="H1621" t="n">
        <v>1.02</v>
      </c>
      <c r="I1621" t="n">
        <v>11</v>
      </c>
      <c r="J1621" t="n">
        <v>143.02</v>
      </c>
      <c r="K1621" t="n">
        <v>46.47</v>
      </c>
      <c r="L1621" t="n">
        <v>8.25</v>
      </c>
      <c r="M1621" t="n">
        <v>9</v>
      </c>
      <c r="N1621" t="n">
        <v>23.3</v>
      </c>
      <c r="O1621" t="n">
        <v>17873.19</v>
      </c>
      <c r="P1621" t="n">
        <v>108.68</v>
      </c>
      <c r="Q1621" t="n">
        <v>460.71</v>
      </c>
      <c r="R1621" t="n">
        <v>49.55</v>
      </c>
      <c r="S1621" t="n">
        <v>32.19</v>
      </c>
      <c r="T1621" t="n">
        <v>4761.16</v>
      </c>
      <c r="U1621" t="n">
        <v>0.65</v>
      </c>
      <c r="V1621" t="n">
        <v>0.76</v>
      </c>
      <c r="W1621" t="n">
        <v>1.46</v>
      </c>
      <c r="X1621" t="n">
        <v>0.28</v>
      </c>
      <c r="Y1621" t="n">
        <v>1</v>
      </c>
      <c r="Z1621" t="n">
        <v>10</v>
      </c>
    </row>
    <row r="1622">
      <c r="A1622" t="n">
        <v>30</v>
      </c>
      <c r="B1622" t="n">
        <v>65</v>
      </c>
      <c r="C1622" t="inlineStr">
        <is>
          <t xml:space="preserve">CONCLUIDO	</t>
        </is>
      </c>
      <c r="D1622" t="n">
        <v>7.0251</v>
      </c>
      <c r="E1622" t="n">
        <v>14.23</v>
      </c>
      <c r="F1622" t="n">
        <v>11.78</v>
      </c>
      <c r="G1622" t="n">
        <v>70.69</v>
      </c>
      <c r="H1622" t="n">
        <v>1.05</v>
      </c>
      <c r="I1622" t="n">
        <v>10</v>
      </c>
      <c r="J1622" t="n">
        <v>143.36</v>
      </c>
      <c r="K1622" t="n">
        <v>46.47</v>
      </c>
      <c r="L1622" t="n">
        <v>8.5</v>
      </c>
      <c r="M1622" t="n">
        <v>8</v>
      </c>
      <c r="N1622" t="n">
        <v>23.4</v>
      </c>
      <c r="O1622" t="n">
        <v>17915.37</v>
      </c>
      <c r="P1622" t="n">
        <v>106.62</v>
      </c>
      <c r="Q1622" t="n">
        <v>460.71</v>
      </c>
      <c r="R1622" t="n">
        <v>48.64</v>
      </c>
      <c r="S1622" t="n">
        <v>32.19</v>
      </c>
      <c r="T1622" t="n">
        <v>4309.95</v>
      </c>
      <c r="U1622" t="n">
        <v>0.66</v>
      </c>
      <c r="V1622" t="n">
        <v>0.76</v>
      </c>
      <c r="W1622" t="n">
        <v>1.46</v>
      </c>
      <c r="X1622" t="n">
        <v>0.25</v>
      </c>
      <c r="Y1622" t="n">
        <v>1</v>
      </c>
      <c r="Z1622" t="n">
        <v>10</v>
      </c>
    </row>
    <row r="1623">
      <c r="A1623" t="n">
        <v>31</v>
      </c>
      <c r="B1623" t="n">
        <v>65</v>
      </c>
      <c r="C1623" t="inlineStr">
        <is>
          <t xml:space="preserve">CONCLUIDO	</t>
        </is>
      </c>
      <c r="D1623" t="n">
        <v>7.0217</v>
      </c>
      <c r="E1623" t="n">
        <v>14.24</v>
      </c>
      <c r="F1623" t="n">
        <v>11.79</v>
      </c>
      <c r="G1623" t="n">
        <v>70.73</v>
      </c>
      <c r="H1623" t="n">
        <v>1.08</v>
      </c>
      <c r="I1623" t="n">
        <v>10</v>
      </c>
      <c r="J1623" t="n">
        <v>143.7</v>
      </c>
      <c r="K1623" t="n">
        <v>46.47</v>
      </c>
      <c r="L1623" t="n">
        <v>8.75</v>
      </c>
      <c r="M1623" t="n">
        <v>8</v>
      </c>
      <c r="N1623" t="n">
        <v>23.49</v>
      </c>
      <c r="O1623" t="n">
        <v>17957.59</v>
      </c>
      <c r="P1623" t="n">
        <v>105.73</v>
      </c>
      <c r="Q1623" t="n">
        <v>460.72</v>
      </c>
      <c r="R1623" t="n">
        <v>48.89</v>
      </c>
      <c r="S1623" t="n">
        <v>32.19</v>
      </c>
      <c r="T1623" t="n">
        <v>4439.06</v>
      </c>
      <c r="U1623" t="n">
        <v>0.66</v>
      </c>
      <c r="V1623" t="n">
        <v>0.76</v>
      </c>
      <c r="W1623" t="n">
        <v>1.46</v>
      </c>
      <c r="X1623" t="n">
        <v>0.26</v>
      </c>
      <c r="Y1623" t="n">
        <v>1</v>
      </c>
      <c r="Z1623" t="n">
        <v>10</v>
      </c>
    </row>
    <row r="1624">
      <c r="A1624" t="n">
        <v>32</v>
      </c>
      <c r="B1624" t="n">
        <v>65</v>
      </c>
      <c r="C1624" t="inlineStr">
        <is>
          <t xml:space="preserve">CONCLUIDO	</t>
        </is>
      </c>
      <c r="D1624" t="n">
        <v>7.0223</v>
      </c>
      <c r="E1624" t="n">
        <v>14.24</v>
      </c>
      <c r="F1624" t="n">
        <v>11.79</v>
      </c>
      <c r="G1624" t="n">
        <v>70.73</v>
      </c>
      <c r="H1624" t="n">
        <v>1.11</v>
      </c>
      <c r="I1624" t="n">
        <v>10</v>
      </c>
      <c r="J1624" t="n">
        <v>144.05</v>
      </c>
      <c r="K1624" t="n">
        <v>46.47</v>
      </c>
      <c r="L1624" t="n">
        <v>9</v>
      </c>
      <c r="M1624" t="n">
        <v>8</v>
      </c>
      <c r="N1624" t="n">
        <v>23.58</v>
      </c>
      <c r="O1624" t="n">
        <v>17999.83</v>
      </c>
      <c r="P1624" t="n">
        <v>104.62</v>
      </c>
      <c r="Q1624" t="n">
        <v>460.7</v>
      </c>
      <c r="R1624" t="n">
        <v>48.87</v>
      </c>
      <c r="S1624" t="n">
        <v>32.19</v>
      </c>
      <c r="T1624" t="n">
        <v>4428.44</v>
      </c>
      <c r="U1624" t="n">
        <v>0.66</v>
      </c>
      <c r="V1624" t="n">
        <v>0.76</v>
      </c>
      <c r="W1624" t="n">
        <v>1.46</v>
      </c>
      <c r="X1624" t="n">
        <v>0.25</v>
      </c>
      <c r="Y1624" t="n">
        <v>1</v>
      </c>
      <c r="Z1624" t="n">
        <v>10</v>
      </c>
    </row>
    <row r="1625">
      <c r="A1625" t="n">
        <v>33</v>
      </c>
      <c r="B1625" t="n">
        <v>65</v>
      </c>
      <c r="C1625" t="inlineStr">
        <is>
          <t xml:space="preserve">CONCLUIDO	</t>
        </is>
      </c>
      <c r="D1625" t="n">
        <v>7.0485</v>
      </c>
      <c r="E1625" t="n">
        <v>14.19</v>
      </c>
      <c r="F1625" t="n">
        <v>11.76</v>
      </c>
      <c r="G1625" t="n">
        <v>78.41</v>
      </c>
      <c r="H1625" t="n">
        <v>1.13</v>
      </c>
      <c r="I1625" t="n">
        <v>9</v>
      </c>
      <c r="J1625" t="n">
        <v>144.39</v>
      </c>
      <c r="K1625" t="n">
        <v>46.47</v>
      </c>
      <c r="L1625" t="n">
        <v>9.25</v>
      </c>
      <c r="M1625" t="n">
        <v>7</v>
      </c>
      <c r="N1625" t="n">
        <v>23.67</v>
      </c>
      <c r="O1625" t="n">
        <v>18042.12</v>
      </c>
      <c r="P1625" t="n">
        <v>102.87</v>
      </c>
      <c r="Q1625" t="n">
        <v>460.69</v>
      </c>
      <c r="R1625" t="n">
        <v>47.79</v>
      </c>
      <c r="S1625" t="n">
        <v>32.19</v>
      </c>
      <c r="T1625" t="n">
        <v>3892.25</v>
      </c>
      <c r="U1625" t="n">
        <v>0.67</v>
      </c>
      <c r="V1625" t="n">
        <v>0.76</v>
      </c>
      <c r="W1625" t="n">
        <v>1.47</v>
      </c>
      <c r="X1625" t="n">
        <v>0.23</v>
      </c>
      <c r="Y1625" t="n">
        <v>1</v>
      </c>
      <c r="Z1625" t="n">
        <v>10</v>
      </c>
    </row>
    <row r="1626">
      <c r="A1626" t="n">
        <v>34</v>
      </c>
      <c r="B1626" t="n">
        <v>65</v>
      </c>
      <c r="C1626" t="inlineStr">
        <is>
          <t xml:space="preserve">CONCLUIDO	</t>
        </is>
      </c>
      <c r="D1626" t="n">
        <v>7.0533</v>
      </c>
      <c r="E1626" t="n">
        <v>14.18</v>
      </c>
      <c r="F1626" t="n">
        <v>11.75</v>
      </c>
      <c r="G1626" t="n">
        <v>78.34999999999999</v>
      </c>
      <c r="H1626" t="n">
        <v>1.16</v>
      </c>
      <c r="I1626" t="n">
        <v>9</v>
      </c>
      <c r="J1626" t="n">
        <v>144.73</v>
      </c>
      <c r="K1626" t="n">
        <v>46.47</v>
      </c>
      <c r="L1626" t="n">
        <v>9.5</v>
      </c>
      <c r="M1626" t="n">
        <v>5</v>
      </c>
      <c r="N1626" t="n">
        <v>23.77</v>
      </c>
      <c r="O1626" t="n">
        <v>18084.43</v>
      </c>
      <c r="P1626" t="n">
        <v>102.91</v>
      </c>
      <c r="Q1626" t="n">
        <v>460.71</v>
      </c>
      <c r="R1626" t="n">
        <v>47.43</v>
      </c>
      <c r="S1626" t="n">
        <v>32.19</v>
      </c>
      <c r="T1626" t="n">
        <v>3711.03</v>
      </c>
      <c r="U1626" t="n">
        <v>0.68</v>
      </c>
      <c r="V1626" t="n">
        <v>0.76</v>
      </c>
      <c r="W1626" t="n">
        <v>1.47</v>
      </c>
      <c r="X1626" t="n">
        <v>0.22</v>
      </c>
      <c r="Y1626" t="n">
        <v>1</v>
      </c>
      <c r="Z1626" t="n">
        <v>10</v>
      </c>
    </row>
    <row r="1627">
      <c r="A1627" t="n">
        <v>35</v>
      </c>
      <c r="B1627" t="n">
        <v>65</v>
      </c>
      <c r="C1627" t="inlineStr">
        <is>
          <t xml:space="preserve">CONCLUIDO	</t>
        </is>
      </c>
      <c r="D1627" t="n">
        <v>7.0467</v>
      </c>
      <c r="E1627" t="n">
        <v>14.19</v>
      </c>
      <c r="F1627" t="n">
        <v>11.77</v>
      </c>
      <c r="G1627" t="n">
        <v>78.44</v>
      </c>
      <c r="H1627" t="n">
        <v>1.19</v>
      </c>
      <c r="I1627" t="n">
        <v>9</v>
      </c>
      <c r="J1627" t="n">
        <v>145.08</v>
      </c>
      <c r="K1627" t="n">
        <v>46.47</v>
      </c>
      <c r="L1627" t="n">
        <v>9.75</v>
      </c>
      <c r="M1627" t="n">
        <v>4</v>
      </c>
      <c r="N1627" t="n">
        <v>23.86</v>
      </c>
      <c r="O1627" t="n">
        <v>18126.77</v>
      </c>
      <c r="P1627" t="n">
        <v>102.84</v>
      </c>
      <c r="Q1627" t="n">
        <v>460.71</v>
      </c>
      <c r="R1627" t="n">
        <v>47.99</v>
      </c>
      <c r="S1627" t="n">
        <v>32.19</v>
      </c>
      <c r="T1627" t="n">
        <v>3993.98</v>
      </c>
      <c r="U1627" t="n">
        <v>0.67</v>
      </c>
      <c r="V1627" t="n">
        <v>0.76</v>
      </c>
      <c r="W1627" t="n">
        <v>1.46</v>
      </c>
      <c r="X1627" t="n">
        <v>0.23</v>
      </c>
      <c r="Y1627" t="n">
        <v>1</v>
      </c>
      <c r="Z1627" t="n">
        <v>10</v>
      </c>
    </row>
    <row r="1628">
      <c r="A1628" t="n">
        <v>36</v>
      </c>
      <c r="B1628" t="n">
        <v>65</v>
      </c>
      <c r="C1628" t="inlineStr">
        <is>
          <t xml:space="preserve">CONCLUIDO	</t>
        </is>
      </c>
      <c r="D1628" t="n">
        <v>7.0447</v>
      </c>
      <c r="E1628" t="n">
        <v>14.2</v>
      </c>
      <c r="F1628" t="n">
        <v>11.77</v>
      </c>
      <c r="G1628" t="n">
        <v>78.45999999999999</v>
      </c>
      <c r="H1628" t="n">
        <v>1.22</v>
      </c>
      <c r="I1628" t="n">
        <v>9</v>
      </c>
      <c r="J1628" t="n">
        <v>145.42</v>
      </c>
      <c r="K1628" t="n">
        <v>46.47</v>
      </c>
      <c r="L1628" t="n">
        <v>10</v>
      </c>
      <c r="M1628" t="n">
        <v>2</v>
      </c>
      <c r="N1628" t="n">
        <v>23.95</v>
      </c>
      <c r="O1628" t="n">
        <v>18169.15</v>
      </c>
      <c r="P1628" t="n">
        <v>102.91</v>
      </c>
      <c r="Q1628" t="n">
        <v>460.71</v>
      </c>
      <c r="R1628" t="n">
        <v>47.94</v>
      </c>
      <c r="S1628" t="n">
        <v>32.19</v>
      </c>
      <c r="T1628" t="n">
        <v>3969.11</v>
      </c>
      <c r="U1628" t="n">
        <v>0.67</v>
      </c>
      <c r="V1628" t="n">
        <v>0.76</v>
      </c>
      <c r="W1628" t="n">
        <v>1.47</v>
      </c>
      <c r="X1628" t="n">
        <v>0.24</v>
      </c>
      <c r="Y1628" t="n">
        <v>1</v>
      </c>
      <c r="Z1628" t="n">
        <v>10</v>
      </c>
    </row>
    <row r="1629">
      <c r="A1629" t="n">
        <v>37</v>
      </c>
      <c r="B1629" t="n">
        <v>65</v>
      </c>
      <c r="C1629" t="inlineStr">
        <is>
          <t xml:space="preserve">CONCLUIDO	</t>
        </is>
      </c>
      <c r="D1629" t="n">
        <v>7.0457</v>
      </c>
      <c r="E1629" t="n">
        <v>14.19</v>
      </c>
      <c r="F1629" t="n">
        <v>11.77</v>
      </c>
      <c r="G1629" t="n">
        <v>78.45</v>
      </c>
      <c r="H1629" t="n">
        <v>1.24</v>
      </c>
      <c r="I1629" t="n">
        <v>9</v>
      </c>
      <c r="J1629" t="n">
        <v>145.76</v>
      </c>
      <c r="K1629" t="n">
        <v>46.47</v>
      </c>
      <c r="L1629" t="n">
        <v>10.25</v>
      </c>
      <c r="M1629" t="n">
        <v>2</v>
      </c>
      <c r="N1629" t="n">
        <v>24.05</v>
      </c>
      <c r="O1629" t="n">
        <v>18211.56</v>
      </c>
      <c r="P1629" t="n">
        <v>102.47</v>
      </c>
      <c r="Q1629" t="n">
        <v>460.71</v>
      </c>
      <c r="R1629" t="n">
        <v>47.88</v>
      </c>
      <c r="S1629" t="n">
        <v>32.19</v>
      </c>
      <c r="T1629" t="n">
        <v>3937.74</v>
      </c>
      <c r="U1629" t="n">
        <v>0.67</v>
      </c>
      <c r="V1629" t="n">
        <v>0.76</v>
      </c>
      <c r="W1629" t="n">
        <v>1.47</v>
      </c>
      <c r="X1629" t="n">
        <v>0.23</v>
      </c>
      <c r="Y1629" t="n">
        <v>1</v>
      </c>
      <c r="Z1629" t="n">
        <v>10</v>
      </c>
    </row>
    <row r="1630">
      <c r="A1630" t="n">
        <v>38</v>
      </c>
      <c r="B1630" t="n">
        <v>65</v>
      </c>
      <c r="C1630" t="inlineStr">
        <is>
          <t xml:space="preserve">CONCLUIDO	</t>
        </is>
      </c>
      <c r="D1630" t="n">
        <v>7.0469</v>
      </c>
      <c r="E1630" t="n">
        <v>14.19</v>
      </c>
      <c r="F1630" t="n">
        <v>11.77</v>
      </c>
      <c r="G1630" t="n">
        <v>78.44</v>
      </c>
      <c r="H1630" t="n">
        <v>1.27</v>
      </c>
      <c r="I1630" t="n">
        <v>9</v>
      </c>
      <c r="J1630" t="n">
        <v>146.11</v>
      </c>
      <c r="K1630" t="n">
        <v>46.47</v>
      </c>
      <c r="L1630" t="n">
        <v>10.5</v>
      </c>
      <c r="M1630" t="n">
        <v>2</v>
      </c>
      <c r="N1630" t="n">
        <v>24.14</v>
      </c>
      <c r="O1630" t="n">
        <v>18254.01</v>
      </c>
      <c r="P1630" t="n">
        <v>102.31</v>
      </c>
      <c r="Q1630" t="n">
        <v>460.71</v>
      </c>
      <c r="R1630" t="n">
        <v>47.88</v>
      </c>
      <c r="S1630" t="n">
        <v>32.19</v>
      </c>
      <c r="T1630" t="n">
        <v>3935.93</v>
      </c>
      <c r="U1630" t="n">
        <v>0.67</v>
      </c>
      <c r="V1630" t="n">
        <v>0.76</v>
      </c>
      <c r="W1630" t="n">
        <v>1.47</v>
      </c>
      <c r="X1630" t="n">
        <v>0.23</v>
      </c>
      <c r="Y1630" t="n">
        <v>1</v>
      </c>
      <c r="Z1630" t="n">
        <v>10</v>
      </c>
    </row>
    <row r="1631">
      <c r="A1631" t="n">
        <v>39</v>
      </c>
      <c r="B1631" t="n">
        <v>65</v>
      </c>
      <c r="C1631" t="inlineStr">
        <is>
          <t xml:space="preserve">CONCLUIDO	</t>
        </is>
      </c>
      <c r="D1631" t="n">
        <v>7.0458</v>
      </c>
      <c r="E1631" t="n">
        <v>14.19</v>
      </c>
      <c r="F1631" t="n">
        <v>11.77</v>
      </c>
      <c r="G1631" t="n">
        <v>78.45</v>
      </c>
      <c r="H1631" t="n">
        <v>1.3</v>
      </c>
      <c r="I1631" t="n">
        <v>9</v>
      </c>
      <c r="J1631" t="n">
        <v>146.45</v>
      </c>
      <c r="K1631" t="n">
        <v>46.47</v>
      </c>
      <c r="L1631" t="n">
        <v>10.75</v>
      </c>
      <c r="M1631" t="n">
        <v>1</v>
      </c>
      <c r="N1631" t="n">
        <v>24.24</v>
      </c>
      <c r="O1631" t="n">
        <v>18296.48</v>
      </c>
      <c r="P1631" t="n">
        <v>102.11</v>
      </c>
      <c r="Q1631" t="n">
        <v>460.71</v>
      </c>
      <c r="R1631" t="n">
        <v>47.87</v>
      </c>
      <c r="S1631" t="n">
        <v>32.19</v>
      </c>
      <c r="T1631" t="n">
        <v>3934.09</v>
      </c>
      <c r="U1631" t="n">
        <v>0.67</v>
      </c>
      <c r="V1631" t="n">
        <v>0.76</v>
      </c>
      <c r="W1631" t="n">
        <v>1.47</v>
      </c>
      <c r="X1631" t="n">
        <v>0.23</v>
      </c>
      <c r="Y1631" t="n">
        <v>1</v>
      </c>
      <c r="Z1631" t="n">
        <v>10</v>
      </c>
    </row>
    <row r="1632">
      <c r="A1632" t="n">
        <v>40</v>
      </c>
      <c r="B1632" t="n">
        <v>65</v>
      </c>
      <c r="C1632" t="inlineStr">
        <is>
          <t xml:space="preserve">CONCLUIDO	</t>
        </is>
      </c>
      <c r="D1632" t="n">
        <v>7.0447</v>
      </c>
      <c r="E1632" t="n">
        <v>14.2</v>
      </c>
      <c r="F1632" t="n">
        <v>11.77</v>
      </c>
      <c r="G1632" t="n">
        <v>78.45999999999999</v>
      </c>
      <c r="H1632" t="n">
        <v>1.33</v>
      </c>
      <c r="I1632" t="n">
        <v>9</v>
      </c>
      <c r="J1632" t="n">
        <v>146.8</v>
      </c>
      <c r="K1632" t="n">
        <v>46.47</v>
      </c>
      <c r="L1632" t="n">
        <v>11</v>
      </c>
      <c r="M1632" t="n">
        <v>1</v>
      </c>
      <c r="N1632" t="n">
        <v>24.33</v>
      </c>
      <c r="O1632" t="n">
        <v>18338.99</v>
      </c>
      <c r="P1632" t="n">
        <v>102.13</v>
      </c>
      <c r="Q1632" t="n">
        <v>460.72</v>
      </c>
      <c r="R1632" t="n">
        <v>47.98</v>
      </c>
      <c r="S1632" t="n">
        <v>32.19</v>
      </c>
      <c r="T1632" t="n">
        <v>3987.49</v>
      </c>
      <c r="U1632" t="n">
        <v>0.67</v>
      </c>
      <c r="V1632" t="n">
        <v>0.76</v>
      </c>
      <c r="W1632" t="n">
        <v>1.47</v>
      </c>
      <c r="X1632" t="n">
        <v>0.24</v>
      </c>
      <c r="Y1632" t="n">
        <v>1</v>
      </c>
      <c r="Z1632" t="n">
        <v>10</v>
      </c>
    </row>
    <row r="1633">
      <c r="A1633" t="n">
        <v>41</v>
      </c>
      <c r="B1633" t="n">
        <v>65</v>
      </c>
      <c r="C1633" t="inlineStr">
        <is>
          <t xml:space="preserve">CONCLUIDO	</t>
        </is>
      </c>
      <c r="D1633" t="n">
        <v>7.0449</v>
      </c>
      <c r="E1633" t="n">
        <v>14.19</v>
      </c>
      <c r="F1633" t="n">
        <v>11.77</v>
      </c>
      <c r="G1633" t="n">
        <v>78.45999999999999</v>
      </c>
      <c r="H1633" t="n">
        <v>1.35</v>
      </c>
      <c r="I1633" t="n">
        <v>9</v>
      </c>
      <c r="J1633" t="n">
        <v>147.14</v>
      </c>
      <c r="K1633" t="n">
        <v>46.47</v>
      </c>
      <c r="L1633" t="n">
        <v>11.25</v>
      </c>
      <c r="M1633" t="n">
        <v>1</v>
      </c>
      <c r="N1633" t="n">
        <v>24.43</v>
      </c>
      <c r="O1633" t="n">
        <v>18381.53</v>
      </c>
      <c r="P1633" t="n">
        <v>102.16</v>
      </c>
      <c r="Q1633" t="n">
        <v>460.71</v>
      </c>
      <c r="R1633" t="n">
        <v>47.93</v>
      </c>
      <c r="S1633" t="n">
        <v>32.19</v>
      </c>
      <c r="T1633" t="n">
        <v>3962.94</v>
      </c>
      <c r="U1633" t="n">
        <v>0.67</v>
      </c>
      <c r="V1633" t="n">
        <v>0.76</v>
      </c>
      <c r="W1633" t="n">
        <v>1.47</v>
      </c>
      <c r="X1633" t="n">
        <v>0.24</v>
      </c>
      <c r="Y1633" t="n">
        <v>1</v>
      </c>
      <c r="Z1633" t="n">
        <v>10</v>
      </c>
    </row>
    <row r="1634">
      <c r="A1634" t="n">
        <v>42</v>
      </c>
      <c r="B1634" t="n">
        <v>65</v>
      </c>
      <c r="C1634" t="inlineStr">
        <is>
          <t xml:space="preserve">CONCLUIDO	</t>
        </is>
      </c>
      <c r="D1634" t="n">
        <v>7.0407</v>
      </c>
      <c r="E1634" t="n">
        <v>14.2</v>
      </c>
      <c r="F1634" t="n">
        <v>11.78</v>
      </c>
      <c r="G1634" t="n">
        <v>78.52</v>
      </c>
      <c r="H1634" t="n">
        <v>1.38</v>
      </c>
      <c r="I1634" t="n">
        <v>9</v>
      </c>
      <c r="J1634" t="n">
        <v>147.49</v>
      </c>
      <c r="K1634" t="n">
        <v>46.47</v>
      </c>
      <c r="L1634" t="n">
        <v>11.5</v>
      </c>
      <c r="M1634" t="n">
        <v>0</v>
      </c>
      <c r="N1634" t="n">
        <v>24.52</v>
      </c>
      <c r="O1634" t="n">
        <v>18424.11</v>
      </c>
      <c r="P1634" t="n">
        <v>102.32</v>
      </c>
      <c r="Q1634" t="n">
        <v>460.71</v>
      </c>
      <c r="R1634" t="n">
        <v>48.2</v>
      </c>
      <c r="S1634" t="n">
        <v>32.19</v>
      </c>
      <c r="T1634" t="n">
        <v>4097.46</v>
      </c>
      <c r="U1634" t="n">
        <v>0.67</v>
      </c>
      <c r="V1634" t="n">
        <v>0.76</v>
      </c>
      <c r="W1634" t="n">
        <v>1.47</v>
      </c>
      <c r="X1634" t="n">
        <v>0.24</v>
      </c>
      <c r="Y1634" t="n">
        <v>1</v>
      </c>
      <c r="Z1634" t="n">
        <v>10</v>
      </c>
    </row>
    <row r="1635">
      <c r="A1635" t="n">
        <v>0</v>
      </c>
      <c r="B1635" t="n">
        <v>130</v>
      </c>
      <c r="C1635" t="inlineStr">
        <is>
          <t xml:space="preserve">CONCLUIDO	</t>
        </is>
      </c>
      <c r="D1635" t="n">
        <v>3.1734</v>
      </c>
      <c r="E1635" t="n">
        <v>31.51</v>
      </c>
      <c r="F1635" t="n">
        <v>18.1</v>
      </c>
      <c r="G1635" t="n">
        <v>5</v>
      </c>
      <c r="H1635" t="n">
        <v>0.07000000000000001</v>
      </c>
      <c r="I1635" t="n">
        <v>217</v>
      </c>
      <c r="J1635" t="n">
        <v>252.85</v>
      </c>
      <c r="K1635" t="n">
        <v>59.19</v>
      </c>
      <c r="L1635" t="n">
        <v>1</v>
      </c>
      <c r="M1635" t="n">
        <v>215</v>
      </c>
      <c r="N1635" t="n">
        <v>62.65</v>
      </c>
      <c r="O1635" t="n">
        <v>31418.63</v>
      </c>
      <c r="P1635" t="n">
        <v>297.88</v>
      </c>
      <c r="Q1635" t="n">
        <v>460.91</v>
      </c>
      <c r="R1635" t="n">
        <v>255.21</v>
      </c>
      <c r="S1635" t="n">
        <v>32.19</v>
      </c>
      <c r="T1635" t="n">
        <v>106560.66</v>
      </c>
      <c r="U1635" t="n">
        <v>0.13</v>
      </c>
      <c r="V1635" t="n">
        <v>0.49</v>
      </c>
      <c r="W1635" t="n">
        <v>1.8</v>
      </c>
      <c r="X1635" t="n">
        <v>6.56</v>
      </c>
      <c r="Y1635" t="n">
        <v>1</v>
      </c>
      <c r="Z1635" t="n">
        <v>10</v>
      </c>
    </row>
    <row r="1636">
      <c r="A1636" t="n">
        <v>1</v>
      </c>
      <c r="B1636" t="n">
        <v>130</v>
      </c>
      <c r="C1636" t="inlineStr">
        <is>
          <t xml:space="preserve">CONCLUIDO	</t>
        </is>
      </c>
      <c r="D1636" t="n">
        <v>3.7669</v>
      </c>
      <c r="E1636" t="n">
        <v>26.55</v>
      </c>
      <c r="F1636" t="n">
        <v>16.16</v>
      </c>
      <c r="G1636" t="n">
        <v>6.26</v>
      </c>
      <c r="H1636" t="n">
        <v>0.09</v>
      </c>
      <c r="I1636" t="n">
        <v>155</v>
      </c>
      <c r="J1636" t="n">
        <v>253.3</v>
      </c>
      <c r="K1636" t="n">
        <v>59.19</v>
      </c>
      <c r="L1636" t="n">
        <v>1.25</v>
      </c>
      <c r="M1636" t="n">
        <v>153</v>
      </c>
      <c r="N1636" t="n">
        <v>62.86</v>
      </c>
      <c r="O1636" t="n">
        <v>31474.5</v>
      </c>
      <c r="P1636" t="n">
        <v>265.71</v>
      </c>
      <c r="Q1636" t="n">
        <v>460.96</v>
      </c>
      <c r="R1636" t="n">
        <v>190.91</v>
      </c>
      <c r="S1636" t="n">
        <v>32.19</v>
      </c>
      <c r="T1636" t="n">
        <v>74719.96000000001</v>
      </c>
      <c r="U1636" t="n">
        <v>0.17</v>
      </c>
      <c r="V1636" t="n">
        <v>0.55</v>
      </c>
      <c r="W1636" t="n">
        <v>1.73</v>
      </c>
      <c r="X1636" t="n">
        <v>4.63</v>
      </c>
      <c r="Y1636" t="n">
        <v>1</v>
      </c>
      <c r="Z1636" t="n">
        <v>10</v>
      </c>
    </row>
    <row r="1637">
      <c r="A1637" t="n">
        <v>2</v>
      </c>
      <c r="B1637" t="n">
        <v>130</v>
      </c>
      <c r="C1637" t="inlineStr">
        <is>
          <t xml:space="preserve">CONCLUIDO	</t>
        </is>
      </c>
      <c r="D1637" t="n">
        <v>4.2103</v>
      </c>
      <c r="E1637" t="n">
        <v>23.75</v>
      </c>
      <c r="F1637" t="n">
        <v>15.08</v>
      </c>
      <c r="G1637" t="n">
        <v>7.54</v>
      </c>
      <c r="H1637" t="n">
        <v>0.11</v>
      </c>
      <c r="I1637" t="n">
        <v>120</v>
      </c>
      <c r="J1637" t="n">
        <v>253.75</v>
      </c>
      <c r="K1637" t="n">
        <v>59.19</v>
      </c>
      <c r="L1637" t="n">
        <v>1.5</v>
      </c>
      <c r="M1637" t="n">
        <v>118</v>
      </c>
      <c r="N1637" t="n">
        <v>63.06</v>
      </c>
      <c r="O1637" t="n">
        <v>31530.44</v>
      </c>
      <c r="P1637" t="n">
        <v>247.56</v>
      </c>
      <c r="Q1637" t="n">
        <v>460.78</v>
      </c>
      <c r="R1637" t="n">
        <v>155.71</v>
      </c>
      <c r="S1637" t="n">
        <v>32.19</v>
      </c>
      <c r="T1637" t="n">
        <v>57297.43</v>
      </c>
      <c r="U1637" t="n">
        <v>0.21</v>
      </c>
      <c r="V1637" t="n">
        <v>0.59</v>
      </c>
      <c r="W1637" t="n">
        <v>1.66</v>
      </c>
      <c r="X1637" t="n">
        <v>3.54</v>
      </c>
      <c r="Y1637" t="n">
        <v>1</v>
      </c>
      <c r="Z1637" t="n">
        <v>10</v>
      </c>
    </row>
    <row r="1638">
      <c r="A1638" t="n">
        <v>3</v>
      </c>
      <c r="B1638" t="n">
        <v>130</v>
      </c>
      <c r="C1638" t="inlineStr">
        <is>
          <t xml:space="preserve">CONCLUIDO	</t>
        </is>
      </c>
      <c r="D1638" t="n">
        <v>4.5517</v>
      </c>
      <c r="E1638" t="n">
        <v>21.97</v>
      </c>
      <c r="F1638" t="n">
        <v>14.37</v>
      </c>
      <c r="G1638" t="n">
        <v>8.800000000000001</v>
      </c>
      <c r="H1638" t="n">
        <v>0.12</v>
      </c>
      <c r="I1638" t="n">
        <v>98</v>
      </c>
      <c r="J1638" t="n">
        <v>254.21</v>
      </c>
      <c r="K1638" t="n">
        <v>59.19</v>
      </c>
      <c r="L1638" t="n">
        <v>1.75</v>
      </c>
      <c r="M1638" t="n">
        <v>96</v>
      </c>
      <c r="N1638" t="n">
        <v>63.26</v>
      </c>
      <c r="O1638" t="n">
        <v>31586.46</v>
      </c>
      <c r="P1638" t="n">
        <v>235.61</v>
      </c>
      <c r="Q1638" t="n">
        <v>460.9</v>
      </c>
      <c r="R1638" t="n">
        <v>133.06</v>
      </c>
      <c r="S1638" t="n">
        <v>32.19</v>
      </c>
      <c r="T1638" t="n">
        <v>46082.71</v>
      </c>
      <c r="U1638" t="n">
        <v>0.24</v>
      </c>
      <c r="V1638" t="n">
        <v>0.62</v>
      </c>
      <c r="W1638" t="n">
        <v>1.61</v>
      </c>
      <c r="X1638" t="n">
        <v>2.84</v>
      </c>
      <c r="Y1638" t="n">
        <v>1</v>
      </c>
      <c r="Z1638" t="n">
        <v>10</v>
      </c>
    </row>
    <row r="1639">
      <c r="A1639" t="n">
        <v>4</v>
      </c>
      <c r="B1639" t="n">
        <v>130</v>
      </c>
      <c r="C1639" t="inlineStr">
        <is>
          <t xml:space="preserve">CONCLUIDO	</t>
        </is>
      </c>
      <c r="D1639" t="n">
        <v>4.811</v>
      </c>
      <c r="E1639" t="n">
        <v>20.79</v>
      </c>
      <c r="F1639" t="n">
        <v>13.92</v>
      </c>
      <c r="G1639" t="n">
        <v>10.06</v>
      </c>
      <c r="H1639" t="n">
        <v>0.14</v>
      </c>
      <c r="I1639" t="n">
        <v>83</v>
      </c>
      <c r="J1639" t="n">
        <v>254.66</v>
      </c>
      <c r="K1639" t="n">
        <v>59.19</v>
      </c>
      <c r="L1639" t="n">
        <v>2</v>
      </c>
      <c r="M1639" t="n">
        <v>81</v>
      </c>
      <c r="N1639" t="n">
        <v>63.47</v>
      </c>
      <c r="O1639" t="n">
        <v>31642.55</v>
      </c>
      <c r="P1639" t="n">
        <v>227.87</v>
      </c>
      <c r="Q1639" t="n">
        <v>460.77</v>
      </c>
      <c r="R1639" t="n">
        <v>118.16</v>
      </c>
      <c r="S1639" t="n">
        <v>32.19</v>
      </c>
      <c r="T1639" t="n">
        <v>38706.98</v>
      </c>
      <c r="U1639" t="n">
        <v>0.27</v>
      </c>
      <c r="V1639" t="n">
        <v>0.64</v>
      </c>
      <c r="W1639" t="n">
        <v>1.59</v>
      </c>
      <c r="X1639" t="n">
        <v>2.39</v>
      </c>
      <c r="Y1639" t="n">
        <v>1</v>
      </c>
      <c r="Z1639" t="n">
        <v>10</v>
      </c>
    </row>
    <row r="1640">
      <c r="A1640" t="n">
        <v>5</v>
      </c>
      <c r="B1640" t="n">
        <v>130</v>
      </c>
      <c r="C1640" t="inlineStr">
        <is>
          <t xml:space="preserve">CONCLUIDO	</t>
        </is>
      </c>
      <c r="D1640" t="n">
        <v>4.9949</v>
      </c>
      <c r="E1640" t="n">
        <v>20.02</v>
      </c>
      <c r="F1640" t="n">
        <v>13.65</v>
      </c>
      <c r="G1640" t="n">
        <v>11.22</v>
      </c>
      <c r="H1640" t="n">
        <v>0.16</v>
      </c>
      <c r="I1640" t="n">
        <v>73</v>
      </c>
      <c r="J1640" t="n">
        <v>255.12</v>
      </c>
      <c r="K1640" t="n">
        <v>59.19</v>
      </c>
      <c r="L1640" t="n">
        <v>2.25</v>
      </c>
      <c r="M1640" t="n">
        <v>71</v>
      </c>
      <c r="N1640" t="n">
        <v>63.67</v>
      </c>
      <c r="O1640" t="n">
        <v>31698.72</v>
      </c>
      <c r="P1640" t="n">
        <v>223.14</v>
      </c>
      <c r="Q1640" t="n">
        <v>460.72</v>
      </c>
      <c r="R1640" t="n">
        <v>109.39</v>
      </c>
      <c r="S1640" t="n">
        <v>32.19</v>
      </c>
      <c r="T1640" t="n">
        <v>34371.97</v>
      </c>
      <c r="U1640" t="n">
        <v>0.29</v>
      </c>
      <c r="V1640" t="n">
        <v>0.65</v>
      </c>
      <c r="W1640" t="n">
        <v>1.57</v>
      </c>
      <c r="X1640" t="n">
        <v>2.11</v>
      </c>
      <c r="Y1640" t="n">
        <v>1</v>
      </c>
      <c r="Z1640" t="n">
        <v>10</v>
      </c>
    </row>
    <row r="1641">
      <c r="A1641" t="n">
        <v>6</v>
      </c>
      <c r="B1641" t="n">
        <v>130</v>
      </c>
      <c r="C1641" t="inlineStr">
        <is>
          <t xml:space="preserve">CONCLUIDO	</t>
        </is>
      </c>
      <c r="D1641" t="n">
        <v>5.1748</v>
      </c>
      <c r="E1641" t="n">
        <v>19.32</v>
      </c>
      <c r="F1641" t="n">
        <v>13.39</v>
      </c>
      <c r="G1641" t="n">
        <v>12.55</v>
      </c>
      <c r="H1641" t="n">
        <v>0.17</v>
      </c>
      <c r="I1641" t="n">
        <v>64</v>
      </c>
      <c r="J1641" t="n">
        <v>255.57</v>
      </c>
      <c r="K1641" t="n">
        <v>59.19</v>
      </c>
      <c r="L1641" t="n">
        <v>2.5</v>
      </c>
      <c r="M1641" t="n">
        <v>62</v>
      </c>
      <c r="N1641" t="n">
        <v>63.88</v>
      </c>
      <c r="O1641" t="n">
        <v>31754.97</v>
      </c>
      <c r="P1641" t="n">
        <v>218.64</v>
      </c>
      <c r="Q1641" t="n">
        <v>460.76</v>
      </c>
      <c r="R1641" t="n">
        <v>100.55</v>
      </c>
      <c r="S1641" t="n">
        <v>32.19</v>
      </c>
      <c r="T1641" t="n">
        <v>29999.39</v>
      </c>
      <c r="U1641" t="n">
        <v>0.32</v>
      </c>
      <c r="V1641" t="n">
        <v>0.67</v>
      </c>
      <c r="W1641" t="n">
        <v>1.56</v>
      </c>
      <c r="X1641" t="n">
        <v>1.85</v>
      </c>
      <c r="Y1641" t="n">
        <v>1</v>
      </c>
      <c r="Z1641" t="n">
        <v>10</v>
      </c>
    </row>
    <row r="1642">
      <c r="A1642" t="n">
        <v>7</v>
      </c>
      <c r="B1642" t="n">
        <v>130</v>
      </c>
      <c r="C1642" t="inlineStr">
        <is>
          <t xml:space="preserve">CONCLUIDO	</t>
        </is>
      </c>
      <c r="D1642" t="n">
        <v>5.3356</v>
      </c>
      <c r="E1642" t="n">
        <v>18.74</v>
      </c>
      <c r="F1642" t="n">
        <v>13.15</v>
      </c>
      <c r="G1642" t="n">
        <v>13.84</v>
      </c>
      <c r="H1642" t="n">
        <v>0.19</v>
      </c>
      <c r="I1642" t="n">
        <v>57</v>
      </c>
      <c r="J1642" t="n">
        <v>256.03</v>
      </c>
      <c r="K1642" t="n">
        <v>59.19</v>
      </c>
      <c r="L1642" t="n">
        <v>2.75</v>
      </c>
      <c r="M1642" t="n">
        <v>55</v>
      </c>
      <c r="N1642" t="n">
        <v>64.09</v>
      </c>
      <c r="O1642" t="n">
        <v>31811.29</v>
      </c>
      <c r="P1642" t="n">
        <v>214.44</v>
      </c>
      <c r="Q1642" t="n">
        <v>460.73</v>
      </c>
      <c r="R1642" t="n">
        <v>93.22</v>
      </c>
      <c r="S1642" t="n">
        <v>32.19</v>
      </c>
      <c r="T1642" t="n">
        <v>26365.63</v>
      </c>
      <c r="U1642" t="n">
        <v>0.35</v>
      </c>
      <c r="V1642" t="n">
        <v>0.68</v>
      </c>
      <c r="W1642" t="n">
        <v>1.54</v>
      </c>
      <c r="X1642" t="n">
        <v>1.61</v>
      </c>
      <c r="Y1642" t="n">
        <v>1</v>
      </c>
      <c r="Z1642" t="n">
        <v>10</v>
      </c>
    </row>
    <row r="1643">
      <c r="A1643" t="n">
        <v>8</v>
      </c>
      <c r="B1643" t="n">
        <v>130</v>
      </c>
      <c r="C1643" t="inlineStr">
        <is>
          <t xml:space="preserve">CONCLUIDO	</t>
        </is>
      </c>
      <c r="D1643" t="n">
        <v>5.4482</v>
      </c>
      <c r="E1643" t="n">
        <v>18.35</v>
      </c>
      <c r="F1643" t="n">
        <v>13.01</v>
      </c>
      <c r="G1643" t="n">
        <v>15.01</v>
      </c>
      <c r="H1643" t="n">
        <v>0.21</v>
      </c>
      <c r="I1643" t="n">
        <v>52</v>
      </c>
      <c r="J1643" t="n">
        <v>256.49</v>
      </c>
      <c r="K1643" t="n">
        <v>59.19</v>
      </c>
      <c r="L1643" t="n">
        <v>3</v>
      </c>
      <c r="M1643" t="n">
        <v>50</v>
      </c>
      <c r="N1643" t="n">
        <v>64.29000000000001</v>
      </c>
      <c r="O1643" t="n">
        <v>31867.69</v>
      </c>
      <c r="P1643" t="n">
        <v>211.9</v>
      </c>
      <c r="Q1643" t="n">
        <v>460.76</v>
      </c>
      <c r="R1643" t="n">
        <v>88.62</v>
      </c>
      <c r="S1643" t="n">
        <v>32.19</v>
      </c>
      <c r="T1643" t="n">
        <v>24092.33</v>
      </c>
      <c r="U1643" t="n">
        <v>0.36</v>
      </c>
      <c r="V1643" t="n">
        <v>0.6899999999999999</v>
      </c>
      <c r="W1643" t="n">
        <v>1.53</v>
      </c>
      <c r="X1643" t="n">
        <v>1.47</v>
      </c>
      <c r="Y1643" t="n">
        <v>1</v>
      </c>
      <c r="Z1643" t="n">
        <v>10</v>
      </c>
    </row>
    <row r="1644">
      <c r="A1644" t="n">
        <v>9</v>
      </c>
      <c r="B1644" t="n">
        <v>130</v>
      </c>
      <c r="C1644" t="inlineStr">
        <is>
          <t xml:space="preserve">CONCLUIDO	</t>
        </is>
      </c>
      <c r="D1644" t="n">
        <v>5.5369</v>
      </c>
      <c r="E1644" t="n">
        <v>18.06</v>
      </c>
      <c r="F1644" t="n">
        <v>12.91</v>
      </c>
      <c r="G1644" t="n">
        <v>16.14</v>
      </c>
      <c r="H1644" t="n">
        <v>0.23</v>
      </c>
      <c r="I1644" t="n">
        <v>48</v>
      </c>
      <c r="J1644" t="n">
        <v>256.95</v>
      </c>
      <c r="K1644" t="n">
        <v>59.19</v>
      </c>
      <c r="L1644" t="n">
        <v>3.25</v>
      </c>
      <c r="M1644" t="n">
        <v>46</v>
      </c>
      <c r="N1644" t="n">
        <v>64.5</v>
      </c>
      <c r="O1644" t="n">
        <v>31924.29</v>
      </c>
      <c r="P1644" t="n">
        <v>210.09</v>
      </c>
      <c r="Q1644" t="n">
        <v>460.8</v>
      </c>
      <c r="R1644" t="n">
        <v>85.40000000000001</v>
      </c>
      <c r="S1644" t="n">
        <v>32.19</v>
      </c>
      <c r="T1644" t="n">
        <v>22501.51</v>
      </c>
      <c r="U1644" t="n">
        <v>0.38</v>
      </c>
      <c r="V1644" t="n">
        <v>0.6899999999999999</v>
      </c>
      <c r="W1644" t="n">
        <v>1.52</v>
      </c>
      <c r="X1644" t="n">
        <v>1.37</v>
      </c>
      <c r="Y1644" t="n">
        <v>1</v>
      </c>
      <c r="Z1644" t="n">
        <v>10</v>
      </c>
    </row>
    <row r="1645">
      <c r="A1645" t="n">
        <v>10</v>
      </c>
      <c r="B1645" t="n">
        <v>130</v>
      </c>
      <c r="C1645" t="inlineStr">
        <is>
          <t xml:space="preserve">CONCLUIDO	</t>
        </is>
      </c>
      <c r="D1645" t="n">
        <v>5.6372</v>
      </c>
      <c r="E1645" t="n">
        <v>17.74</v>
      </c>
      <c r="F1645" t="n">
        <v>12.78</v>
      </c>
      <c r="G1645" t="n">
        <v>17.43</v>
      </c>
      <c r="H1645" t="n">
        <v>0.24</v>
      </c>
      <c r="I1645" t="n">
        <v>44</v>
      </c>
      <c r="J1645" t="n">
        <v>257.41</v>
      </c>
      <c r="K1645" t="n">
        <v>59.19</v>
      </c>
      <c r="L1645" t="n">
        <v>3.5</v>
      </c>
      <c r="M1645" t="n">
        <v>42</v>
      </c>
      <c r="N1645" t="n">
        <v>64.70999999999999</v>
      </c>
      <c r="O1645" t="n">
        <v>31980.84</v>
      </c>
      <c r="P1645" t="n">
        <v>207.69</v>
      </c>
      <c r="Q1645" t="n">
        <v>460.85</v>
      </c>
      <c r="R1645" t="n">
        <v>80.95999999999999</v>
      </c>
      <c r="S1645" t="n">
        <v>32.19</v>
      </c>
      <c r="T1645" t="n">
        <v>20300.8</v>
      </c>
      <c r="U1645" t="n">
        <v>0.4</v>
      </c>
      <c r="V1645" t="n">
        <v>0.7</v>
      </c>
      <c r="W1645" t="n">
        <v>1.53</v>
      </c>
      <c r="X1645" t="n">
        <v>1.25</v>
      </c>
      <c r="Y1645" t="n">
        <v>1</v>
      </c>
      <c r="Z1645" t="n">
        <v>10</v>
      </c>
    </row>
    <row r="1646">
      <c r="A1646" t="n">
        <v>11</v>
      </c>
      <c r="B1646" t="n">
        <v>130</v>
      </c>
      <c r="C1646" t="inlineStr">
        <is>
          <t xml:space="preserve">CONCLUIDO	</t>
        </is>
      </c>
      <c r="D1646" t="n">
        <v>5.7133</v>
      </c>
      <c r="E1646" t="n">
        <v>17.5</v>
      </c>
      <c r="F1646" t="n">
        <v>12.69</v>
      </c>
      <c r="G1646" t="n">
        <v>18.58</v>
      </c>
      <c r="H1646" t="n">
        <v>0.26</v>
      </c>
      <c r="I1646" t="n">
        <v>41</v>
      </c>
      <c r="J1646" t="n">
        <v>257.86</v>
      </c>
      <c r="K1646" t="n">
        <v>59.19</v>
      </c>
      <c r="L1646" t="n">
        <v>3.75</v>
      </c>
      <c r="M1646" t="n">
        <v>39</v>
      </c>
      <c r="N1646" t="n">
        <v>64.92</v>
      </c>
      <c r="O1646" t="n">
        <v>32037.48</v>
      </c>
      <c r="P1646" t="n">
        <v>205.91</v>
      </c>
      <c r="Q1646" t="n">
        <v>460.71</v>
      </c>
      <c r="R1646" t="n">
        <v>78.61</v>
      </c>
      <c r="S1646" t="n">
        <v>32.19</v>
      </c>
      <c r="T1646" t="n">
        <v>19141.97</v>
      </c>
      <c r="U1646" t="n">
        <v>0.41</v>
      </c>
      <c r="V1646" t="n">
        <v>0.7</v>
      </c>
      <c r="W1646" t="n">
        <v>1.5</v>
      </c>
      <c r="X1646" t="n">
        <v>1.16</v>
      </c>
      <c r="Y1646" t="n">
        <v>1</v>
      </c>
      <c r="Z1646" t="n">
        <v>10</v>
      </c>
    </row>
    <row r="1647">
      <c r="A1647" t="n">
        <v>12</v>
      </c>
      <c r="B1647" t="n">
        <v>130</v>
      </c>
      <c r="C1647" t="inlineStr">
        <is>
          <t xml:space="preserve">CONCLUIDO	</t>
        </is>
      </c>
      <c r="D1647" t="n">
        <v>5.7852</v>
      </c>
      <c r="E1647" t="n">
        <v>17.29</v>
      </c>
      <c r="F1647" t="n">
        <v>12.62</v>
      </c>
      <c r="G1647" t="n">
        <v>19.93</v>
      </c>
      <c r="H1647" t="n">
        <v>0.28</v>
      </c>
      <c r="I1647" t="n">
        <v>38</v>
      </c>
      <c r="J1647" t="n">
        <v>258.32</v>
      </c>
      <c r="K1647" t="n">
        <v>59.19</v>
      </c>
      <c r="L1647" t="n">
        <v>4</v>
      </c>
      <c r="M1647" t="n">
        <v>36</v>
      </c>
      <c r="N1647" t="n">
        <v>65.13</v>
      </c>
      <c r="O1647" t="n">
        <v>32094.19</v>
      </c>
      <c r="P1647" t="n">
        <v>204.49</v>
      </c>
      <c r="Q1647" t="n">
        <v>460.71</v>
      </c>
      <c r="R1647" t="n">
        <v>75.84999999999999</v>
      </c>
      <c r="S1647" t="n">
        <v>32.19</v>
      </c>
      <c r="T1647" t="n">
        <v>17775.89</v>
      </c>
      <c r="U1647" t="n">
        <v>0.42</v>
      </c>
      <c r="V1647" t="n">
        <v>0.71</v>
      </c>
      <c r="W1647" t="n">
        <v>1.51</v>
      </c>
      <c r="X1647" t="n">
        <v>1.09</v>
      </c>
      <c r="Y1647" t="n">
        <v>1</v>
      </c>
      <c r="Z1647" t="n">
        <v>10</v>
      </c>
    </row>
    <row r="1648">
      <c r="A1648" t="n">
        <v>13</v>
      </c>
      <c r="B1648" t="n">
        <v>130</v>
      </c>
      <c r="C1648" t="inlineStr">
        <is>
          <t xml:space="preserve">CONCLUIDO	</t>
        </is>
      </c>
      <c r="D1648" t="n">
        <v>5.8444</v>
      </c>
      <c r="E1648" t="n">
        <v>17.11</v>
      </c>
      <c r="F1648" t="n">
        <v>12.55</v>
      </c>
      <c r="G1648" t="n">
        <v>20.91</v>
      </c>
      <c r="H1648" t="n">
        <v>0.29</v>
      </c>
      <c r="I1648" t="n">
        <v>36</v>
      </c>
      <c r="J1648" t="n">
        <v>258.78</v>
      </c>
      <c r="K1648" t="n">
        <v>59.19</v>
      </c>
      <c r="L1648" t="n">
        <v>4.25</v>
      </c>
      <c r="M1648" t="n">
        <v>34</v>
      </c>
      <c r="N1648" t="n">
        <v>65.34</v>
      </c>
      <c r="O1648" t="n">
        <v>32150.98</v>
      </c>
      <c r="P1648" t="n">
        <v>203.06</v>
      </c>
      <c r="Q1648" t="n">
        <v>460.72</v>
      </c>
      <c r="R1648" t="n">
        <v>73.48</v>
      </c>
      <c r="S1648" t="n">
        <v>32.19</v>
      </c>
      <c r="T1648" t="n">
        <v>16601.16</v>
      </c>
      <c r="U1648" t="n">
        <v>0.44</v>
      </c>
      <c r="V1648" t="n">
        <v>0.71</v>
      </c>
      <c r="W1648" t="n">
        <v>1.5</v>
      </c>
      <c r="X1648" t="n">
        <v>1.01</v>
      </c>
      <c r="Y1648" t="n">
        <v>1</v>
      </c>
      <c r="Z1648" t="n">
        <v>10</v>
      </c>
    </row>
    <row r="1649">
      <c r="A1649" t="n">
        <v>14</v>
      </c>
      <c r="B1649" t="n">
        <v>130</v>
      </c>
      <c r="C1649" t="inlineStr">
        <is>
          <t xml:space="preserve">CONCLUIDO	</t>
        </is>
      </c>
      <c r="D1649" t="n">
        <v>5.8941</v>
      </c>
      <c r="E1649" t="n">
        <v>16.97</v>
      </c>
      <c r="F1649" t="n">
        <v>12.5</v>
      </c>
      <c r="G1649" t="n">
        <v>22.06</v>
      </c>
      <c r="H1649" t="n">
        <v>0.31</v>
      </c>
      <c r="I1649" t="n">
        <v>34</v>
      </c>
      <c r="J1649" t="n">
        <v>259.25</v>
      </c>
      <c r="K1649" t="n">
        <v>59.19</v>
      </c>
      <c r="L1649" t="n">
        <v>4.5</v>
      </c>
      <c r="M1649" t="n">
        <v>32</v>
      </c>
      <c r="N1649" t="n">
        <v>65.55</v>
      </c>
      <c r="O1649" t="n">
        <v>32207.85</v>
      </c>
      <c r="P1649" t="n">
        <v>202.02</v>
      </c>
      <c r="Q1649" t="n">
        <v>460.72</v>
      </c>
      <c r="R1649" t="n">
        <v>71.95</v>
      </c>
      <c r="S1649" t="n">
        <v>32.19</v>
      </c>
      <c r="T1649" t="n">
        <v>15847.85</v>
      </c>
      <c r="U1649" t="n">
        <v>0.45</v>
      </c>
      <c r="V1649" t="n">
        <v>0.71</v>
      </c>
      <c r="W1649" t="n">
        <v>1.5</v>
      </c>
      <c r="X1649" t="n">
        <v>0.96</v>
      </c>
      <c r="Y1649" t="n">
        <v>1</v>
      </c>
      <c r="Z1649" t="n">
        <v>10</v>
      </c>
    </row>
    <row r="1650">
      <c r="A1650" t="n">
        <v>15</v>
      </c>
      <c r="B1650" t="n">
        <v>130</v>
      </c>
      <c r="C1650" t="inlineStr">
        <is>
          <t xml:space="preserve">CONCLUIDO	</t>
        </is>
      </c>
      <c r="D1650" t="n">
        <v>5.9442</v>
      </c>
      <c r="E1650" t="n">
        <v>16.82</v>
      </c>
      <c r="F1650" t="n">
        <v>12.45</v>
      </c>
      <c r="G1650" t="n">
        <v>23.35</v>
      </c>
      <c r="H1650" t="n">
        <v>0.33</v>
      </c>
      <c r="I1650" t="n">
        <v>32</v>
      </c>
      <c r="J1650" t="n">
        <v>259.71</v>
      </c>
      <c r="K1650" t="n">
        <v>59.19</v>
      </c>
      <c r="L1650" t="n">
        <v>4.75</v>
      </c>
      <c r="M1650" t="n">
        <v>30</v>
      </c>
      <c r="N1650" t="n">
        <v>65.76000000000001</v>
      </c>
      <c r="O1650" t="n">
        <v>32264.79</v>
      </c>
      <c r="P1650" t="n">
        <v>201.14</v>
      </c>
      <c r="Q1650" t="n">
        <v>460.71</v>
      </c>
      <c r="R1650" t="n">
        <v>70.55</v>
      </c>
      <c r="S1650" t="n">
        <v>32.19</v>
      </c>
      <c r="T1650" t="n">
        <v>15155.22</v>
      </c>
      <c r="U1650" t="n">
        <v>0.46</v>
      </c>
      <c r="V1650" t="n">
        <v>0.72</v>
      </c>
      <c r="W1650" t="n">
        <v>1.5</v>
      </c>
      <c r="X1650" t="n">
        <v>0.92</v>
      </c>
      <c r="Y1650" t="n">
        <v>1</v>
      </c>
      <c r="Z1650" t="n">
        <v>10</v>
      </c>
    </row>
    <row r="1651">
      <c r="A1651" t="n">
        <v>16</v>
      </c>
      <c r="B1651" t="n">
        <v>130</v>
      </c>
      <c r="C1651" t="inlineStr">
        <is>
          <t xml:space="preserve">CONCLUIDO	</t>
        </is>
      </c>
      <c r="D1651" t="n">
        <v>6.0065</v>
      </c>
      <c r="E1651" t="n">
        <v>16.65</v>
      </c>
      <c r="F1651" t="n">
        <v>12.38</v>
      </c>
      <c r="G1651" t="n">
        <v>24.75</v>
      </c>
      <c r="H1651" t="n">
        <v>0.34</v>
      </c>
      <c r="I1651" t="n">
        <v>30</v>
      </c>
      <c r="J1651" t="n">
        <v>260.17</v>
      </c>
      <c r="K1651" t="n">
        <v>59.19</v>
      </c>
      <c r="L1651" t="n">
        <v>5</v>
      </c>
      <c r="M1651" t="n">
        <v>28</v>
      </c>
      <c r="N1651" t="n">
        <v>65.98</v>
      </c>
      <c r="O1651" t="n">
        <v>32321.82</v>
      </c>
      <c r="P1651" t="n">
        <v>199.79</v>
      </c>
      <c r="Q1651" t="n">
        <v>460.73</v>
      </c>
      <c r="R1651" t="n">
        <v>68.05</v>
      </c>
      <c r="S1651" t="n">
        <v>32.19</v>
      </c>
      <c r="T1651" t="n">
        <v>13916.75</v>
      </c>
      <c r="U1651" t="n">
        <v>0.47</v>
      </c>
      <c r="V1651" t="n">
        <v>0.72</v>
      </c>
      <c r="W1651" t="n">
        <v>1.49</v>
      </c>
      <c r="X1651" t="n">
        <v>0.84</v>
      </c>
      <c r="Y1651" t="n">
        <v>1</v>
      </c>
      <c r="Z1651" t="n">
        <v>10</v>
      </c>
    </row>
    <row r="1652">
      <c r="A1652" t="n">
        <v>17</v>
      </c>
      <c r="B1652" t="n">
        <v>130</v>
      </c>
      <c r="C1652" t="inlineStr">
        <is>
          <t xml:space="preserve">CONCLUIDO	</t>
        </is>
      </c>
      <c r="D1652" t="n">
        <v>6.0764</v>
      </c>
      <c r="E1652" t="n">
        <v>16.46</v>
      </c>
      <c r="F1652" t="n">
        <v>12.28</v>
      </c>
      <c r="G1652" t="n">
        <v>26.32</v>
      </c>
      <c r="H1652" t="n">
        <v>0.36</v>
      </c>
      <c r="I1652" t="n">
        <v>28</v>
      </c>
      <c r="J1652" t="n">
        <v>260.63</v>
      </c>
      <c r="K1652" t="n">
        <v>59.19</v>
      </c>
      <c r="L1652" t="n">
        <v>5.25</v>
      </c>
      <c r="M1652" t="n">
        <v>26</v>
      </c>
      <c r="N1652" t="n">
        <v>66.19</v>
      </c>
      <c r="O1652" t="n">
        <v>32378.93</v>
      </c>
      <c r="P1652" t="n">
        <v>197.86</v>
      </c>
      <c r="Q1652" t="n">
        <v>460.7</v>
      </c>
      <c r="R1652" t="n">
        <v>64.81</v>
      </c>
      <c r="S1652" t="n">
        <v>32.19</v>
      </c>
      <c r="T1652" t="n">
        <v>12306.95</v>
      </c>
      <c r="U1652" t="n">
        <v>0.5</v>
      </c>
      <c r="V1652" t="n">
        <v>0.73</v>
      </c>
      <c r="W1652" t="n">
        <v>1.49</v>
      </c>
      <c r="X1652" t="n">
        <v>0.75</v>
      </c>
      <c r="Y1652" t="n">
        <v>1</v>
      </c>
      <c r="Z1652" t="n">
        <v>10</v>
      </c>
    </row>
    <row r="1653">
      <c r="A1653" t="n">
        <v>18</v>
      </c>
      <c r="B1653" t="n">
        <v>130</v>
      </c>
      <c r="C1653" t="inlineStr">
        <is>
          <t xml:space="preserve">CONCLUIDO	</t>
        </is>
      </c>
      <c r="D1653" t="n">
        <v>6.0993</v>
      </c>
      <c r="E1653" t="n">
        <v>16.4</v>
      </c>
      <c r="F1653" t="n">
        <v>12.27</v>
      </c>
      <c r="G1653" t="n">
        <v>27.27</v>
      </c>
      <c r="H1653" t="n">
        <v>0.37</v>
      </c>
      <c r="I1653" t="n">
        <v>27</v>
      </c>
      <c r="J1653" t="n">
        <v>261.1</v>
      </c>
      <c r="K1653" t="n">
        <v>59.19</v>
      </c>
      <c r="L1653" t="n">
        <v>5.5</v>
      </c>
      <c r="M1653" t="n">
        <v>25</v>
      </c>
      <c r="N1653" t="n">
        <v>66.40000000000001</v>
      </c>
      <c r="O1653" t="n">
        <v>32436.11</v>
      </c>
      <c r="P1653" t="n">
        <v>197.45</v>
      </c>
      <c r="Q1653" t="n">
        <v>460.69</v>
      </c>
      <c r="R1653" t="n">
        <v>64.5</v>
      </c>
      <c r="S1653" t="n">
        <v>32.19</v>
      </c>
      <c r="T1653" t="n">
        <v>12156.01</v>
      </c>
      <c r="U1653" t="n">
        <v>0.5</v>
      </c>
      <c r="V1653" t="n">
        <v>0.73</v>
      </c>
      <c r="W1653" t="n">
        <v>1.49</v>
      </c>
      <c r="X1653" t="n">
        <v>0.74</v>
      </c>
      <c r="Y1653" t="n">
        <v>1</v>
      </c>
      <c r="Z1653" t="n">
        <v>10</v>
      </c>
    </row>
    <row r="1654">
      <c r="A1654" t="n">
        <v>19</v>
      </c>
      <c r="B1654" t="n">
        <v>130</v>
      </c>
      <c r="C1654" t="inlineStr">
        <is>
          <t xml:space="preserve">CONCLUIDO	</t>
        </is>
      </c>
      <c r="D1654" t="n">
        <v>6.1189</v>
      </c>
      <c r="E1654" t="n">
        <v>16.34</v>
      </c>
      <c r="F1654" t="n">
        <v>12.27</v>
      </c>
      <c r="G1654" t="n">
        <v>28.31</v>
      </c>
      <c r="H1654" t="n">
        <v>0.39</v>
      </c>
      <c r="I1654" t="n">
        <v>26</v>
      </c>
      <c r="J1654" t="n">
        <v>261.56</v>
      </c>
      <c r="K1654" t="n">
        <v>59.19</v>
      </c>
      <c r="L1654" t="n">
        <v>5.75</v>
      </c>
      <c r="M1654" t="n">
        <v>24</v>
      </c>
      <c r="N1654" t="n">
        <v>66.62</v>
      </c>
      <c r="O1654" t="n">
        <v>32493.38</v>
      </c>
      <c r="P1654" t="n">
        <v>197.04</v>
      </c>
      <c r="Q1654" t="n">
        <v>460.72</v>
      </c>
      <c r="R1654" t="n">
        <v>64.2</v>
      </c>
      <c r="S1654" t="n">
        <v>32.19</v>
      </c>
      <c r="T1654" t="n">
        <v>12011.91</v>
      </c>
      <c r="U1654" t="n">
        <v>0.5</v>
      </c>
      <c r="V1654" t="n">
        <v>0.73</v>
      </c>
      <c r="W1654" t="n">
        <v>1.49</v>
      </c>
      <c r="X1654" t="n">
        <v>0.73</v>
      </c>
      <c r="Y1654" t="n">
        <v>1</v>
      </c>
      <c r="Z1654" t="n">
        <v>10</v>
      </c>
    </row>
    <row r="1655">
      <c r="A1655" t="n">
        <v>20</v>
      </c>
      <c r="B1655" t="n">
        <v>130</v>
      </c>
      <c r="C1655" t="inlineStr">
        <is>
          <t xml:space="preserve">CONCLUIDO	</t>
        </is>
      </c>
      <c r="D1655" t="n">
        <v>6.1525</v>
      </c>
      <c r="E1655" t="n">
        <v>16.25</v>
      </c>
      <c r="F1655" t="n">
        <v>12.23</v>
      </c>
      <c r="G1655" t="n">
        <v>29.34</v>
      </c>
      <c r="H1655" t="n">
        <v>0.41</v>
      </c>
      <c r="I1655" t="n">
        <v>25</v>
      </c>
      <c r="J1655" t="n">
        <v>262.03</v>
      </c>
      <c r="K1655" t="n">
        <v>59.19</v>
      </c>
      <c r="L1655" t="n">
        <v>6</v>
      </c>
      <c r="M1655" t="n">
        <v>23</v>
      </c>
      <c r="N1655" t="n">
        <v>66.83</v>
      </c>
      <c r="O1655" t="n">
        <v>32550.72</v>
      </c>
      <c r="P1655" t="n">
        <v>196.03</v>
      </c>
      <c r="Q1655" t="n">
        <v>460.69</v>
      </c>
      <c r="R1655" t="n">
        <v>63.22</v>
      </c>
      <c r="S1655" t="n">
        <v>32.19</v>
      </c>
      <c r="T1655" t="n">
        <v>11529.34</v>
      </c>
      <c r="U1655" t="n">
        <v>0.51</v>
      </c>
      <c r="V1655" t="n">
        <v>0.73</v>
      </c>
      <c r="W1655" t="n">
        <v>1.48</v>
      </c>
      <c r="X1655" t="n">
        <v>0.6899999999999999</v>
      </c>
      <c r="Y1655" t="n">
        <v>1</v>
      </c>
      <c r="Z1655" t="n">
        <v>10</v>
      </c>
    </row>
    <row r="1656">
      <c r="A1656" t="n">
        <v>21</v>
      </c>
      <c r="B1656" t="n">
        <v>130</v>
      </c>
      <c r="C1656" t="inlineStr">
        <is>
          <t xml:space="preserve">CONCLUIDO	</t>
        </is>
      </c>
      <c r="D1656" t="n">
        <v>6.1825</v>
      </c>
      <c r="E1656" t="n">
        <v>16.17</v>
      </c>
      <c r="F1656" t="n">
        <v>12.2</v>
      </c>
      <c r="G1656" t="n">
        <v>30.49</v>
      </c>
      <c r="H1656" t="n">
        <v>0.42</v>
      </c>
      <c r="I1656" t="n">
        <v>24</v>
      </c>
      <c r="J1656" t="n">
        <v>262.49</v>
      </c>
      <c r="K1656" t="n">
        <v>59.19</v>
      </c>
      <c r="L1656" t="n">
        <v>6.25</v>
      </c>
      <c r="M1656" t="n">
        <v>22</v>
      </c>
      <c r="N1656" t="n">
        <v>67.05</v>
      </c>
      <c r="O1656" t="n">
        <v>32608.15</v>
      </c>
      <c r="P1656" t="n">
        <v>195.7</v>
      </c>
      <c r="Q1656" t="n">
        <v>460.7</v>
      </c>
      <c r="R1656" t="n">
        <v>62</v>
      </c>
      <c r="S1656" t="n">
        <v>32.19</v>
      </c>
      <c r="T1656" t="n">
        <v>10923.83</v>
      </c>
      <c r="U1656" t="n">
        <v>0.52</v>
      </c>
      <c r="V1656" t="n">
        <v>0.73</v>
      </c>
      <c r="W1656" t="n">
        <v>1.49</v>
      </c>
      <c r="X1656" t="n">
        <v>0.66</v>
      </c>
      <c r="Y1656" t="n">
        <v>1</v>
      </c>
      <c r="Z1656" t="n">
        <v>10</v>
      </c>
    </row>
    <row r="1657">
      <c r="A1657" t="n">
        <v>22</v>
      </c>
      <c r="B1657" t="n">
        <v>130</v>
      </c>
      <c r="C1657" t="inlineStr">
        <is>
          <t xml:space="preserve">CONCLUIDO	</t>
        </is>
      </c>
      <c r="D1657" t="n">
        <v>6.2187</v>
      </c>
      <c r="E1657" t="n">
        <v>16.08</v>
      </c>
      <c r="F1657" t="n">
        <v>12.15</v>
      </c>
      <c r="G1657" t="n">
        <v>31.7</v>
      </c>
      <c r="H1657" t="n">
        <v>0.44</v>
      </c>
      <c r="I1657" t="n">
        <v>23</v>
      </c>
      <c r="J1657" t="n">
        <v>262.96</v>
      </c>
      <c r="K1657" t="n">
        <v>59.19</v>
      </c>
      <c r="L1657" t="n">
        <v>6.5</v>
      </c>
      <c r="M1657" t="n">
        <v>21</v>
      </c>
      <c r="N1657" t="n">
        <v>67.26000000000001</v>
      </c>
      <c r="O1657" t="n">
        <v>32665.66</v>
      </c>
      <c r="P1657" t="n">
        <v>194.55</v>
      </c>
      <c r="Q1657" t="n">
        <v>460.73</v>
      </c>
      <c r="R1657" t="n">
        <v>60.72</v>
      </c>
      <c r="S1657" t="n">
        <v>32.19</v>
      </c>
      <c r="T1657" t="n">
        <v>10287.66</v>
      </c>
      <c r="U1657" t="n">
        <v>0.53</v>
      </c>
      <c r="V1657" t="n">
        <v>0.74</v>
      </c>
      <c r="W1657" t="n">
        <v>1.48</v>
      </c>
      <c r="X1657" t="n">
        <v>0.62</v>
      </c>
      <c r="Y1657" t="n">
        <v>1</v>
      </c>
      <c r="Z1657" t="n">
        <v>10</v>
      </c>
    </row>
    <row r="1658">
      <c r="A1658" t="n">
        <v>23</v>
      </c>
      <c r="B1658" t="n">
        <v>130</v>
      </c>
      <c r="C1658" t="inlineStr">
        <is>
          <t xml:space="preserve">CONCLUIDO	</t>
        </is>
      </c>
      <c r="D1658" t="n">
        <v>6.2423</v>
      </c>
      <c r="E1658" t="n">
        <v>16.02</v>
      </c>
      <c r="F1658" t="n">
        <v>12.14</v>
      </c>
      <c r="G1658" t="n">
        <v>33.11</v>
      </c>
      <c r="H1658" t="n">
        <v>0.46</v>
      </c>
      <c r="I1658" t="n">
        <v>22</v>
      </c>
      <c r="J1658" t="n">
        <v>263.42</v>
      </c>
      <c r="K1658" t="n">
        <v>59.19</v>
      </c>
      <c r="L1658" t="n">
        <v>6.75</v>
      </c>
      <c r="M1658" t="n">
        <v>20</v>
      </c>
      <c r="N1658" t="n">
        <v>67.48</v>
      </c>
      <c r="O1658" t="n">
        <v>32723.25</v>
      </c>
      <c r="P1658" t="n">
        <v>193.91</v>
      </c>
      <c r="Q1658" t="n">
        <v>460.72</v>
      </c>
      <c r="R1658" t="n">
        <v>60.15</v>
      </c>
      <c r="S1658" t="n">
        <v>32.19</v>
      </c>
      <c r="T1658" t="n">
        <v>10007.86</v>
      </c>
      <c r="U1658" t="n">
        <v>0.54</v>
      </c>
      <c r="V1658" t="n">
        <v>0.74</v>
      </c>
      <c r="W1658" t="n">
        <v>1.48</v>
      </c>
      <c r="X1658" t="n">
        <v>0.6</v>
      </c>
      <c r="Y1658" t="n">
        <v>1</v>
      </c>
      <c r="Z1658" t="n">
        <v>10</v>
      </c>
    </row>
    <row r="1659">
      <c r="A1659" t="n">
        <v>24</v>
      </c>
      <c r="B1659" t="n">
        <v>130</v>
      </c>
      <c r="C1659" t="inlineStr">
        <is>
          <t xml:space="preserve">CONCLUIDO	</t>
        </is>
      </c>
      <c r="D1659" t="n">
        <v>6.2764</v>
      </c>
      <c r="E1659" t="n">
        <v>15.93</v>
      </c>
      <c r="F1659" t="n">
        <v>12.1</v>
      </c>
      <c r="G1659" t="n">
        <v>34.57</v>
      </c>
      <c r="H1659" t="n">
        <v>0.47</v>
      </c>
      <c r="I1659" t="n">
        <v>21</v>
      </c>
      <c r="J1659" t="n">
        <v>263.89</v>
      </c>
      <c r="K1659" t="n">
        <v>59.19</v>
      </c>
      <c r="L1659" t="n">
        <v>7</v>
      </c>
      <c r="M1659" t="n">
        <v>19</v>
      </c>
      <c r="N1659" t="n">
        <v>67.7</v>
      </c>
      <c r="O1659" t="n">
        <v>32780.92</v>
      </c>
      <c r="P1659" t="n">
        <v>193.04</v>
      </c>
      <c r="Q1659" t="n">
        <v>460.72</v>
      </c>
      <c r="R1659" t="n">
        <v>58.87</v>
      </c>
      <c r="S1659" t="n">
        <v>32.19</v>
      </c>
      <c r="T1659" t="n">
        <v>9371.09</v>
      </c>
      <c r="U1659" t="n">
        <v>0.55</v>
      </c>
      <c r="V1659" t="n">
        <v>0.74</v>
      </c>
      <c r="W1659" t="n">
        <v>1.48</v>
      </c>
      <c r="X1659" t="n">
        <v>0.57</v>
      </c>
      <c r="Y1659" t="n">
        <v>1</v>
      </c>
      <c r="Z1659" t="n">
        <v>10</v>
      </c>
    </row>
    <row r="1660">
      <c r="A1660" t="n">
        <v>25</v>
      </c>
      <c r="B1660" t="n">
        <v>130</v>
      </c>
      <c r="C1660" t="inlineStr">
        <is>
          <t xml:space="preserve">CONCLUIDO	</t>
        </is>
      </c>
      <c r="D1660" t="n">
        <v>6.2747</v>
      </c>
      <c r="E1660" t="n">
        <v>15.94</v>
      </c>
      <c r="F1660" t="n">
        <v>12.11</v>
      </c>
      <c r="G1660" t="n">
        <v>34.59</v>
      </c>
      <c r="H1660" t="n">
        <v>0.49</v>
      </c>
      <c r="I1660" t="n">
        <v>21</v>
      </c>
      <c r="J1660" t="n">
        <v>264.36</v>
      </c>
      <c r="K1660" t="n">
        <v>59.19</v>
      </c>
      <c r="L1660" t="n">
        <v>7.25</v>
      </c>
      <c r="M1660" t="n">
        <v>19</v>
      </c>
      <c r="N1660" t="n">
        <v>67.92</v>
      </c>
      <c r="O1660" t="n">
        <v>32838.68</v>
      </c>
      <c r="P1660" t="n">
        <v>192.97</v>
      </c>
      <c r="Q1660" t="n">
        <v>460.72</v>
      </c>
      <c r="R1660" t="n">
        <v>58.95</v>
      </c>
      <c r="S1660" t="n">
        <v>32.19</v>
      </c>
      <c r="T1660" t="n">
        <v>9410.51</v>
      </c>
      <c r="U1660" t="n">
        <v>0.55</v>
      </c>
      <c r="V1660" t="n">
        <v>0.74</v>
      </c>
      <c r="W1660" t="n">
        <v>1.48</v>
      </c>
      <c r="X1660" t="n">
        <v>0.57</v>
      </c>
      <c r="Y1660" t="n">
        <v>1</v>
      </c>
      <c r="Z1660" t="n">
        <v>10</v>
      </c>
    </row>
    <row r="1661">
      <c r="A1661" t="n">
        <v>26</v>
      </c>
      <c r="B1661" t="n">
        <v>130</v>
      </c>
      <c r="C1661" t="inlineStr">
        <is>
          <t xml:space="preserve">CONCLUIDO	</t>
        </is>
      </c>
      <c r="D1661" t="n">
        <v>6.3032</v>
      </c>
      <c r="E1661" t="n">
        <v>15.86</v>
      </c>
      <c r="F1661" t="n">
        <v>12.08</v>
      </c>
      <c r="G1661" t="n">
        <v>36.25</v>
      </c>
      <c r="H1661" t="n">
        <v>0.5</v>
      </c>
      <c r="I1661" t="n">
        <v>20</v>
      </c>
      <c r="J1661" t="n">
        <v>264.83</v>
      </c>
      <c r="K1661" t="n">
        <v>59.19</v>
      </c>
      <c r="L1661" t="n">
        <v>7.5</v>
      </c>
      <c r="M1661" t="n">
        <v>18</v>
      </c>
      <c r="N1661" t="n">
        <v>68.14</v>
      </c>
      <c r="O1661" t="n">
        <v>32896.51</v>
      </c>
      <c r="P1661" t="n">
        <v>192.45</v>
      </c>
      <c r="Q1661" t="n">
        <v>460.7</v>
      </c>
      <c r="R1661" t="n">
        <v>58.32</v>
      </c>
      <c r="S1661" t="n">
        <v>32.19</v>
      </c>
      <c r="T1661" t="n">
        <v>9102.1</v>
      </c>
      <c r="U1661" t="n">
        <v>0.55</v>
      </c>
      <c r="V1661" t="n">
        <v>0.74</v>
      </c>
      <c r="W1661" t="n">
        <v>1.48</v>
      </c>
      <c r="X1661" t="n">
        <v>0.55</v>
      </c>
      <c r="Y1661" t="n">
        <v>1</v>
      </c>
      <c r="Z1661" t="n">
        <v>10</v>
      </c>
    </row>
    <row r="1662">
      <c r="A1662" t="n">
        <v>27</v>
      </c>
      <c r="B1662" t="n">
        <v>130</v>
      </c>
      <c r="C1662" t="inlineStr">
        <is>
          <t xml:space="preserve">CONCLUIDO	</t>
        </is>
      </c>
      <c r="D1662" t="n">
        <v>6.335</v>
      </c>
      <c r="E1662" t="n">
        <v>15.79</v>
      </c>
      <c r="F1662" t="n">
        <v>12.05</v>
      </c>
      <c r="G1662" t="n">
        <v>38.06</v>
      </c>
      <c r="H1662" t="n">
        <v>0.52</v>
      </c>
      <c r="I1662" t="n">
        <v>19</v>
      </c>
      <c r="J1662" t="n">
        <v>265.3</v>
      </c>
      <c r="K1662" t="n">
        <v>59.19</v>
      </c>
      <c r="L1662" t="n">
        <v>7.75</v>
      </c>
      <c r="M1662" t="n">
        <v>17</v>
      </c>
      <c r="N1662" t="n">
        <v>68.36</v>
      </c>
      <c r="O1662" t="n">
        <v>32954.43</v>
      </c>
      <c r="P1662" t="n">
        <v>191.73</v>
      </c>
      <c r="Q1662" t="n">
        <v>460.69</v>
      </c>
      <c r="R1662" t="n">
        <v>57.28</v>
      </c>
      <c r="S1662" t="n">
        <v>32.19</v>
      </c>
      <c r="T1662" t="n">
        <v>8588.68</v>
      </c>
      <c r="U1662" t="n">
        <v>0.5600000000000001</v>
      </c>
      <c r="V1662" t="n">
        <v>0.74</v>
      </c>
      <c r="W1662" t="n">
        <v>1.48</v>
      </c>
      <c r="X1662" t="n">
        <v>0.52</v>
      </c>
      <c r="Y1662" t="n">
        <v>1</v>
      </c>
      <c r="Z1662" t="n">
        <v>10</v>
      </c>
    </row>
    <row r="1663">
      <c r="A1663" t="n">
        <v>28</v>
      </c>
      <c r="B1663" t="n">
        <v>130</v>
      </c>
      <c r="C1663" t="inlineStr">
        <is>
          <t xml:space="preserve">CONCLUIDO	</t>
        </is>
      </c>
      <c r="D1663" t="n">
        <v>6.3376</v>
      </c>
      <c r="E1663" t="n">
        <v>15.78</v>
      </c>
      <c r="F1663" t="n">
        <v>12.04</v>
      </c>
      <c r="G1663" t="n">
        <v>38.04</v>
      </c>
      <c r="H1663" t="n">
        <v>0.54</v>
      </c>
      <c r="I1663" t="n">
        <v>19</v>
      </c>
      <c r="J1663" t="n">
        <v>265.77</v>
      </c>
      <c r="K1663" t="n">
        <v>59.19</v>
      </c>
      <c r="L1663" t="n">
        <v>8</v>
      </c>
      <c r="M1663" t="n">
        <v>17</v>
      </c>
      <c r="N1663" t="n">
        <v>68.58</v>
      </c>
      <c r="O1663" t="n">
        <v>33012.44</v>
      </c>
      <c r="P1663" t="n">
        <v>191.29</v>
      </c>
      <c r="Q1663" t="n">
        <v>460.69</v>
      </c>
      <c r="R1663" t="n">
        <v>57.14</v>
      </c>
      <c r="S1663" t="n">
        <v>32.19</v>
      </c>
      <c r="T1663" t="n">
        <v>8515.120000000001</v>
      </c>
      <c r="U1663" t="n">
        <v>0.5600000000000001</v>
      </c>
      <c r="V1663" t="n">
        <v>0.74</v>
      </c>
      <c r="W1663" t="n">
        <v>1.48</v>
      </c>
      <c r="X1663" t="n">
        <v>0.51</v>
      </c>
      <c r="Y1663" t="n">
        <v>1</v>
      </c>
      <c r="Z1663" t="n">
        <v>10</v>
      </c>
    </row>
    <row r="1664">
      <c r="A1664" t="n">
        <v>29</v>
      </c>
      <c r="B1664" t="n">
        <v>130</v>
      </c>
      <c r="C1664" t="inlineStr">
        <is>
          <t xml:space="preserve">CONCLUIDO	</t>
        </is>
      </c>
      <c r="D1664" t="n">
        <v>6.3669</v>
      </c>
      <c r="E1664" t="n">
        <v>15.71</v>
      </c>
      <c r="F1664" t="n">
        <v>12.02</v>
      </c>
      <c r="G1664" t="n">
        <v>40.07</v>
      </c>
      <c r="H1664" t="n">
        <v>0.55</v>
      </c>
      <c r="I1664" t="n">
        <v>18</v>
      </c>
      <c r="J1664" t="n">
        <v>266.24</v>
      </c>
      <c r="K1664" t="n">
        <v>59.19</v>
      </c>
      <c r="L1664" t="n">
        <v>8.25</v>
      </c>
      <c r="M1664" t="n">
        <v>16</v>
      </c>
      <c r="N1664" t="n">
        <v>68.8</v>
      </c>
      <c r="O1664" t="n">
        <v>33070.52</v>
      </c>
      <c r="P1664" t="n">
        <v>190.82</v>
      </c>
      <c r="Q1664" t="n">
        <v>460.75</v>
      </c>
      <c r="R1664" t="n">
        <v>56.46</v>
      </c>
      <c r="S1664" t="n">
        <v>32.19</v>
      </c>
      <c r="T1664" t="n">
        <v>8181.79</v>
      </c>
      <c r="U1664" t="n">
        <v>0.57</v>
      </c>
      <c r="V1664" t="n">
        <v>0.74</v>
      </c>
      <c r="W1664" t="n">
        <v>1.47</v>
      </c>
      <c r="X1664" t="n">
        <v>0.49</v>
      </c>
      <c r="Y1664" t="n">
        <v>1</v>
      </c>
      <c r="Z1664" t="n">
        <v>10</v>
      </c>
    </row>
    <row r="1665">
      <c r="A1665" t="n">
        <v>30</v>
      </c>
      <c r="B1665" t="n">
        <v>130</v>
      </c>
      <c r="C1665" t="inlineStr">
        <is>
          <t xml:space="preserve">CONCLUIDO	</t>
        </is>
      </c>
      <c r="D1665" t="n">
        <v>6.4013</v>
      </c>
      <c r="E1665" t="n">
        <v>15.62</v>
      </c>
      <c r="F1665" t="n">
        <v>11.99</v>
      </c>
      <c r="G1665" t="n">
        <v>42.3</v>
      </c>
      <c r="H1665" t="n">
        <v>0.57</v>
      </c>
      <c r="I1665" t="n">
        <v>17</v>
      </c>
      <c r="J1665" t="n">
        <v>266.71</v>
      </c>
      <c r="K1665" t="n">
        <v>59.19</v>
      </c>
      <c r="L1665" t="n">
        <v>8.5</v>
      </c>
      <c r="M1665" t="n">
        <v>15</v>
      </c>
      <c r="N1665" t="n">
        <v>69.02</v>
      </c>
      <c r="O1665" t="n">
        <v>33128.7</v>
      </c>
      <c r="P1665" t="n">
        <v>189.36</v>
      </c>
      <c r="Q1665" t="n">
        <v>460.71</v>
      </c>
      <c r="R1665" t="n">
        <v>55.24</v>
      </c>
      <c r="S1665" t="n">
        <v>32.19</v>
      </c>
      <c r="T1665" t="n">
        <v>7579.9</v>
      </c>
      <c r="U1665" t="n">
        <v>0.58</v>
      </c>
      <c r="V1665" t="n">
        <v>0.75</v>
      </c>
      <c r="W1665" t="n">
        <v>1.47</v>
      </c>
      <c r="X1665" t="n">
        <v>0.45</v>
      </c>
      <c r="Y1665" t="n">
        <v>1</v>
      </c>
      <c r="Z1665" t="n">
        <v>10</v>
      </c>
    </row>
    <row r="1666">
      <c r="A1666" t="n">
        <v>31</v>
      </c>
      <c r="B1666" t="n">
        <v>130</v>
      </c>
      <c r="C1666" t="inlineStr">
        <is>
          <t xml:space="preserve">CONCLUIDO	</t>
        </is>
      </c>
      <c r="D1666" t="n">
        <v>6.4059</v>
      </c>
      <c r="E1666" t="n">
        <v>15.61</v>
      </c>
      <c r="F1666" t="n">
        <v>11.97</v>
      </c>
      <c r="G1666" t="n">
        <v>42.26</v>
      </c>
      <c r="H1666" t="n">
        <v>0.58</v>
      </c>
      <c r="I1666" t="n">
        <v>17</v>
      </c>
      <c r="J1666" t="n">
        <v>267.18</v>
      </c>
      <c r="K1666" t="n">
        <v>59.19</v>
      </c>
      <c r="L1666" t="n">
        <v>8.75</v>
      </c>
      <c r="M1666" t="n">
        <v>15</v>
      </c>
      <c r="N1666" t="n">
        <v>69.23999999999999</v>
      </c>
      <c r="O1666" t="n">
        <v>33186.95</v>
      </c>
      <c r="P1666" t="n">
        <v>189.44</v>
      </c>
      <c r="Q1666" t="n">
        <v>460.72</v>
      </c>
      <c r="R1666" t="n">
        <v>54.9</v>
      </c>
      <c r="S1666" t="n">
        <v>32.19</v>
      </c>
      <c r="T1666" t="n">
        <v>7407.78</v>
      </c>
      <c r="U1666" t="n">
        <v>0.59</v>
      </c>
      <c r="V1666" t="n">
        <v>0.75</v>
      </c>
      <c r="W1666" t="n">
        <v>1.47</v>
      </c>
      <c r="X1666" t="n">
        <v>0.44</v>
      </c>
      <c r="Y1666" t="n">
        <v>1</v>
      </c>
      <c r="Z1666" t="n">
        <v>10</v>
      </c>
    </row>
    <row r="1667">
      <c r="A1667" t="n">
        <v>32</v>
      </c>
      <c r="B1667" t="n">
        <v>130</v>
      </c>
      <c r="C1667" t="inlineStr">
        <is>
          <t xml:space="preserve">CONCLUIDO	</t>
        </is>
      </c>
      <c r="D1667" t="n">
        <v>6.3935</v>
      </c>
      <c r="E1667" t="n">
        <v>15.64</v>
      </c>
      <c r="F1667" t="n">
        <v>12</v>
      </c>
      <c r="G1667" t="n">
        <v>42.37</v>
      </c>
      <c r="H1667" t="n">
        <v>0.6</v>
      </c>
      <c r="I1667" t="n">
        <v>17</v>
      </c>
      <c r="J1667" t="n">
        <v>267.66</v>
      </c>
      <c r="K1667" t="n">
        <v>59.19</v>
      </c>
      <c r="L1667" t="n">
        <v>9</v>
      </c>
      <c r="M1667" t="n">
        <v>15</v>
      </c>
      <c r="N1667" t="n">
        <v>69.45999999999999</v>
      </c>
      <c r="O1667" t="n">
        <v>33245.29</v>
      </c>
      <c r="P1667" t="n">
        <v>189.46</v>
      </c>
      <c r="Q1667" t="n">
        <v>460.7</v>
      </c>
      <c r="R1667" t="n">
        <v>56.05</v>
      </c>
      <c r="S1667" t="n">
        <v>32.19</v>
      </c>
      <c r="T1667" t="n">
        <v>7981.62</v>
      </c>
      <c r="U1667" t="n">
        <v>0.57</v>
      </c>
      <c r="V1667" t="n">
        <v>0.74</v>
      </c>
      <c r="W1667" t="n">
        <v>1.47</v>
      </c>
      <c r="X1667" t="n">
        <v>0.47</v>
      </c>
      <c r="Y1667" t="n">
        <v>1</v>
      </c>
      <c r="Z1667" t="n">
        <v>10</v>
      </c>
    </row>
    <row r="1668">
      <c r="A1668" t="n">
        <v>33</v>
      </c>
      <c r="B1668" t="n">
        <v>130</v>
      </c>
      <c r="C1668" t="inlineStr">
        <is>
          <t xml:space="preserve">CONCLUIDO	</t>
        </is>
      </c>
      <c r="D1668" t="n">
        <v>6.4287</v>
      </c>
      <c r="E1668" t="n">
        <v>15.56</v>
      </c>
      <c r="F1668" t="n">
        <v>11.97</v>
      </c>
      <c r="G1668" t="n">
        <v>44.88</v>
      </c>
      <c r="H1668" t="n">
        <v>0.61</v>
      </c>
      <c r="I1668" t="n">
        <v>16</v>
      </c>
      <c r="J1668" t="n">
        <v>268.13</v>
      </c>
      <c r="K1668" t="n">
        <v>59.19</v>
      </c>
      <c r="L1668" t="n">
        <v>9.25</v>
      </c>
      <c r="M1668" t="n">
        <v>14</v>
      </c>
      <c r="N1668" t="n">
        <v>69.69</v>
      </c>
      <c r="O1668" t="n">
        <v>33303.72</v>
      </c>
      <c r="P1668" t="n">
        <v>188.63</v>
      </c>
      <c r="Q1668" t="n">
        <v>460.71</v>
      </c>
      <c r="R1668" t="n">
        <v>54.57</v>
      </c>
      <c r="S1668" t="n">
        <v>32.19</v>
      </c>
      <c r="T1668" t="n">
        <v>7249.65</v>
      </c>
      <c r="U1668" t="n">
        <v>0.59</v>
      </c>
      <c r="V1668" t="n">
        <v>0.75</v>
      </c>
      <c r="W1668" t="n">
        <v>1.48</v>
      </c>
      <c r="X1668" t="n">
        <v>0.43</v>
      </c>
      <c r="Y1668" t="n">
        <v>1</v>
      </c>
      <c r="Z1668" t="n">
        <v>10</v>
      </c>
    </row>
    <row r="1669">
      <c r="A1669" t="n">
        <v>34</v>
      </c>
      <c r="B1669" t="n">
        <v>130</v>
      </c>
      <c r="C1669" t="inlineStr">
        <is>
          <t xml:space="preserve">CONCLUIDO	</t>
        </is>
      </c>
      <c r="D1669" t="n">
        <v>6.4299</v>
      </c>
      <c r="E1669" t="n">
        <v>15.55</v>
      </c>
      <c r="F1669" t="n">
        <v>11.96</v>
      </c>
      <c r="G1669" t="n">
        <v>44.87</v>
      </c>
      <c r="H1669" t="n">
        <v>0.63</v>
      </c>
      <c r="I1669" t="n">
        <v>16</v>
      </c>
      <c r="J1669" t="n">
        <v>268.61</v>
      </c>
      <c r="K1669" t="n">
        <v>59.19</v>
      </c>
      <c r="L1669" t="n">
        <v>9.5</v>
      </c>
      <c r="M1669" t="n">
        <v>14</v>
      </c>
      <c r="N1669" t="n">
        <v>69.91</v>
      </c>
      <c r="O1669" t="n">
        <v>33362.23</v>
      </c>
      <c r="P1669" t="n">
        <v>188.55</v>
      </c>
      <c r="Q1669" t="n">
        <v>460.73</v>
      </c>
      <c r="R1669" t="n">
        <v>54.4</v>
      </c>
      <c r="S1669" t="n">
        <v>32.19</v>
      </c>
      <c r="T1669" t="n">
        <v>7160.7</v>
      </c>
      <c r="U1669" t="n">
        <v>0.59</v>
      </c>
      <c r="V1669" t="n">
        <v>0.75</v>
      </c>
      <c r="W1669" t="n">
        <v>1.48</v>
      </c>
      <c r="X1669" t="n">
        <v>0.43</v>
      </c>
      <c r="Y1669" t="n">
        <v>1</v>
      </c>
      <c r="Z1669" t="n">
        <v>10</v>
      </c>
    </row>
    <row r="1670">
      <c r="A1670" t="n">
        <v>35</v>
      </c>
      <c r="B1670" t="n">
        <v>130</v>
      </c>
      <c r="C1670" t="inlineStr">
        <is>
          <t xml:space="preserve">CONCLUIDO	</t>
        </is>
      </c>
      <c r="D1670" t="n">
        <v>6.4576</v>
      </c>
      <c r="E1670" t="n">
        <v>15.49</v>
      </c>
      <c r="F1670" t="n">
        <v>11.95</v>
      </c>
      <c r="G1670" t="n">
        <v>47.79</v>
      </c>
      <c r="H1670" t="n">
        <v>0.64</v>
      </c>
      <c r="I1670" t="n">
        <v>15</v>
      </c>
      <c r="J1670" t="n">
        <v>269.08</v>
      </c>
      <c r="K1670" t="n">
        <v>59.19</v>
      </c>
      <c r="L1670" t="n">
        <v>9.75</v>
      </c>
      <c r="M1670" t="n">
        <v>13</v>
      </c>
      <c r="N1670" t="n">
        <v>70.14</v>
      </c>
      <c r="O1670" t="n">
        <v>33420.83</v>
      </c>
      <c r="P1670" t="n">
        <v>187.91</v>
      </c>
      <c r="Q1670" t="n">
        <v>460.7</v>
      </c>
      <c r="R1670" t="n">
        <v>53.98</v>
      </c>
      <c r="S1670" t="n">
        <v>32.19</v>
      </c>
      <c r="T1670" t="n">
        <v>6955.96</v>
      </c>
      <c r="U1670" t="n">
        <v>0.6</v>
      </c>
      <c r="V1670" t="n">
        <v>0.75</v>
      </c>
      <c r="W1670" t="n">
        <v>1.47</v>
      </c>
      <c r="X1670" t="n">
        <v>0.41</v>
      </c>
      <c r="Y1670" t="n">
        <v>1</v>
      </c>
      <c r="Z1670" t="n">
        <v>10</v>
      </c>
    </row>
    <row r="1671">
      <c r="A1671" t="n">
        <v>36</v>
      </c>
      <c r="B1671" t="n">
        <v>130</v>
      </c>
      <c r="C1671" t="inlineStr">
        <is>
          <t xml:space="preserve">CONCLUIDO	</t>
        </is>
      </c>
      <c r="D1671" t="n">
        <v>6.4657</v>
      </c>
      <c r="E1671" t="n">
        <v>15.47</v>
      </c>
      <c r="F1671" t="n">
        <v>11.93</v>
      </c>
      <c r="G1671" t="n">
        <v>47.71</v>
      </c>
      <c r="H1671" t="n">
        <v>0.66</v>
      </c>
      <c r="I1671" t="n">
        <v>15</v>
      </c>
      <c r="J1671" t="n">
        <v>269.56</v>
      </c>
      <c r="K1671" t="n">
        <v>59.19</v>
      </c>
      <c r="L1671" t="n">
        <v>10</v>
      </c>
      <c r="M1671" t="n">
        <v>13</v>
      </c>
      <c r="N1671" t="n">
        <v>70.36</v>
      </c>
      <c r="O1671" t="n">
        <v>33479.51</v>
      </c>
      <c r="P1671" t="n">
        <v>187.83</v>
      </c>
      <c r="Q1671" t="n">
        <v>460.71</v>
      </c>
      <c r="R1671" t="n">
        <v>53.34</v>
      </c>
      <c r="S1671" t="n">
        <v>32.19</v>
      </c>
      <c r="T1671" t="n">
        <v>6635.36</v>
      </c>
      <c r="U1671" t="n">
        <v>0.6</v>
      </c>
      <c r="V1671" t="n">
        <v>0.75</v>
      </c>
      <c r="W1671" t="n">
        <v>1.47</v>
      </c>
      <c r="X1671" t="n">
        <v>0.39</v>
      </c>
      <c r="Y1671" t="n">
        <v>1</v>
      </c>
      <c r="Z1671" t="n">
        <v>10</v>
      </c>
    </row>
    <row r="1672">
      <c r="A1672" t="n">
        <v>37</v>
      </c>
      <c r="B1672" t="n">
        <v>130</v>
      </c>
      <c r="C1672" t="inlineStr">
        <is>
          <t xml:space="preserve">CONCLUIDO	</t>
        </is>
      </c>
      <c r="D1672" t="n">
        <v>6.4622</v>
      </c>
      <c r="E1672" t="n">
        <v>15.47</v>
      </c>
      <c r="F1672" t="n">
        <v>11.94</v>
      </c>
      <c r="G1672" t="n">
        <v>47.75</v>
      </c>
      <c r="H1672" t="n">
        <v>0.68</v>
      </c>
      <c r="I1672" t="n">
        <v>15</v>
      </c>
      <c r="J1672" t="n">
        <v>270.03</v>
      </c>
      <c r="K1672" t="n">
        <v>59.19</v>
      </c>
      <c r="L1672" t="n">
        <v>10.25</v>
      </c>
      <c r="M1672" t="n">
        <v>13</v>
      </c>
      <c r="N1672" t="n">
        <v>70.59</v>
      </c>
      <c r="O1672" t="n">
        <v>33538.28</v>
      </c>
      <c r="P1672" t="n">
        <v>187.31</v>
      </c>
      <c r="Q1672" t="n">
        <v>460.69</v>
      </c>
      <c r="R1672" t="n">
        <v>53.53</v>
      </c>
      <c r="S1672" t="n">
        <v>32.19</v>
      </c>
      <c r="T1672" t="n">
        <v>6734.37</v>
      </c>
      <c r="U1672" t="n">
        <v>0.6</v>
      </c>
      <c r="V1672" t="n">
        <v>0.75</v>
      </c>
      <c r="W1672" t="n">
        <v>1.47</v>
      </c>
      <c r="X1672" t="n">
        <v>0.4</v>
      </c>
      <c r="Y1672" t="n">
        <v>1</v>
      </c>
      <c r="Z1672" t="n">
        <v>10</v>
      </c>
    </row>
    <row r="1673">
      <c r="A1673" t="n">
        <v>38</v>
      </c>
      <c r="B1673" t="n">
        <v>130</v>
      </c>
      <c r="C1673" t="inlineStr">
        <is>
          <t xml:space="preserve">CONCLUIDO	</t>
        </is>
      </c>
      <c r="D1673" t="n">
        <v>6.4993</v>
      </c>
      <c r="E1673" t="n">
        <v>15.39</v>
      </c>
      <c r="F1673" t="n">
        <v>11.9</v>
      </c>
      <c r="G1673" t="n">
        <v>50.99</v>
      </c>
      <c r="H1673" t="n">
        <v>0.6899999999999999</v>
      </c>
      <c r="I1673" t="n">
        <v>14</v>
      </c>
      <c r="J1673" t="n">
        <v>270.51</v>
      </c>
      <c r="K1673" t="n">
        <v>59.19</v>
      </c>
      <c r="L1673" t="n">
        <v>10.5</v>
      </c>
      <c r="M1673" t="n">
        <v>12</v>
      </c>
      <c r="N1673" t="n">
        <v>70.81999999999999</v>
      </c>
      <c r="O1673" t="n">
        <v>33597.14</v>
      </c>
      <c r="P1673" t="n">
        <v>186.85</v>
      </c>
      <c r="Q1673" t="n">
        <v>460.7</v>
      </c>
      <c r="R1673" t="n">
        <v>52.32</v>
      </c>
      <c r="S1673" t="n">
        <v>32.19</v>
      </c>
      <c r="T1673" t="n">
        <v>6131.46</v>
      </c>
      <c r="U1673" t="n">
        <v>0.62</v>
      </c>
      <c r="V1673" t="n">
        <v>0.75</v>
      </c>
      <c r="W1673" t="n">
        <v>1.47</v>
      </c>
      <c r="X1673" t="n">
        <v>0.36</v>
      </c>
      <c r="Y1673" t="n">
        <v>1</v>
      </c>
      <c r="Z1673" t="n">
        <v>10</v>
      </c>
    </row>
    <row r="1674">
      <c r="A1674" t="n">
        <v>39</v>
      </c>
      <c r="B1674" t="n">
        <v>130</v>
      </c>
      <c r="C1674" t="inlineStr">
        <is>
          <t xml:space="preserve">CONCLUIDO	</t>
        </is>
      </c>
      <c r="D1674" t="n">
        <v>6.4977</v>
      </c>
      <c r="E1674" t="n">
        <v>15.39</v>
      </c>
      <c r="F1674" t="n">
        <v>11.9</v>
      </c>
      <c r="G1674" t="n">
        <v>51</v>
      </c>
      <c r="H1674" t="n">
        <v>0.71</v>
      </c>
      <c r="I1674" t="n">
        <v>14</v>
      </c>
      <c r="J1674" t="n">
        <v>270.99</v>
      </c>
      <c r="K1674" t="n">
        <v>59.19</v>
      </c>
      <c r="L1674" t="n">
        <v>10.75</v>
      </c>
      <c r="M1674" t="n">
        <v>12</v>
      </c>
      <c r="N1674" t="n">
        <v>71.04000000000001</v>
      </c>
      <c r="O1674" t="n">
        <v>33656.08</v>
      </c>
      <c r="P1674" t="n">
        <v>186.47</v>
      </c>
      <c r="Q1674" t="n">
        <v>460.73</v>
      </c>
      <c r="R1674" t="n">
        <v>52.35</v>
      </c>
      <c r="S1674" t="n">
        <v>32.19</v>
      </c>
      <c r="T1674" t="n">
        <v>6147.2</v>
      </c>
      <c r="U1674" t="n">
        <v>0.61</v>
      </c>
      <c r="V1674" t="n">
        <v>0.75</v>
      </c>
      <c r="W1674" t="n">
        <v>1.47</v>
      </c>
      <c r="X1674" t="n">
        <v>0.37</v>
      </c>
      <c r="Y1674" t="n">
        <v>1</v>
      </c>
      <c r="Z1674" t="n">
        <v>10</v>
      </c>
    </row>
    <row r="1675">
      <c r="A1675" t="n">
        <v>40</v>
      </c>
      <c r="B1675" t="n">
        <v>130</v>
      </c>
      <c r="C1675" t="inlineStr">
        <is>
          <t xml:space="preserve">CONCLUIDO	</t>
        </is>
      </c>
      <c r="D1675" t="n">
        <v>6.4928</v>
      </c>
      <c r="E1675" t="n">
        <v>15.4</v>
      </c>
      <c r="F1675" t="n">
        <v>11.91</v>
      </c>
      <c r="G1675" t="n">
        <v>51.05</v>
      </c>
      <c r="H1675" t="n">
        <v>0.72</v>
      </c>
      <c r="I1675" t="n">
        <v>14</v>
      </c>
      <c r="J1675" t="n">
        <v>271.47</v>
      </c>
      <c r="K1675" t="n">
        <v>59.19</v>
      </c>
      <c r="L1675" t="n">
        <v>11</v>
      </c>
      <c r="M1675" t="n">
        <v>12</v>
      </c>
      <c r="N1675" t="n">
        <v>71.27</v>
      </c>
      <c r="O1675" t="n">
        <v>33715.11</v>
      </c>
      <c r="P1675" t="n">
        <v>186.08</v>
      </c>
      <c r="Q1675" t="n">
        <v>460.69</v>
      </c>
      <c r="R1675" t="n">
        <v>52.75</v>
      </c>
      <c r="S1675" t="n">
        <v>32.19</v>
      </c>
      <c r="T1675" t="n">
        <v>6347.44</v>
      </c>
      <c r="U1675" t="n">
        <v>0.61</v>
      </c>
      <c r="V1675" t="n">
        <v>0.75</v>
      </c>
      <c r="W1675" t="n">
        <v>1.47</v>
      </c>
      <c r="X1675" t="n">
        <v>0.38</v>
      </c>
      <c r="Y1675" t="n">
        <v>1</v>
      </c>
      <c r="Z1675" t="n">
        <v>10</v>
      </c>
    </row>
    <row r="1676">
      <c r="A1676" t="n">
        <v>41</v>
      </c>
      <c r="B1676" t="n">
        <v>130</v>
      </c>
      <c r="C1676" t="inlineStr">
        <is>
          <t xml:space="preserve">CONCLUIDO	</t>
        </is>
      </c>
      <c r="D1676" t="n">
        <v>6.5187</v>
      </c>
      <c r="E1676" t="n">
        <v>15.34</v>
      </c>
      <c r="F1676" t="n">
        <v>11.9</v>
      </c>
      <c r="G1676" t="n">
        <v>54.92</v>
      </c>
      <c r="H1676" t="n">
        <v>0.74</v>
      </c>
      <c r="I1676" t="n">
        <v>13</v>
      </c>
      <c r="J1676" t="n">
        <v>271.95</v>
      </c>
      <c r="K1676" t="n">
        <v>59.19</v>
      </c>
      <c r="L1676" t="n">
        <v>11.25</v>
      </c>
      <c r="M1676" t="n">
        <v>11</v>
      </c>
      <c r="N1676" t="n">
        <v>71.5</v>
      </c>
      <c r="O1676" t="n">
        <v>33774.23</v>
      </c>
      <c r="P1676" t="n">
        <v>186.12</v>
      </c>
      <c r="Q1676" t="n">
        <v>460.69</v>
      </c>
      <c r="R1676" t="n">
        <v>52.41</v>
      </c>
      <c r="S1676" t="n">
        <v>32.19</v>
      </c>
      <c r="T1676" t="n">
        <v>6184.17</v>
      </c>
      <c r="U1676" t="n">
        <v>0.61</v>
      </c>
      <c r="V1676" t="n">
        <v>0.75</v>
      </c>
      <c r="W1676" t="n">
        <v>1.47</v>
      </c>
      <c r="X1676" t="n">
        <v>0.37</v>
      </c>
      <c r="Y1676" t="n">
        <v>1</v>
      </c>
      <c r="Z1676" t="n">
        <v>10</v>
      </c>
    </row>
    <row r="1677">
      <c r="A1677" t="n">
        <v>42</v>
      </c>
      <c r="B1677" t="n">
        <v>130</v>
      </c>
      <c r="C1677" t="inlineStr">
        <is>
          <t xml:space="preserve">CONCLUIDO	</t>
        </is>
      </c>
      <c r="D1677" t="n">
        <v>6.5269</v>
      </c>
      <c r="E1677" t="n">
        <v>15.32</v>
      </c>
      <c r="F1677" t="n">
        <v>11.88</v>
      </c>
      <c r="G1677" t="n">
        <v>54.83</v>
      </c>
      <c r="H1677" t="n">
        <v>0.75</v>
      </c>
      <c r="I1677" t="n">
        <v>13</v>
      </c>
      <c r="J1677" t="n">
        <v>272.43</v>
      </c>
      <c r="K1677" t="n">
        <v>59.19</v>
      </c>
      <c r="L1677" t="n">
        <v>11.5</v>
      </c>
      <c r="M1677" t="n">
        <v>11</v>
      </c>
      <c r="N1677" t="n">
        <v>71.73</v>
      </c>
      <c r="O1677" t="n">
        <v>33833.57</v>
      </c>
      <c r="P1677" t="n">
        <v>185.76</v>
      </c>
      <c r="Q1677" t="n">
        <v>460.71</v>
      </c>
      <c r="R1677" t="n">
        <v>51.68</v>
      </c>
      <c r="S1677" t="n">
        <v>32.19</v>
      </c>
      <c r="T1677" t="n">
        <v>5818.26</v>
      </c>
      <c r="U1677" t="n">
        <v>0.62</v>
      </c>
      <c r="V1677" t="n">
        <v>0.75</v>
      </c>
      <c r="W1677" t="n">
        <v>1.47</v>
      </c>
      <c r="X1677" t="n">
        <v>0.35</v>
      </c>
      <c r="Y1677" t="n">
        <v>1</v>
      </c>
      <c r="Z1677" t="n">
        <v>10</v>
      </c>
    </row>
    <row r="1678">
      <c r="A1678" t="n">
        <v>43</v>
      </c>
      <c r="B1678" t="n">
        <v>130</v>
      </c>
      <c r="C1678" t="inlineStr">
        <is>
          <t xml:space="preserve">CONCLUIDO	</t>
        </is>
      </c>
      <c r="D1678" t="n">
        <v>6.5271</v>
      </c>
      <c r="E1678" t="n">
        <v>15.32</v>
      </c>
      <c r="F1678" t="n">
        <v>11.88</v>
      </c>
      <c r="G1678" t="n">
        <v>54.83</v>
      </c>
      <c r="H1678" t="n">
        <v>0.77</v>
      </c>
      <c r="I1678" t="n">
        <v>13</v>
      </c>
      <c r="J1678" t="n">
        <v>272.91</v>
      </c>
      <c r="K1678" t="n">
        <v>59.19</v>
      </c>
      <c r="L1678" t="n">
        <v>11.75</v>
      </c>
      <c r="M1678" t="n">
        <v>11</v>
      </c>
      <c r="N1678" t="n">
        <v>71.95999999999999</v>
      </c>
      <c r="O1678" t="n">
        <v>33892.87</v>
      </c>
      <c r="P1678" t="n">
        <v>185.52</v>
      </c>
      <c r="Q1678" t="n">
        <v>460.69</v>
      </c>
      <c r="R1678" t="n">
        <v>51.52</v>
      </c>
      <c r="S1678" t="n">
        <v>32.19</v>
      </c>
      <c r="T1678" t="n">
        <v>5736.69</v>
      </c>
      <c r="U1678" t="n">
        <v>0.62</v>
      </c>
      <c r="V1678" t="n">
        <v>0.75</v>
      </c>
      <c r="W1678" t="n">
        <v>1.48</v>
      </c>
      <c r="X1678" t="n">
        <v>0.35</v>
      </c>
      <c r="Y1678" t="n">
        <v>1</v>
      </c>
      <c r="Z1678" t="n">
        <v>10</v>
      </c>
    </row>
    <row r="1679">
      <c r="A1679" t="n">
        <v>44</v>
      </c>
      <c r="B1679" t="n">
        <v>130</v>
      </c>
      <c r="C1679" t="inlineStr">
        <is>
          <t xml:space="preserve">CONCLUIDO	</t>
        </is>
      </c>
      <c r="D1679" t="n">
        <v>6.5649</v>
      </c>
      <c r="E1679" t="n">
        <v>15.23</v>
      </c>
      <c r="F1679" t="n">
        <v>11.84</v>
      </c>
      <c r="G1679" t="n">
        <v>59.2</v>
      </c>
      <c r="H1679" t="n">
        <v>0.78</v>
      </c>
      <c r="I1679" t="n">
        <v>12</v>
      </c>
      <c r="J1679" t="n">
        <v>273.39</v>
      </c>
      <c r="K1679" t="n">
        <v>59.19</v>
      </c>
      <c r="L1679" t="n">
        <v>12</v>
      </c>
      <c r="M1679" t="n">
        <v>10</v>
      </c>
      <c r="N1679" t="n">
        <v>72.2</v>
      </c>
      <c r="O1679" t="n">
        <v>33952.26</v>
      </c>
      <c r="P1679" t="n">
        <v>183.99</v>
      </c>
      <c r="Q1679" t="n">
        <v>460.69</v>
      </c>
      <c r="R1679" t="n">
        <v>50.39</v>
      </c>
      <c r="S1679" t="n">
        <v>32.19</v>
      </c>
      <c r="T1679" t="n">
        <v>5178.54</v>
      </c>
      <c r="U1679" t="n">
        <v>0.64</v>
      </c>
      <c r="V1679" t="n">
        <v>0.75</v>
      </c>
      <c r="W1679" t="n">
        <v>1.47</v>
      </c>
      <c r="X1679" t="n">
        <v>0.31</v>
      </c>
      <c r="Y1679" t="n">
        <v>1</v>
      </c>
      <c r="Z1679" t="n">
        <v>10</v>
      </c>
    </row>
    <row r="1680">
      <c r="A1680" t="n">
        <v>45</v>
      </c>
      <c r="B1680" t="n">
        <v>130</v>
      </c>
      <c r="C1680" t="inlineStr">
        <is>
          <t xml:space="preserve">CONCLUIDO	</t>
        </is>
      </c>
      <c r="D1680" t="n">
        <v>6.5629</v>
      </c>
      <c r="E1680" t="n">
        <v>15.24</v>
      </c>
      <c r="F1680" t="n">
        <v>11.85</v>
      </c>
      <c r="G1680" t="n">
        <v>59.23</v>
      </c>
      <c r="H1680" t="n">
        <v>0.8</v>
      </c>
      <c r="I1680" t="n">
        <v>12</v>
      </c>
      <c r="J1680" t="n">
        <v>273.87</v>
      </c>
      <c r="K1680" t="n">
        <v>59.19</v>
      </c>
      <c r="L1680" t="n">
        <v>12.25</v>
      </c>
      <c r="M1680" t="n">
        <v>10</v>
      </c>
      <c r="N1680" t="n">
        <v>72.43000000000001</v>
      </c>
      <c r="O1680" t="n">
        <v>34011.74</v>
      </c>
      <c r="P1680" t="n">
        <v>184.08</v>
      </c>
      <c r="Q1680" t="n">
        <v>460.7</v>
      </c>
      <c r="R1680" t="n">
        <v>50.68</v>
      </c>
      <c r="S1680" t="n">
        <v>32.19</v>
      </c>
      <c r="T1680" t="n">
        <v>5322.77</v>
      </c>
      <c r="U1680" t="n">
        <v>0.64</v>
      </c>
      <c r="V1680" t="n">
        <v>0.75</v>
      </c>
      <c r="W1680" t="n">
        <v>1.47</v>
      </c>
      <c r="X1680" t="n">
        <v>0.31</v>
      </c>
      <c r="Y1680" t="n">
        <v>1</v>
      </c>
      <c r="Z1680" t="n">
        <v>10</v>
      </c>
    </row>
    <row r="1681">
      <c r="A1681" t="n">
        <v>46</v>
      </c>
      <c r="B1681" t="n">
        <v>130</v>
      </c>
      <c r="C1681" t="inlineStr">
        <is>
          <t xml:space="preserve">CONCLUIDO	</t>
        </is>
      </c>
      <c r="D1681" t="n">
        <v>6.5638</v>
      </c>
      <c r="E1681" t="n">
        <v>15.24</v>
      </c>
      <c r="F1681" t="n">
        <v>11.84</v>
      </c>
      <c r="G1681" t="n">
        <v>59.22</v>
      </c>
      <c r="H1681" t="n">
        <v>0.8100000000000001</v>
      </c>
      <c r="I1681" t="n">
        <v>12</v>
      </c>
      <c r="J1681" t="n">
        <v>274.35</v>
      </c>
      <c r="K1681" t="n">
        <v>59.19</v>
      </c>
      <c r="L1681" t="n">
        <v>12.5</v>
      </c>
      <c r="M1681" t="n">
        <v>10</v>
      </c>
      <c r="N1681" t="n">
        <v>72.66</v>
      </c>
      <c r="O1681" t="n">
        <v>34071.31</v>
      </c>
      <c r="P1681" t="n">
        <v>184.19</v>
      </c>
      <c r="Q1681" t="n">
        <v>460.72</v>
      </c>
      <c r="R1681" t="n">
        <v>50.68</v>
      </c>
      <c r="S1681" t="n">
        <v>32.19</v>
      </c>
      <c r="T1681" t="n">
        <v>5323.55</v>
      </c>
      <c r="U1681" t="n">
        <v>0.64</v>
      </c>
      <c r="V1681" t="n">
        <v>0.75</v>
      </c>
      <c r="W1681" t="n">
        <v>1.46</v>
      </c>
      <c r="X1681" t="n">
        <v>0.31</v>
      </c>
      <c r="Y1681" t="n">
        <v>1</v>
      </c>
      <c r="Z1681" t="n">
        <v>10</v>
      </c>
    </row>
    <row r="1682">
      <c r="A1682" t="n">
        <v>47</v>
      </c>
      <c r="B1682" t="n">
        <v>130</v>
      </c>
      <c r="C1682" t="inlineStr">
        <is>
          <t xml:space="preserve">CONCLUIDO	</t>
        </is>
      </c>
      <c r="D1682" t="n">
        <v>6.5647</v>
      </c>
      <c r="E1682" t="n">
        <v>15.23</v>
      </c>
      <c r="F1682" t="n">
        <v>11.84</v>
      </c>
      <c r="G1682" t="n">
        <v>59.21</v>
      </c>
      <c r="H1682" t="n">
        <v>0.83</v>
      </c>
      <c r="I1682" t="n">
        <v>12</v>
      </c>
      <c r="J1682" t="n">
        <v>274.84</v>
      </c>
      <c r="K1682" t="n">
        <v>59.19</v>
      </c>
      <c r="L1682" t="n">
        <v>12.75</v>
      </c>
      <c r="M1682" t="n">
        <v>10</v>
      </c>
      <c r="N1682" t="n">
        <v>72.89</v>
      </c>
      <c r="O1682" t="n">
        <v>34130.98</v>
      </c>
      <c r="P1682" t="n">
        <v>183.64</v>
      </c>
      <c r="Q1682" t="n">
        <v>460.7</v>
      </c>
      <c r="R1682" t="n">
        <v>50.53</v>
      </c>
      <c r="S1682" t="n">
        <v>32.19</v>
      </c>
      <c r="T1682" t="n">
        <v>5245.6</v>
      </c>
      <c r="U1682" t="n">
        <v>0.64</v>
      </c>
      <c r="V1682" t="n">
        <v>0.75</v>
      </c>
      <c r="W1682" t="n">
        <v>1.47</v>
      </c>
      <c r="X1682" t="n">
        <v>0.31</v>
      </c>
      <c r="Y1682" t="n">
        <v>1</v>
      </c>
      <c r="Z1682" t="n">
        <v>10</v>
      </c>
    </row>
    <row r="1683">
      <c r="A1683" t="n">
        <v>48</v>
      </c>
      <c r="B1683" t="n">
        <v>130</v>
      </c>
      <c r="C1683" t="inlineStr">
        <is>
          <t xml:space="preserve">CONCLUIDO	</t>
        </is>
      </c>
      <c r="D1683" t="n">
        <v>6.5589</v>
      </c>
      <c r="E1683" t="n">
        <v>15.25</v>
      </c>
      <c r="F1683" t="n">
        <v>11.85</v>
      </c>
      <c r="G1683" t="n">
        <v>59.27</v>
      </c>
      <c r="H1683" t="n">
        <v>0.84</v>
      </c>
      <c r="I1683" t="n">
        <v>12</v>
      </c>
      <c r="J1683" t="n">
        <v>275.32</v>
      </c>
      <c r="K1683" t="n">
        <v>59.19</v>
      </c>
      <c r="L1683" t="n">
        <v>13</v>
      </c>
      <c r="M1683" t="n">
        <v>10</v>
      </c>
      <c r="N1683" t="n">
        <v>73.13</v>
      </c>
      <c r="O1683" t="n">
        <v>34190.73</v>
      </c>
      <c r="P1683" t="n">
        <v>183.12</v>
      </c>
      <c r="Q1683" t="n">
        <v>460.75</v>
      </c>
      <c r="R1683" t="n">
        <v>50.93</v>
      </c>
      <c r="S1683" t="n">
        <v>32.19</v>
      </c>
      <c r="T1683" t="n">
        <v>5446.24</v>
      </c>
      <c r="U1683" t="n">
        <v>0.63</v>
      </c>
      <c r="V1683" t="n">
        <v>0.75</v>
      </c>
      <c r="W1683" t="n">
        <v>1.47</v>
      </c>
      <c r="X1683" t="n">
        <v>0.32</v>
      </c>
      <c r="Y1683" t="n">
        <v>1</v>
      </c>
      <c r="Z1683" t="n">
        <v>10</v>
      </c>
    </row>
    <row r="1684">
      <c r="A1684" t="n">
        <v>49</v>
      </c>
      <c r="B1684" t="n">
        <v>130</v>
      </c>
      <c r="C1684" t="inlineStr">
        <is>
          <t xml:space="preserve">CONCLUIDO	</t>
        </is>
      </c>
      <c r="D1684" t="n">
        <v>6.5967</v>
      </c>
      <c r="E1684" t="n">
        <v>15.16</v>
      </c>
      <c r="F1684" t="n">
        <v>11.82</v>
      </c>
      <c r="G1684" t="n">
        <v>64.45</v>
      </c>
      <c r="H1684" t="n">
        <v>0.86</v>
      </c>
      <c r="I1684" t="n">
        <v>11</v>
      </c>
      <c r="J1684" t="n">
        <v>275.81</v>
      </c>
      <c r="K1684" t="n">
        <v>59.19</v>
      </c>
      <c r="L1684" t="n">
        <v>13.25</v>
      </c>
      <c r="M1684" t="n">
        <v>9</v>
      </c>
      <c r="N1684" t="n">
        <v>73.36</v>
      </c>
      <c r="O1684" t="n">
        <v>34250.57</v>
      </c>
      <c r="P1684" t="n">
        <v>182.09</v>
      </c>
      <c r="Q1684" t="n">
        <v>460.69</v>
      </c>
      <c r="R1684" t="n">
        <v>49.65</v>
      </c>
      <c r="S1684" t="n">
        <v>32.19</v>
      </c>
      <c r="T1684" t="n">
        <v>4811.47</v>
      </c>
      <c r="U1684" t="n">
        <v>0.65</v>
      </c>
      <c r="V1684" t="n">
        <v>0.76</v>
      </c>
      <c r="W1684" t="n">
        <v>1.47</v>
      </c>
      <c r="X1684" t="n">
        <v>0.28</v>
      </c>
      <c r="Y1684" t="n">
        <v>1</v>
      </c>
      <c r="Z1684" t="n">
        <v>10</v>
      </c>
    </row>
    <row r="1685">
      <c r="A1685" t="n">
        <v>50</v>
      </c>
      <c r="B1685" t="n">
        <v>130</v>
      </c>
      <c r="C1685" t="inlineStr">
        <is>
          <t xml:space="preserve">CONCLUIDO	</t>
        </is>
      </c>
      <c r="D1685" t="n">
        <v>6.5963</v>
      </c>
      <c r="E1685" t="n">
        <v>15.16</v>
      </c>
      <c r="F1685" t="n">
        <v>11.82</v>
      </c>
      <c r="G1685" t="n">
        <v>64.45999999999999</v>
      </c>
      <c r="H1685" t="n">
        <v>0.87</v>
      </c>
      <c r="I1685" t="n">
        <v>11</v>
      </c>
      <c r="J1685" t="n">
        <v>276.29</v>
      </c>
      <c r="K1685" t="n">
        <v>59.19</v>
      </c>
      <c r="L1685" t="n">
        <v>13.5</v>
      </c>
      <c r="M1685" t="n">
        <v>9</v>
      </c>
      <c r="N1685" t="n">
        <v>73.59999999999999</v>
      </c>
      <c r="O1685" t="n">
        <v>34310.51</v>
      </c>
      <c r="P1685" t="n">
        <v>182.34</v>
      </c>
      <c r="Q1685" t="n">
        <v>460.7</v>
      </c>
      <c r="R1685" t="n">
        <v>49.61</v>
      </c>
      <c r="S1685" t="n">
        <v>32.19</v>
      </c>
      <c r="T1685" t="n">
        <v>4793.89</v>
      </c>
      <c r="U1685" t="n">
        <v>0.65</v>
      </c>
      <c r="V1685" t="n">
        <v>0.76</v>
      </c>
      <c r="W1685" t="n">
        <v>1.47</v>
      </c>
      <c r="X1685" t="n">
        <v>0.28</v>
      </c>
      <c r="Y1685" t="n">
        <v>1</v>
      </c>
      <c r="Z1685" t="n">
        <v>10</v>
      </c>
    </row>
    <row r="1686">
      <c r="A1686" t="n">
        <v>51</v>
      </c>
      <c r="B1686" t="n">
        <v>130</v>
      </c>
      <c r="C1686" t="inlineStr">
        <is>
          <t xml:space="preserve">CONCLUIDO	</t>
        </is>
      </c>
      <c r="D1686" t="n">
        <v>6.5963</v>
      </c>
      <c r="E1686" t="n">
        <v>15.16</v>
      </c>
      <c r="F1686" t="n">
        <v>11.82</v>
      </c>
      <c r="G1686" t="n">
        <v>64.45999999999999</v>
      </c>
      <c r="H1686" t="n">
        <v>0.88</v>
      </c>
      <c r="I1686" t="n">
        <v>11</v>
      </c>
      <c r="J1686" t="n">
        <v>276.78</v>
      </c>
      <c r="K1686" t="n">
        <v>59.19</v>
      </c>
      <c r="L1686" t="n">
        <v>13.75</v>
      </c>
      <c r="M1686" t="n">
        <v>9</v>
      </c>
      <c r="N1686" t="n">
        <v>73.84</v>
      </c>
      <c r="O1686" t="n">
        <v>34370.54</v>
      </c>
      <c r="P1686" t="n">
        <v>182.57</v>
      </c>
      <c r="Q1686" t="n">
        <v>460.69</v>
      </c>
      <c r="R1686" t="n">
        <v>49.7</v>
      </c>
      <c r="S1686" t="n">
        <v>32.19</v>
      </c>
      <c r="T1686" t="n">
        <v>4839.1</v>
      </c>
      <c r="U1686" t="n">
        <v>0.65</v>
      </c>
      <c r="V1686" t="n">
        <v>0.76</v>
      </c>
      <c r="W1686" t="n">
        <v>1.47</v>
      </c>
      <c r="X1686" t="n">
        <v>0.28</v>
      </c>
      <c r="Y1686" t="n">
        <v>1</v>
      </c>
      <c r="Z1686" t="n">
        <v>10</v>
      </c>
    </row>
    <row r="1687">
      <c r="A1687" t="n">
        <v>52</v>
      </c>
      <c r="B1687" t="n">
        <v>130</v>
      </c>
      <c r="C1687" t="inlineStr">
        <is>
          <t xml:space="preserve">CONCLUIDO	</t>
        </is>
      </c>
      <c r="D1687" t="n">
        <v>6.5982</v>
      </c>
      <c r="E1687" t="n">
        <v>15.16</v>
      </c>
      <c r="F1687" t="n">
        <v>11.81</v>
      </c>
      <c r="G1687" t="n">
        <v>64.43000000000001</v>
      </c>
      <c r="H1687" t="n">
        <v>0.9</v>
      </c>
      <c r="I1687" t="n">
        <v>11</v>
      </c>
      <c r="J1687" t="n">
        <v>277.27</v>
      </c>
      <c r="K1687" t="n">
        <v>59.19</v>
      </c>
      <c r="L1687" t="n">
        <v>14</v>
      </c>
      <c r="M1687" t="n">
        <v>9</v>
      </c>
      <c r="N1687" t="n">
        <v>74.06999999999999</v>
      </c>
      <c r="O1687" t="n">
        <v>34430.66</v>
      </c>
      <c r="P1687" t="n">
        <v>182.27</v>
      </c>
      <c r="Q1687" t="n">
        <v>460.73</v>
      </c>
      <c r="R1687" t="n">
        <v>49.53</v>
      </c>
      <c r="S1687" t="n">
        <v>32.19</v>
      </c>
      <c r="T1687" t="n">
        <v>4754.52</v>
      </c>
      <c r="U1687" t="n">
        <v>0.65</v>
      </c>
      <c r="V1687" t="n">
        <v>0.76</v>
      </c>
      <c r="W1687" t="n">
        <v>1.47</v>
      </c>
      <c r="X1687" t="n">
        <v>0.28</v>
      </c>
      <c r="Y1687" t="n">
        <v>1</v>
      </c>
      <c r="Z1687" t="n">
        <v>10</v>
      </c>
    </row>
    <row r="1688">
      <c r="A1688" t="n">
        <v>53</v>
      </c>
      <c r="B1688" t="n">
        <v>130</v>
      </c>
      <c r="C1688" t="inlineStr">
        <is>
          <t xml:space="preserve">CONCLUIDO	</t>
        </is>
      </c>
      <c r="D1688" t="n">
        <v>6.5955</v>
      </c>
      <c r="E1688" t="n">
        <v>15.16</v>
      </c>
      <c r="F1688" t="n">
        <v>11.82</v>
      </c>
      <c r="G1688" t="n">
        <v>64.47</v>
      </c>
      <c r="H1688" t="n">
        <v>0.91</v>
      </c>
      <c r="I1688" t="n">
        <v>11</v>
      </c>
      <c r="J1688" t="n">
        <v>277.76</v>
      </c>
      <c r="K1688" t="n">
        <v>59.19</v>
      </c>
      <c r="L1688" t="n">
        <v>14.25</v>
      </c>
      <c r="M1688" t="n">
        <v>9</v>
      </c>
      <c r="N1688" t="n">
        <v>74.31</v>
      </c>
      <c r="O1688" t="n">
        <v>34490.87</v>
      </c>
      <c r="P1688" t="n">
        <v>181.8</v>
      </c>
      <c r="Q1688" t="n">
        <v>460.69</v>
      </c>
      <c r="R1688" t="n">
        <v>49.87</v>
      </c>
      <c r="S1688" t="n">
        <v>32.19</v>
      </c>
      <c r="T1688" t="n">
        <v>4921.27</v>
      </c>
      <c r="U1688" t="n">
        <v>0.65</v>
      </c>
      <c r="V1688" t="n">
        <v>0.76</v>
      </c>
      <c r="W1688" t="n">
        <v>1.46</v>
      </c>
      <c r="X1688" t="n">
        <v>0.29</v>
      </c>
      <c r="Y1688" t="n">
        <v>1</v>
      </c>
      <c r="Z1688" t="n">
        <v>10</v>
      </c>
    </row>
    <row r="1689">
      <c r="A1689" t="n">
        <v>54</v>
      </c>
      <c r="B1689" t="n">
        <v>130</v>
      </c>
      <c r="C1689" t="inlineStr">
        <is>
          <t xml:space="preserve">CONCLUIDO	</t>
        </is>
      </c>
      <c r="D1689" t="n">
        <v>6.6307</v>
      </c>
      <c r="E1689" t="n">
        <v>15.08</v>
      </c>
      <c r="F1689" t="n">
        <v>11.79</v>
      </c>
      <c r="G1689" t="n">
        <v>70.72</v>
      </c>
      <c r="H1689" t="n">
        <v>0.93</v>
      </c>
      <c r="I1689" t="n">
        <v>10</v>
      </c>
      <c r="J1689" t="n">
        <v>278.25</v>
      </c>
      <c r="K1689" t="n">
        <v>59.19</v>
      </c>
      <c r="L1689" t="n">
        <v>14.5</v>
      </c>
      <c r="M1689" t="n">
        <v>8</v>
      </c>
      <c r="N1689" t="n">
        <v>74.55</v>
      </c>
      <c r="O1689" t="n">
        <v>34551.18</v>
      </c>
      <c r="P1689" t="n">
        <v>181.22</v>
      </c>
      <c r="Q1689" t="n">
        <v>460.7</v>
      </c>
      <c r="R1689" t="n">
        <v>48.82</v>
      </c>
      <c r="S1689" t="n">
        <v>32.19</v>
      </c>
      <c r="T1689" t="n">
        <v>4402.49</v>
      </c>
      <c r="U1689" t="n">
        <v>0.66</v>
      </c>
      <c r="V1689" t="n">
        <v>0.76</v>
      </c>
      <c r="W1689" t="n">
        <v>1.46</v>
      </c>
      <c r="X1689" t="n">
        <v>0.25</v>
      </c>
      <c r="Y1689" t="n">
        <v>1</v>
      </c>
      <c r="Z1689" t="n">
        <v>10</v>
      </c>
    </row>
    <row r="1690">
      <c r="A1690" t="n">
        <v>55</v>
      </c>
      <c r="B1690" t="n">
        <v>130</v>
      </c>
      <c r="C1690" t="inlineStr">
        <is>
          <t xml:space="preserve">CONCLUIDO	</t>
        </is>
      </c>
      <c r="D1690" t="n">
        <v>6.6297</v>
      </c>
      <c r="E1690" t="n">
        <v>15.08</v>
      </c>
      <c r="F1690" t="n">
        <v>11.79</v>
      </c>
      <c r="G1690" t="n">
        <v>70.73999999999999</v>
      </c>
      <c r="H1690" t="n">
        <v>0.9399999999999999</v>
      </c>
      <c r="I1690" t="n">
        <v>10</v>
      </c>
      <c r="J1690" t="n">
        <v>278.74</v>
      </c>
      <c r="K1690" t="n">
        <v>59.19</v>
      </c>
      <c r="L1690" t="n">
        <v>14.75</v>
      </c>
      <c r="M1690" t="n">
        <v>8</v>
      </c>
      <c r="N1690" t="n">
        <v>74.79000000000001</v>
      </c>
      <c r="O1690" t="n">
        <v>34611.59</v>
      </c>
      <c r="P1690" t="n">
        <v>180.67</v>
      </c>
      <c r="Q1690" t="n">
        <v>460.69</v>
      </c>
      <c r="R1690" t="n">
        <v>48.69</v>
      </c>
      <c r="S1690" t="n">
        <v>32.19</v>
      </c>
      <c r="T1690" t="n">
        <v>4335.07</v>
      </c>
      <c r="U1690" t="n">
        <v>0.66</v>
      </c>
      <c r="V1690" t="n">
        <v>0.76</v>
      </c>
      <c r="W1690" t="n">
        <v>1.47</v>
      </c>
      <c r="X1690" t="n">
        <v>0.26</v>
      </c>
      <c r="Y1690" t="n">
        <v>1</v>
      </c>
      <c r="Z1690" t="n">
        <v>10</v>
      </c>
    </row>
    <row r="1691">
      <c r="A1691" t="n">
        <v>56</v>
      </c>
      <c r="B1691" t="n">
        <v>130</v>
      </c>
      <c r="C1691" t="inlineStr">
        <is>
          <t xml:space="preserve">CONCLUIDO	</t>
        </is>
      </c>
      <c r="D1691" t="n">
        <v>6.6286</v>
      </c>
      <c r="E1691" t="n">
        <v>15.09</v>
      </c>
      <c r="F1691" t="n">
        <v>11.79</v>
      </c>
      <c r="G1691" t="n">
        <v>70.75</v>
      </c>
      <c r="H1691" t="n">
        <v>0.96</v>
      </c>
      <c r="I1691" t="n">
        <v>10</v>
      </c>
      <c r="J1691" t="n">
        <v>279.23</v>
      </c>
      <c r="K1691" t="n">
        <v>59.19</v>
      </c>
      <c r="L1691" t="n">
        <v>15</v>
      </c>
      <c r="M1691" t="n">
        <v>8</v>
      </c>
      <c r="N1691" t="n">
        <v>75.03</v>
      </c>
      <c r="O1691" t="n">
        <v>34672.08</v>
      </c>
      <c r="P1691" t="n">
        <v>180.56</v>
      </c>
      <c r="Q1691" t="n">
        <v>460.69</v>
      </c>
      <c r="R1691" t="n">
        <v>49.04</v>
      </c>
      <c r="S1691" t="n">
        <v>32.19</v>
      </c>
      <c r="T1691" t="n">
        <v>4513.24</v>
      </c>
      <c r="U1691" t="n">
        <v>0.66</v>
      </c>
      <c r="V1691" t="n">
        <v>0.76</v>
      </c>
      <c r="W1691" t="n">
        <v>1.46</v>
      </c>
      <c r="X1691" t="n">
        <v>0.26</v>
      </c>
      <c r="Y1691" t="n">
        <v>1</v>
      </c>
      <c r="Z1691" t="n">
        <v>10</v>
      </c>
    </row>
    <row r="1692">
      <c r="A1692" t="n">
        <v>57</v>
      </c>
      <c r="B1692" t="n">
        <v>130</v>
      </c>
      <c r="C1692" t="inlineStr">
        <is>
          <t xml:space="preserve">CONCLUIDO	</t>
        </is>
      </c>
      <c r="D1692" t="n">
        <v>6.6259</v>
      </c>
      <c r="E1692" t="n">
        <v>15.09</v>
      </c>
      <c r="F1692" t="n">
        <v>11.8</v>
      </c>
      <c r="G1692" t="n">
        <v>70.79000000000001</v>
      </c>
      <c r="H1692" t="n">
        <v>0.97</v>
      </c>
      <c r="I1692" t="n">
        <v>10</v>
      </c>
      <c r="J1692" t="n">
        <v>279.72</v>
      </c>
      <c r="K1692" t="n">
        <v>59.19</v>
      </c>
      <c r="L1692" t="n">
        <v>15.25</v>
      </c>
      <c r="M1692" t="n">
        <v>8</v>
      </c>
      <c r="N1692" t="n">
        <v>75.27</v>
      </c>
      <c r="O1692" t="n">
        <v>34732.68</v>
      </c>
      <c r="P1692" t="n">
        <v>180.77</v>
      </c>
      <c r="Q1692" t="n">
        <v>460.69</v>
      </c>
      <c r="R1692" t="n">
        <v>49.03</v>
      </c>
      <c r="S1692" t="n">
        <v>32.19</v>
      </c>
      <c r="T1692" t="n">
        <v>4507.01</v>
      </c>
      <c r="U1692" t="n">
        <v>0.66</v>
      </c>
      <c r="V1692" t="n">
        <v>0.76</v>
      </c>
      <c r="W1692" t="n">
        <v>1.47</v>
      </c>
      <c r="X1692" t="n">
        <v>0.26</v>
      </c>
      <c r="Y1692" t="n">
        <v>1</v>
      </c>
      <c r="Z1692" t="n">
        <v>10</v>
      </c>
    </row>
    <row r="1693">
      <c r="A1693" t="n">
        <v>58</v>
      </c>
      <c r="B1693" t="n">
        <v>130</v>
      </c>
      <c r="C1693" t="inlineStr">
        <is>
          <t xml:space="preserve">CONCLUIDO	</t>
        </is>
      </c>
      <c r="D1693" t="n">
        <v>6.6314</v>
      </c>
      <c r="E1693" t="n">
        <v>15.08</v>
      </c>
      <c r="F1693" t="n">
        <v>11.79</v>
      </c>
      <c r="G1693" t="n">
        <v>70.70999999999999</v>
      </c>
      <c r="H1693" t="n">
        <v>0.98</v>
      </c>
      <c r="I1693" t="n">
        <v>10</v>
      </c>
      <c r="J1693" t="n">
        <v>280.21</v>
      </c>
      <c r="K1693" t="n">
        <v>59.19</v>
      </c>
      <c r="L1693" t="n">
        <v>15.5</v>
      </c>
      <c r="M1693" t="n">
        <v>8</v>
      </c>
      <c r="N1693" t="n">
        <v>75.52</v>
      </c>
      <c r="O1693" t="n">
        <v>34793.36</v>
      </c>
      <c r="P1693" t="n">
        <v>179.94</v>
      </c>
      <c r="Q1693" t="n">
        <v>460.69</v>
      </c>
      <c r="R1693" t="n">
        <v>48.8</v>
      </c>
      <c r="S1693" t="n">
        <v>32.19</v>
      </c>
      <c r="T1693" t="n">
        <v>4393.15</v>
      </c>
      <c r="U1693" t="n">
        <v>0.66</v>
      </c>
      <c r="V1693" t="n">
        <v>0.76</v>
      </c>
      <c r="W1693" t="n">
        <v>1.46</v>
      </c>
      <c r="X1693" t="n">
        <v>0.25</v>
      </c>
      <c r="Y1693" t="n">
        <v>1</v>
      </c>
      <c r="Z1693" t="n">
        <v>10</v>
      </c>
    </row>
    <row r="1694">
      <c r="A1694" t="n">
        <v>59</v>
      </c>
      <c r="B1694" t="n">
        <v>130</v>
      </c>
      <c r="C1694" t="inlineStr">
        <is>
          <t xml:space="preserve">CONCLUIDO	</t>
        </is>
      </c>
      <c r="D1694" t="n">
        <v>6.6243</v>
      </c>
      <c r="E1694" t="n">
        <v>15.1</v>
      </c>
      <c r="F1694" t="n">
        <v>11.8</v>
      </c>
      <c r="G1694" t="n">
        <v>70.81</v>
      </c>
      <c r="H1694" t="n">
        <v>1</v>
      </c>
      <c r="I1694" t="n">
        <v>10</v>
      </c>
      <c r="J1694" t="n">
        <v>280.7</v>
      </c>
      <c r="K1694" t="n">
        <v>59.19</v>
      </c>
      <c r="L1694" t="n">
        <v>15.75</v>
      </c>
      <c r="M1694" t="n">
        <v>8</v>
      </c>
      <c r="N1694" t="n">
        <v>75.76000000000001</v>
      </c>
      <c r="O1694" t="n">
        <v>34854.15</v>
      </c>
      <c r="P1694" t="n">
        <v>179.5</v>
      </c>
      <c r="Q1694" t="n">
        <v>460.69</v>
      </c>
      <c r="R1694" t="n">
        <v>49.23</v>
      </c>
      <c r="S1694" t="n">
        <v>32.19</v>
      </c>
      <c r="T1694" t="n">
        <v>4609.92</v>
      </c>
      <c r="U1694" t="n">
        <v>0.65</v>
      </c>
      <c r="V1694" t="n">
        <v>0.76</v>
      </c>
      <c r="W1694" t="n">
        <v>1.46</v>
      </c>
      <c r="X1694" t="n">
        <v>0.27</v>
      </c>
      <c r="Y1694" t="n">
        <v>1</v>
      </c>
      <c r="Z1694" t="n">
        <v>10</v>
      </c>
    </row>
    <row r="1695">
      <c r="A1695" t="n">
        <v>60</v>
      </c>
      <c r="B1695" t="n">
        <v>130</v>
      </c>
      <c r="C1695" t="inlineStr">
        <is>
          <t xml:space="preserve">CONCLUIDO	</t>
        </is>
      </c>
      <c r="D1695" t="n">
        <v>6.6688</v>
      </c>
      <c r="E1695" t="n">
        <v>15</v>
      </c>
      <c r="F1695" t="n">
        <v>11.75</v>
      </c>
      <c r="G1695" t="n">
        <v>78.34</v>
      </c>
      <c r="H1695" t="n">
        <v>1.01</v>
      </c>
      <c r="I1695" t="n">
        <v>9</v>
      </c>
      <c r="J1695" t="n">
        <v>281.2</v>
      </c>
      <c r="K1695" t="n">
        <v>59.19</v>
      </c>
      <c r="L1695" t="n">
        <v>16</v>
      </c>
      <c r="M1695" t="n">
        <v>7</v>
      </c>
      <c r="N1695" t="n">
        <v>76</v>
      </c>
      <c r="O1695" t="n">
        <v>34915.03</v>
      </c>
      <c r="P1695" t="n">
        <v>178.21</v>
      </c>
      <c r="Q1695" t="n">
        <v>460.7</v>
      </c>
      <c r="R1695" t="n">
        <v>47.53</v>
      </c>
      <c r="S1695" t="n">
        <v>32.19</v>
      </c>
      <c r="T1695" t="n">
        <v>3761.75</v>
      </c>
      <c r="U1695" t="n">
        <v>0.68</v>
      </c>
      <c r="V1695" t="n">
        <v>0.76</v>
      </c>
      <c r="W1695" t="n">
        <v>1.46</v>
      </c>
      <c r="X1695" t="n">
        <v>0.22</v>
      </c>
      <c r="Y1695" t="n">
        <v>1</v>
      </c>
      <c r="Z1695" t="n">
        <v>10</v>
      </c>
    </row>
    <row r="1696">
      <c r="A1696" t="n">
        <v>61</v>
      </c>
      <c r="B1696" t="n">
        <v>130</v>
      </c>
      <c r="C1696" t="inlineStr">
        <is>
          <t xml:space="preserve">CONCLUIDO	</t>
        </is>
      </c>
      <c r="D1696" t="n">
        <v>6.6638</v>
      </c>
      <c r="E1696" t="n">
        <v>15.01</v>
      </c>
      <c r="F1696" t="n">
        <v>11.76</v>
      </c>
      <c r="G1696" t="n">
        <v>78.41</v>
      </c>
      <c r="H1696" t="n">
        <v>1.03</v>
      </c>
      <c r="I1696" t="n">
        <v>9</v>
      </c>
      <c r="J1696" t="n">
        <v>281.69</v>
      </c>
      <c r="K1696" t="n">
        <v>59.19</v>
      </c>
      <c r="L1696" t="n">
        <v>16.25</v>
      </c>
      <c r="M1696" t="n">
        <v>7</v>
      </c>
      <c r="N1696" t="n">
        <v>76.25</v>
      </c>
      <c r="O1696" t="n">
        <v>34976</v>
      </c>
      <c r="P1696" t="n">
        <v>178.48</v>
      </c>
      <c r="Q1696" t="n">
        <v>460.69</v>
      </c>
      <c r="R1696" t="n">
        <v>47.81</v>
      </c>
      <c r="S1696" t="n">
        <v>32.19</v>
      </c>
      <c r="T1696" t="n">
        <v>3902.35</v>
      </c>
      <c r="U1696" t="n">
        <v>0.67</v>
      </c>
      <c r="V1696" t="n">
        <v>0.76</v>
      </c>
      <c r="W1696" t="n">
        <v>1.46</v>
      </c>
      <c r="X1696" t="n">
        <v>0.23</v>
      </c>
      <c r="Y1696" t="n">
        <v>1</v>
      </c>
      <c r="Z1696" t="n">
        <v>10</v>
      </c>
    </row>
    <row r="1697">
      <c r="A1697" t="n">
        <v>62</v>
      </c>
      <c r="B1697" t="n">
        <v>130</v>
      </c>
      <c r="C1697" t="inlineStr">
        <is>
          <t xml:space="preserve">CONCLUIDO	</t>
        </is>
      </c>
      <c r="D1697" t="n">
        <v>6.6706</v>
      </c>
      <c r="E1697" t="n">
        <v>14.99</v>
      </c>
      <c r="F1697" t="n">
        <v>11.75</v>
      </c>
      <c r="G1697" t="n">
        <v>78.31</v>
      </c>
      <c r="H1697" t="n">
        <v>1.04</v>
      </c>
      <c r="I1697" t="n">
        <v>9</v>
      </c>
      <c r="J1697" t="n">
        <v>282.19</v>
      </c>
      <c r="K1697" t="n">
        <v>59.19</v>
      </c>
      <c r="L1697" t="n">
        <v>16.5</v>
      </c>
      <c r="M1697" t="n">
        <v>7</v>
      </c>
      <c r="N1697" t="n">
        <v>76.48999999999999</v>
      </c>
      <c r="O1697" t="n">
        <v>35037.08</v>
      </c>
      <c r="P1697" t="n">
        <v>178.48</v>
      </c>
      <c r="Q1697" t="n">
        <v>460.69</v>
      </c>
      <c r="R1697" t="n">
        <v>47.46</v>
      </c>
      <c r="S1697" t="n">
        <v>32.19</v>
      </c>
      <c r="T1697" t="n">
        <v>3728.89</v>
      </c>
      <c r="U1697" t="n">
        <v>0.68</v>
      </c>
      <c r="V1697" t="n">
        <v>0.76</v>
      </c>
      <c r="W1697" t="n">
        <v>1.46</v>
      </c>
      <c r="X1697" t="n">
        <v>0.21</v>
      </c>
      <c r="Y1697" t="n">
        <v>1</v>
      </c>
      <c r="Z1697" t="n">
        <v>10</v>
      </c>
    </row>
    <row r="1698">
      <c r="A1698" t="n">
        <v>63</v>
      </c>
      <c r="B1698" t="n">
        <v>130</v>
      </c>
      <c r="C1698" t="inlineStr">
        <is>
          <t xml:space="preserve">CONCLUIDO	</t>
        </is>
      </c>
      <c r="D1698" t="n">
        <v>6.6642</v>
      </c>
      <c r="E1698" t="n">
        <v>15.01</v>
      </c>
      <c r="F1698" t="n">
        <v>11.76</v>
      </c>
      <c r="G1698" t="n">
        <v>78.40000000000001</v>
      </c>
      <c r="H1698" t="n">
        <v>1.06</v>
      </c>
      <c r="I1698" t="n">
        <v>9</v>
      </c>
      <c r="J1698" t="n">
        <v>282.68</v>
      </c>
      <c r="K1698" t="n">
        <v>59.19</v>
      </c>
      <c r="L1698" t="n">
        <v>16.75</v>
      </c>
      <c r="M1698" t="n">
        <v>7</v>
      </c>
      <c r="N1698" t="n">
        <v>76.73999999999999</v>
      </c>
      <c r="O1698" t="n">
        <v>35098.25</v>
      </c>
      <c r="P1698" t="n">
        <v>178.72</v>
      </c>
      <c r="Q1698" t="n">
        <v>460.69</v>
      </c>
      <c r="R1698" t="n">
        <v>47.83</v>
      </c>
      <c r="S1698" t="n">
        <v>32.19</v>
      </c>
      <c r="T1698" t="n">
        <v>3914.1</v>
      </c>
      <c r="U1698" t="n">
        <v>0.67</v>
      </c>
      <c r="V1698" t="n">
        <v>0.76</v>
      </c>
      <c r="W1698" t="n">
        <v>1.46</v>
      </c>
      <c r="X1698" t="n">
        <v>0.23</v>
      </c>
      <c r="Y1698" t="n">
        <v>1</v>
      </c>
      <c r="Z1698" t="n">
        <v>10</v>
      </c>
    </row>
    <row r="1699">
      <c r="A1699" t="n">
        <v>64</v>
      </c>
      <c r="B1699" t="n">
        <v>130</v>
      </c>
      <c r="C1699" t="inlineStr">
        <is>
          <t xml:space="preserve">CONCLUIDO	</t>
        </is>
      </c>
      <c r="D1699" t="n">
        <v>6.6607</v>
      </c>
      <c r="E1699" t="n">
        <v>15.01</v>
      </c>
      <c r="F1699" t="n">
        <v>11.77</v>
      </c>
      <c r="G1699" t="n">
        <v>78.45999999999999</v>
      </c>
      <c r="H1699" t="n">
        <v>1.07</v>
      </c>
      <c r="I1699" t="n">
        <v>9</v>
      </c>
      <c r="J1699" t="n">
        <v>283.18</v>
      </c>
      <c r="K1699" t="n">
        <v>59.19</v>
      </c>
      <c r="L1699" t="n">
        <v>17</v>
      </c>
      <c r="M1699" t="n">
        <v>7</v>
      </c>
      <c r="N1699" t="n">
        <v>76.98</v>
      </c>
      <c r="O1699" t="n">
        <v>35159.52</v>
      </c>
      <c r="P1699" t="n">
        <v>178.99</v>
      </c>
      <c r="Q1699" t="n">
        <v>460.69</v>
      </c>
      <c r="R1699" t="n">
        <v>48.12</v>
      </c>
      <c r="S1699" t="n">
        <v>32.19</v>
      </c>
      <c r="T1699" t="n">
        <v>4056.05</v>
      </c>
      <c r="U1699" t="n">
        <v>0.67</v>
      </c>
      <c r="V1699" t="n">
        <v>0.76</v>
      </c>
      <c r="W1699" t="n">
        <v>1.46</v>
      </c>
      <c r="X1699" t="n">
        <v>0.23</v>
      </c>
      <c r="Y1699" t="n">
        <v>1</v>
      </c>
      <c r="Z1699" t="n">
        <v>10</v>
      </c>
    </row>
    <row r="1700">
      <c r="A1700" t="n">
        <v>65</v>
      </c>
      <c r="B1700" t="n">
        <v>130</v>
      </c>
      <c r="C1700" t="inlineStr">
        <is>
          <t xml:space="preserve">CONCLUIDO	</t>
        </is>
      </c>
      <c r="D1700" t="n">
        <v>6.6625</v>
      </c>
      <c r="E1700" t="n">
        <v>15.01</v>
      </c>
      <c r="F1700" t="n">
        <v>11.76</v>
      </c>
      <c r="G1700" t="n">
        <v>78.43000000000001</v>
      </c>
      <c r="H1700" t="n">
        <v>1.08</v>
      </c>
      <c r="I1700" t="n">
        <v>9</v>
      </c>
      <c r="J1700" t="n">
        <v>283.68</v>
      </c>
      <c r="K1700" t="n">
        <v>59.19</v>
      </c>
      <c r="L1700" t="n">
        <v>17.25</v>
      </c>
      <c r="M1700" t="n">
        <v>7</v>
      </c>
      <c r="N1700" t="n">
        <v>77.23</v>
      </c>
      <c r="O1700" t="n">
        <v>35220.89</v>
      </c>
      <c r="P1700" t="n">
        <v>178.39</v>
      </c>
      <c r="Q1700" t="n">
        <v>460.69</v>
      </c>
      <c r="R1700" t="n">
        <v>47.96</v>
      </c>
      <c r="S1700" t="n">
        <v>32.19</v>
      </c>
      <c r="T1700" t="n">
        <v>3976.72</v>
      </c>
      <c r="U1700" t="n">
        <v>0.67</v>
      </c>
      <c r="V1700" t="n">
        <v>0.76</v>
      </c>
      <c r="W1700" t="n">
        <v>1.46</v>
      </c>
      <c r="X1700" t="n">
        <v>0.23</v>
      </c>
      <c r="Y1700" t="n">
        <v>1</v>
      </c>
      <c r="Z1700" t="n">
        <v>10</v>
      </c>
    </row>
    <row r="1701">
      <c r="A1701" t="n">
        <v>66</v>
      </c>
      <c r="B1701" t="n">
        <v>130</v>
      </c>
      <c r="C1701" t="inlineStr">
        <is>
          <t xml:space="preserve">CONCLUIDO	</t>
        </is>
      </c>
      <c r="D1701" t="n">
        <v>6.6612</v>
      </c>
      <c r="E1701" t="n">
        <v>15.01</v>
      </c>
      <c r="F1701" t="n">
        <v>11.77</v>
      </c>
      <c r="G1701" t="n">
        <v>78.45</v>
      </c>
      <c r="H1701" t="n">
        <v>1.1</v>
      </c>
      <c r="I1701" t="n">
        <v>9</v>
      </c>
      <c r="J1701" t="n">
        <v>284.17</v>
      </c>
      <c r="K1701" t="n">
        <v>59.19</v>
      </c>
      <c r="L1701" t="n">
        <v>17.5</v>
      </c>
      <c r="M1701" t="n">
        <v>7</v>
      </c>
      <c r="N1701" t="n">
        <v>77.48</v>
      </c>
      <c r="O1701" t="n">
        <v>35282.36</v>
      </c>
      <c r="P1701" t="n">
        <v>177.59</v>
      </c>
      <c r="Q1701" t="n">
        <v>460.71</v>
      </c>
      <c r="R1701" t="n">
        <v>48.06</v>
      </c>
      <c r="S1701" t="n">
        <v>32.19</v>
      </c>
      <c r="T1701" t="n">
        <v>4026.28</v>
      </c>
      <c r="U1701" t="n">
        <v>0.67</v>
      </c>
      <c r="V1701" t="n">
        <v>0.76</v>
      </c>
      <c r="W1701" t="n">
        <v>1.46</v>
      </c>
      <c r="X1701" t="n">
        <v>0.23</v>
      </c>
      <c r="Y1701" t="n">
        <v>1</v>
      </c>
      <c r="Z1701" t="n">
        <v>10</v>
      </c>
    </row>
    <row r="1702">
      <c r="A1702" t="n">
        <v>67</v>
      </c>
      <c r="B1702" t="n">
        <v>130</v>
      </c>
      <c r="C1702" t="inlineStr">
        <is>
          <t xml:space="preserve">CONCLUIDO	</t>
        </is>
      </c>
      <c r="D1702" t="n">
        <v>6.6625</v>
      </c>
      <c r="E1702" t="n">
        <v>15.01</v>
      </c>
      <c r="F1702" t="n">
        <v>11.76</v>
      </c>
      <c r="G1702" t="n">
        <v>78.43000000000001</v>
      </c>
      <c r="H1702" t="n">
        <v>1.11</v>
      </c>
      <c r="I1702" t="n">
        <v>9</v>
      </c>
      <c r="J1702" t="n">
        <v>284.67</v>
      </c>
      <c r="K1702" t="n">
        <v>59.19</v>
      </c>
      <c r="L1702" t="n">
        <v>17.75</v>
      </c>
      <c r="M1702" t="n">
        <v>7</v>
      </c>
      <c r="N1702" t="n">
        <v>77.73</v>
      </c>
      <c r="O1702" t="n">
        <v>35343.92</v>
      </c>
      <c r="P1702" t="n">
        <v>177.76</v>
      </c>
      <c r="Q1702" t="n">
        <v>460.69</v>
      </c>
      <c r="R1702" t="n">
        <v>48.05</v>
      </c>
      <c r="S1702" t="n">
        <v>32.19</v>
      </c>
      <c r="T1702" t="n">
        <v>4022.9</v>
      </c>
      <c r="U1702" t="n">
        <v>0.67</v>
      </c>
      <c r="V1702" t="n">
        <v>0.76</v>
      </c>
      <c r="W1702" t="n">
        <v>1.46</v>
      </c>
      <c r="X1702" t="n">
        <v>0.23</v>
      </c>
      <c r="Y1702" t="n">
        <v>1</v>
      </c>
      <c r="Z1702" t="n">
        <v>10</v>
      </c>
    </row>
    <row r="1703">
      <c r="A1703" t="n">
        <v>68</v>
      </c>
      <c r="B1703" t="n">
        <v>130</v>
      </c>
      <c r="C1703" t="inlineStr">
        <is>
          <t xml:space="preserve">CONCLUIDO	</t>
        </is>
      </c>
      <c r="D1703" t="n">
        <v>6.6646</v>
      </c>
      <c r="E1703" t="n">
        <v>15</v>
      </c>
      <c r="F1703" t="n">
        <v>11.76</v>
      </c>
      <c r="G1703" t="n">
        <v>78.40000000000001</v>
      </c>
      <c r="H1703" t="n">
        <v>1.12</v>
      </c>
      <c r="I1703" t="n">
        <v>9</v>
      </c>
      <c r="J1703" t="n">
        <v>285.17</v>
      </c>
      <c r="K1703" t="n">
        <v>59.19</v>
      </c>
      <c r="L1703" t="n">
        <v>18</v>
      </c>
      <c r="M1703" t="n">
        <v>7</v>
      </c>
      <c r="N1703" t="n">
        <v>77.98</v>
      </c>
      <c r="O1703" t="n">
        <v>35405.59</v>
      </c>
      <c r="P1703" t="n">
        <v>176.87</v>
      </c>
      <c r="Q1703" t="n">
        <v>460.69</v>
      </c>
      <c r="R1703" t="n">
        <v>47.79</v>
      </c>
      <c r="S1703" t="n">
        <v>32.19</v>
      </c>
      <c r="T1703" t="n">
        <v>3893.26</v>
      </c>
      <c r="U1703" t="n">
        <v>0.67</v>
      </c>
      <c r="V1703" t="n">
        <v>0.76</v>
      </c>
      <c r="W1703" t="n">
        <v>1.46</v>
      </c>
      <c r="X1703" t="n">
        <v>0.23</v>
      </c>
      <c r="Y1703" t="n">
        <v>1</v>
      </c>
      <c r="Z1703" t="n">
        <v>10</v>
      </c>
    </row>
    <row r="1704">
      <c r="A1704" t="n">
        <v>69</v>
      </c>
      <c r="B1704" t="n">
        <v>130</v>
      </c>
      <c r="C1704" t="inlineStr">
        <is>
          <t xml:space="preserve">CONCLUIDO	</t>
        </is>
      </c>
      <c r="D1704" t="n">
        <v>6.6954</v>
      </c>
      <c r="E1704" t="n">
        <v>14.94</v>
      </c>
      <c r="F1704" t="n">
        <v>11.74</v>
      </c>
      <c r="G1704" t="n">
        <v>88.05</v>
      </c>
      <c r="H1704" t="n">
        <v>1.14</v>
      </c>
      <c r="I1704" t="n">
        <v>8</v>
      </c>
      <c r="J1704" t="n">
        <v>285.67</v>
      </c>
      <c r="K1704" t="n">
        <v>59.19</v>
      </c>
      <c r="L1704" t="n">
        <v>18.25</v>
      </c>
      <c r="M1704" t="n">
        <v>6</v>
      </c>
      <c r="N1704" t="n">
        <v>78.23</v>
      </c>
      <c r="O1704" t="n">
        <v>35467.36</v>
      </c>
      <c r="P1704" t="n">
        <v>176.28</v>
      </c>
      <c r="Q1704" t="n">
        <v>460.7</v>
      </c>
      <c r="R1704" t="n">
        <v>47.15</v>
      </c>
      <c r="S1704" t="n">
        <v>32.19</v>
      </c>
      <c r="T1704" t="n">
        <v>3578.2</v>
      </c>
      <c r="U1704" t="n">
        <v>0.68</v>
      </c>
      <c r="V1704" t="n">
        <v>0.76</v>
      </c>
      <c r="W1704" t="n">
        <v>1.46</v>
      </c>
      <c r="X1704" t="n">
        <v>0.21</v>
      </c>
      <c r="Y1704" t="n">
        <v>1</v>
      </c>
      <c r="Z1704" t="n">
        <v>10</v>
      </c>
    </row>
    <row r="1705">
      <c r="A1705" t="n">
        <v>70</v>
      </c>
      <c r="B1705" t="n">
        <v>130</v>
      </c>
      <c r="C1705" t="inlineStr">
        <is>
          <t xml:space="preserve">CONCLUIDO	</t>
        </is>
      </c>
      <c r="D1705" t="n">
        <v>6.7018</v>
      </c>
      <c r="E1705" t="n">
        <v>14.92</v>
      </c>
      <c r="F1705" t="n">
        <v>11.73</v>
      </c>
      <c r="G1705" t="n">
        <v>87.94</v>
      </c>
      <c r="H1705" t="n">
        <v>1.15</v>
      </c>
      <c r="I1705" t="n">
        <v>8</v>
      </c>
      <c r="J1705" t="n">
        <v>286.18</v>
      </c>
      <c r="K1705" t="n">
        <v>59.19</v>
      </c>
      <c r="L1705" t="n">
        <v>18.5</v>
      </c>
      <c r="M1705" t="n">
        <v>6</v>
      </c>
      <c r="N1705" t="n">
        <v>78.48</v>
      </c>
      <c r="O1705" t="n">
        <v>35529.23</v>
      </c>
      <c r="P1705" t="n">
        <v>176.01</v>
      </c>
      <c r="Q1705" t="n">
        <v>460.7</v>
      </c>
      <c r="R1705" t="n">
        <v>46.73</v>
      </c>
      <c r="S1705" t="n">
        <v>32.19</v>
      </c>
      <c r="T1705" t="n">
        <v>3369.03</v>
      </c>
      <c r="U1705" t="n">
        <v>0.6899999999999999</v>
      </c>
      <c r="V1705" t="n">
        <v>0.76</v>
      </c>
      <c r="W1705" t="n">
        <v>1.46</v>
      </c>
      <c r="X1705" t="n">
        <v>0.19</v>
      </c>
      <c r="Y1705" t="n">
        <v>1</v>
      </c>
      <c r="Z1705" t="n">
        <v>10</v>
      </c>
    </row>
    <row r="1706">
      <c r="A1706" t="n">
        <v>71</v>
      </c>
      <c r="B1706" t="n">
        <v>130</v>
      </c>
      <c r="C1706" t="inlineStr">
        <is>
          <t xml:space="preserve">CONCLUIDO	</t>
        </is>
      </c>
      <c r="D1706" t="n">
        <v>6.7002</v>
      </c>
      <c r="E1706" t="n">
        <v>14.92</v>
      </c>
      <c r="F1706" t="n">
        <v>11.73</v>
      </c>
      <c r="G1706" t="n">
        <v>87.97</v>
      </c>
      <c r="H1706" t="n">
        <v>1.16</v>
      </c>
      <c r="I1706" t="n">
        <v>8</v>
      </c>
      <c r="J1706" t="n">
        <v>286.68</v>
      </c>
      <c r="K1706" t="n">
        <v>59.19</v>
      </c>
      <c r="L1706" t="n">
        <v>18.75</v>
      </c>
      <c r="M1706" t="n">
        <v>6</v>
      </c>
      <c r="N1706" t="n">
        <v>78.73999999999999</v>
      </c>
      <c r="O1706" t="n">
        <v>35591.33</v>
      </c>
      <c r="P1706" t="n">
        <v>176.34</v>
      </c>
      <c r="Q1706" t="n">
        <v>460.69</v>
      </c>
      <c r="R1706" t="n">
        <v>46.89</v>
      </c>
      <c r="S1706" t="n">
        <v>32.19</v>
      </c>
      <c r="T1706" t="n">
        <v>3447.95</v>
      </c>
      <c r="U1706" t="n">
        <v>0.6899999999999999</v>
      </c>
      <c r="V1706" t="n">
        <v>0.76</v>
      </c>
      <c r="W1706" t="n">
        <v>1.46</v>
      </c>
      <c r="X1706" t="n">
        <v>0.2</v>
      </c>
      <c r="Y1706" t="n">
        <v>1</v>
      </c>
      <c r="Z1706" t="n">
        <v>10</v>
      </c>
    </row>
    <row r="1707">
      <c r="A1707" t="n">
        <v>72</v>
      </c>
      <c r="B1707" t="n">
        <v>130</v>
      </c>
      <c r="C1707" t="inlineStr">
        <is>
          <t xml:space="preserve">CONCLUIDO	</t>
        </is>
      </c>
      <c r="D1707" t="n">
        <v>6.703</v>
      </c>
      <c r="E1707" t="n">
        <v>14.92</v>
      </c>
      <c r="F1707" t="n">
        <v>11.72</v>
      </c>
      <c r="G1707" t="n">
        <v>87.92</v>
      </c>
      <c r="H1707" t="n">
        <v>1.18</v>
      </c>
      <c r="I1707" t="n">
        <v>8</v>
      </c>
      <c r="J1707" t="n">
        <v>287.18</v>
      </c>
      <c r="K1707" t="n">
        <v>59.19</v>
      </c>
      <c r="L1707" t="n">
        <v>19</v>
      </c>
      <c r="M1707" t="n">
        <v>6</v>
      </c>
      <c r="N1707" t="n">
        <v>78.98999999999999</v>
      </c>
      <c r="O1707" t="n">
        <v>35653.4</v>
      </c>
      <c r="P1707" t="n">
        <v>175.85</v>
      </c>
      <c r="Q1707" t="n">
        <v>460.7</v>
      </c>
      <c r="R1707" t="n">
        <v>46.53</v>
      </c>
      <c r="S1707" t="n">
        <v>32.19</v>
      </c>
      <c r="T1707" t="n">
        <v>3266.56</v>
      </c>
      <c r="U1707" t="n">
        <v>0.6899999999999999</v>
      </c>
      <c r="V1707" t="n">
        <v>0.76</v>
      </c>
      <c r="W1707" t="n">
        <v>1.46</v>
      </c>
      <c r="X1707" t="n">
        <v>0.19</v>
      </c>
      <c r="Y1707" t="n">
        <v>1</v>
      </c>
      <c r="Z1707" t="n">
        <v>10</v>
      </c>
    </row>
    <row r="1708">
      <c r="A1708" t="n">
        <v>73</v>
      </c>
      <c r="B1708" t="n">
        <v>130</v>
      </c>
      <c r="C1708" t="inlineStr">
        <is>
          <t xml:space="preserve">CONCLUIDO	</t>
        </is>
      </c>
      <c r="D1708" t="n">
        <v>6.698</v>
      </c>
      <c r="E1708" t="n">
        <v>14.93</v>
      </c>
      <c r="F1708" t="n">
        <v>11.73</v>
      </c>
      <c r="G1708" t="n">
        <v>88</v>
      </c>
      <c r="H1708" t="n">
        <v>1.19</v>
      </c>
      <c r="I1708" t="n">
        <v>8</v>
      </c>
      <c r="J1708" t="n">
        <v>287.69</v>
      </c>
      <c r="K1708" t="n">
        <v>59.19</v>
      </c>
      <c r="L1708" t="n">
        <v>19.25</v>
      </c>
      <c r="M1708" t="n">
        <v>6</v>
      </c>
      <c r="N1708" t="n">
        <v>79.23999999999999</v>
      </c>
      <c r="O1708" t="n">
        <v>35715.58</v>
      </c>
      <c r="P1708" t="n">
        <v>175.89</v>
      </c>
      <c r="Q1708" t="n">
        <v>460.69</v>
      </c>
      <c r="R1708" t="n">
        <v>47.01</v>
      </c>
      <c r="S1708" t="n">
        <v>32.19</v>
      </c>
      <c r="T1708" t="n">
        <v>3507.53</v>
      </c>
      <c r="U1708" t="n">
        <v>0.68</v>
      </c>
      <c r="V1708" t="n">
        <v>0.76</v>
      </c>
      <c r="W1708" t="n">
        <v>1.46</v>
      </c>
      <c r="X1708" t="n">
        <v>0.2</v>
      </c>
      <c r="Y1708" t="n">
        <v>1</v>
      </c>
      <c r="Z1708" t="n">
        <v>10</v>
      </c>
    </row>
    <row r="1709">
      <c r="A1709" t="n">
        <v>74</v>
      </c>
      <c r="B1709" t="n">
        <v>130</v>
      </c>
      <c r="C1709" t="inlineStr">
        <is>
          <t xml:space="preserve">CONCLUIDO	</t>
        </is>
      </c>
      <c r="D1709" t="n">
        <v>6.7014</v>
      </c>
      <c r="E1709" t="n">
        <v>14.92</v>
      </c>
      <c r="F1709" t="n">
        <v>11.73</v>
      </c>
      <c r="G1709" t="n">
        <v>87.95</v>
      </c>
      <c r="H1709" t="n">
        <v>1.2</v>
      </c>
      <c r="I1709" t="n">
        <v>8</v>
      </c>
      <c r="J1709" t="n">
        <v>288.19</v>
      </c>
      <c r="K1709" t="n">
        <v>59.19</v>
      </c>
      <c r="L1709" t="n">
        <v>19.5</v>
      </c>
      <c r="M1709" t="n">
        <v>6</v>
      </c>
      <c r="N1709" t="n">
        <v>79.5</v>
      </c>
      <c r="O1709" t="n">
        <v>35777.86</v>
      </c>
      <c r="P1709" t="n">
        <v>175.54</v>
      </c>
      <c r="Q1709" t="n">
        <v>460.69</v>
      </c>
      <c r="R1709" t="n">
        <v>46.77</v>
      </c>
      <c r="S1709" t="n">
        <v>32.19</v>
      </c>
      <c r="T1709" t="n">
        <v>3388.01</v>
      </c>
      <c r="U1709" t="n">
        <v>0.6899999999999999</v>
      </c>
      <c r="V1709" t="n">
        <v>0.76</v>
      </c>
      <c r="W1709" t="n">
        <v>1.46</v>
      </c>
      <c r="X1709" t="n">
        <v>0.19</v>
      </c>
      <c r="Y1709" t="n">
        <v>1</v>
      </c>
      <c r="Z1709" t="n">
        <v>10</v>
      </c>
    </row>
    <row r="1710">
      <c r="A1710" t="n">
        <v>75</v>
      </c>
      <c r="B1710" t="n">
        <v>130</v>
      </c>
      <c r="C1710" t="inlineStr">
        <is>
          <t xml:space="preserve">CONCLUIDO	</t>
        </is>
      </c>
      <c r="D1710" t="n">
        <v>6.6992</v>
      </c>
      <c r="E1710" t="n">
        <v>14.93</v>
      </c>
      <c r="F1710" t="n">
        <v>11.73</v>
      </c>
      <c r="G1710" t="n">
        <v>87.98</v>
      </c>
      <c r="H1710" t="n">
        <v>1.22</v>
      </c>
      <c r="I1710" t="n">
        <v>8</v>
      </c>
      <c r="J1710" t="n">
        <v>288.7</v>
      </c>
      <c r="K1710" t="n">
        <v>59.19</v>
      </c>
      <c r="L1710" t="n">
        <v>19.75</v>
      </c>
      <c r="M1710" t="n">
        <v>6</v>
      </c>
      <c r="N1710" t="n">
        <v>79.75</v>
      </c>
      <c r="O1710" t="n">
        <v>35840.25</v>
      </c>
      <c r="P1710" t="n">
        <v>175.17</v>
      </c>
      <c r="Q1710" t="n">
        <v>460.69</v>
      </c>
      <c r="R1710" t="n">
        <v>47.01</v>
      </c>
      <c r="S1710" t="n">
        <v>32.19</v>
      </c>
      <c r="T1710" t="n">
        <v>3505.6</v>
      </c>
      <c r="U1710" t="n">
        <v>0.68</v>
      </c>
      <c r="V1710" t="n">
        <v>0.76</v>
      </c>
      <c r="W1710" t="n">
        <v>1.46</v>
      </c>
      <c r="X1710" t="n">
        <v>0.2</v>
      </c>
      <c r="Y1710" t="n">
        <v>1</v>
      </c>
      <c r="Z1710" t="n">
        <v>10</v>
      </c>
    </row>
    <row r="1711">
      <c r="A1711" t="n">
        <v>76</v>
      </c>
      <c r="B1711" t="n">
        <v>130</v>
      </c>
      <c r="C1711" t="inlineStr">
        <is>
          <t xml:space="preserve">CONCLUIDO	</t>
        </is>
      </c>
      <c r="D1711" t="n">
        <v>6.7002</v>
      </c>
      <c r="E1711" t="n">
        <v>14.92</v>
      </c>
      <c r="F1711" t="n">
        <v>11.73</v>
      </c>
      <c r="G1711" t="n">
        <v>87.97</v>
      </c>
      <c r="H1711" t="n">
        <v>1.23</v>
      </c>
      <c r="I1711" t="n">
        <v>8</v>
      </c>
      <c r="J1711" t="n">
        <v>289.2</v>
      </c>
      <c r="K1711" t="n">
        <v>59.19</v>
      </c>
      <c r="L1711" t="n">
        <v>20</v>
      </c>
      <c r="M1711" t="n">
        <v>6</v>
      </c>
      <c r="N1711" t="n">
        <v>80.01000000000001</v>
      </c>
      <c r="O1711" t="n">
        <v>35902.74</v>
      </c>
      <c r="P1711" t="n">
        <v>174.76</v>
      </c>
      <c r="Q1711" t="n">
        <v>460.69</v>
      </c>
      <c r="R1711" t="n">
        <v>46.84</v>
      </c>
      <c r="S1711" t="n">
        <v>32.19</v>
      </c>
      <c r="T1711" t="n">
        <v>3421.81</v>
      </c>
      <c r="U1711" t="n">
        <v>0.6899999999999999</v>
      </c>
      <c r="V1711" t="n">
        <v>0.76</v>
      </c>
      <c r="W1711" t="n">
        <v>1.46</v>
      </c>
      <c r="X1711" t="n">
        <v>0.2</v>
      </c>
      <c r="Y1711" t="n">
        <v>1</v>
      </c>
      <c r="Z1711" t="n">
        <v>10</v>
      </c>
    </row>
    <row r="1712">
      <c r="A1712" t="n">
        <v>77</v>
      </c>
      <c r="B1712" t="n">
        <v>130</v>
      </c>
      <c r="C1712" t="inlineStr">
        <is>
          <t xml:space="preserve">CONCLUIDO	</t>
        </is>
      </c>
      <c r="D1712" t="n">
        <v>6.6993</v>
      </c>
      <c r="E1712" t="n">
        <v>14.93</v>
      </c>
      <c r="F1712" t="n">
        <v>11.73</v>
      </c>
      <c r="G1712" t="n">
        <v>87.98</v>
      </c>
      <c r="H1712" t="n">
        <v>1.24</v>
      </c>
      <c r="I1712" t="n">
        <v>8</v>
      </c>
      <c r="J1712" t="n">
        <v>289.71</v>
      </c>
      <c r="K1712" t="n">
        <v>59.19</v>
      </c>
      <c r="L1712" t="n">
        <v>20.25</v>
      </c>
      <c r="M1712" t="n">
        <v>6</v>
      </c>
      <c r="N1712" t="n">
        <v>80.27</v>
      </c>
      <c r="O1712" t="n">
        <v>35965.33</v>
      </c>
      <c r="P1712" t="n">
        <v>174.11</v>
      </c>
      <c r="Q1712" t="n">
        <v>460.71</v>
      </c>
      <c r="R1712" t="n">
        <v>46.93</v>
      </c>
      <c r="S1712" t="n">
        <v>32.19</v>
      </c>
      <c r="T1712" t="n">
        <v>3466.48</v>
      </c>
      <c r="U1712" t="n">
        <v>0.6899999999999999</v>
      </c>
      <c r="V1712" t="n">
        <v>0.76</v>
      </c>
      <c r="W1712" t="n">
        <v>1.46</v>
      </c>
      <c r="X1712" t="n">
        <v>0.2</v>
      </c>
      <c r="Y1712" t="n">
        <v>1</v>
      </c>
      <c r="Z1712" t="n">
        <v>10</v>
      </c>
    </row>
    <row r="1713">
      <c r="A1713" t="n">
        <v>78</v>
      </c>
      <c r="B1713" t="n">
        <v>130</v>
      </c>
      <c r="C1713" t="inlineStr">
        <is>
          <t xml:space="preserve">CONCLUIDO	</t>
        </is>
      </c>
      <c r="D1713" t="n">
        <v>6.6917</v>
      </c>
      <c r="E1713" t="n">
        <v>14.94</v>
      </c>
      <c r="F1713" t="n">
        <v>11.75</v>
      </c>
      <c r="G1713" t="n">
        <v>88.11</v>
      </c>
      <c r="H1713" t="n">
        <v>1.26</v>
      </c>
      <c r="I1713" t="n">
        <v>8</v>
      </c>
      <c r="J1713" t="n">
        <v>290.22</v>
      </c>
      <c r="K1713" t="n">
        <v>59.19</v>
      </c>
      <c r="L1713" t="n">
        <v>20.5</v>
      </c>
      <c r="M1713" t="n">
        <v>6</v>
      </c>
      <c r="N1713" t="n">
        <v>80.53</v>
      </c>
      <c r="O1713" t="n">
        <v>36028.03</v>
      </c>
      <c r="P1713" t="n">
        <v>173.46</v>
      </c>
      <c r="Q1713" t="n">
        <v>460.69</v>
      </c>
      <c r="R1713" t="n">
        <v>47.35</v>
      </c>
      <c r="S1713" t="n">
        <v>32.19</v>
      </c>
      <c r="T1713" t="n">
        <v>3678.5</v>
      </c>
      <c r="U1713" t="n">
        <v>0.68</v>
      </c>
      <c r="V1713" t="n">
        <v>0.76</v>
      </c>
      <c r="W1713" t="n">
        <v>1.46</v>
      </c>
      <c r="X1713" t="n">
        <v>0.21</v>
      </c>
      <c r="Y1713" t="n">
        <v>1</v>
      </c>
      <c r="Z1713" t="n">
        <v>10</v>
      </c>
    </row>
    <row r="1714">
      <c r="A1714" t="n">
        <v>79</v>
      </c>
      <c r="B1714" t="n">
        <v>130</v>
      </c>
      <c r="C1714" t="inlineStr">
        <is>
          <t xml:space="preserve">CONCLUIDO	</t>
        </is>
      </c>
      <c r="D1714" t="n">
        <v>6.7273</v>
      </c>
      <c r="E1714" t="n">
        <v>14.86</v>
      </c>
      <c r="F1714" t="n">
        <v>11.72</v>
      </c>
      <c r="G1714" t="n">
        <v>100.44</v>
      </c>
      <c r="H1714" t="n">
        <v>1.27</v>
      </c>
      <c r="I1714" t="n">
        <v>7</v>
      </c>
      <c r="J1714" t="n">
        <v>290.73</v>
      </c>
      <c r="K1714" t="n">
        <v>59.19</v>
      </c>
      <c r="L1714" t="n">
        <v>20.75</v>
      </c>
      <c r="M1714" t="n">
        <v>5</v>
      </c>
      <c r="N1714" t="n">
        <v>80.79000000000001</v>
      </c>
      <c r="O1714" t="n">
        <v>36090.84</v>
      </c>
      <c r="P1714" t="n">
        <v>173.26</v>
      </c>
      <c r="Q1714" t="n">
        <v>460.72</v>
      </c>
      <c r="R1714" t="n">
        <v>46.53</v>
      </c>
      <c r="S1714" t="n">
        <v>32.19</v>
      </c>
      <c r="T1714" t="n">
        <v>3274.87</v>
      </c>
      <c r="U1714" t="n">
        <v>0.6899999999999999</v>
      </c>
      <c r="V1714" t="n">
        <v>0.76</v>
      </c>
      <c r="W1714" t="n">
        <v>1.46</v>
      </c>
      <c r="X1714" t="n">
        <v>0.18</v>
      </c>
      <c r="Y1714" t="n">
        <v>1</v>
      </c>
      <c r="Z1714" t="n">
        <v>10</v>
      </c>
    </row>
    <row r="1715">
      <c r="A1715" t="n">
        <v>80</v>
      </c>
      <c r="B1715" t="n">
        <v>130</v>
      </c>
      <c r="C1715" t="inlineStr">
        <is>
          <t xml:space="preserve">CONCLUIDO	</t>
        </is>
      </c>
      <c r="D1715" t="n">
        <v>6.7292</v>
      </c>
      <c r="E1715" t="n">
        <v>14.86</v>
      </c>
      <c r="F1715" t="n">
        <v>11.71</v>
      </c>
      <c r="G1715" t="n">
        <v>100.4</v>
      </c>
      <c r="H1715" t="n">
        <v>1.28</v>
      </c>
      <c r="I1715" t="n">
        <v>7</v>
      </c>
      <c r="J1715" t="n">
        <v>291.24</v>
      </c>
      <c r="K1715" t="n">
        <v>59.19</v>
      </c>
      <c r="L1715" t="n">
        <v>21</v>
      </c>
      <c r="M1715" t="n">
        <v>5</v>
      </c>
      <c r="N1715" t="n">
        <v>81.05</v>
      </c>
      <c r="O1715" t="n">
        <v>36153.75</v>
      </c>
      <c r="P1715" t="n">
        <v>173.37</v>
      </c>
      <c r="Q1715" t="n">
        <v>460.69</v>
      </c>
      <c r="R1715" t="n">
        <v>46.41</v>
      </c>
      <c r="S1715" t="n">
        <v>32.19</v>
      </c>
      <c r="T1715" t="n">
        <v>3213.27</v>
      </c>
      <c r="U1715" t="n">
        <v>0.6899999999999999</v>
      </c>
      <c r="V1715" t="n">
        <v>0.76</v>
      </c>
      <c r="W1715" t="n">
        <v>1.46</v>
      </c>
      <c r="X1715" t="n">
        <v>0.18</v>
      </c>
      <c r="Y1715" t="n">
        <v>1</v>
      </c>
      <c r="Z1715" t="n">
        <v>10</v>
      </c>
    </row>
    <row r="1716">
      <c r="A1716" t="n">
        <v>81</v>
      </c>
      <c r="B1716" t="n">
        <v>130</v>
      </c>
      <c r="C1716" t="inlineStr">
        <is>
          <t xml:space="preserve">CONCLUIDO	</t>
        </is>
      </c>
      <c r="D1716" t="n">
        <v>6.732</v>
      </c>
      <c r="E1716" t="n">
        <v>14.85</v>
      </c>
      <c r="F1716" t="n">
        <v>11.71</v>
      </c>
      <c r="G1716" t="n">
        <v>100.35</v>
      </c>
      <c r="H1716" t="n">
        <v>1.3</v>
      </c>
      <c r="I1716" t="n">
        <v>7</v>
      </c>
      <c r="J1716" t="n">
        <v>291.75</v>
      </c>
      <c r="K1716" t="n">
        <v>59.19</v>
      </c>
      <c r="L1716" t="n">
        <v>21.25</v>
      </c>
      <c r="M1716" t="n">
        <v>5</v>
      </c>
      <c r="N1716" t="n">
        <v>81.31</v>
      </c>
      <c r="O1716" t="n">
        <v>36216.77</v>
      </c>
      <c r="P1716" t="n">
        <v>173.29</v>
      </c>
      <c r="Q1716" t="n">
        <v>460.69</v>
      </c>
      <c r="R1716" t="n">
        <v>46.08</v>
      </c>
      <c r="S1716" t="n">
        <v>32.19</v>
      </c>
      <c r="T1716" t="n">
        <v>3048.38</v>
      </c>
      <c r="U1716" t="n">
        <v>0.7</v>
      </c>
      <c r="V1716" t="n">
        <v>0.76</v>
      </c>
      <c r="W1716" t="n">
        <v>1.46</v>
      </c>
      <c r="X1716" t="n">
        <v>0.17</v>
      </c>
      <c r="Y1716" t="n">
        <v>1</v>
      </c>
      <c r="Z1716" t="n">
        <v>10</v>
      </c>
    </row>
    <row r="1717">
      <c r="A1717" t="n">
        <v>82</v>
      </c>
      <c r="B1717" t="n">
        <v>130</v>
      </c>
      <c r="C1717" t="inlineStr">
        <is>
          <t xml:space="preserve">CONCLUIDO	</t>
        </is>
      </c>
      <c r="D1717" t="n">
        <v>6.7296</v>
      </c>
      <c r="E1717" t="n">
        <v>14.86</v>
      </c>
      <c r="F1717" t="n">
        <v>11.71</v>
      </c>
      <c r="G1717" t="n">
        <v>100.39</v>
      </c>
      <c r="H1717" t="n">
        <v>1.31</v>
      </c>
      <c r="I1717" t="n">
        <v>7</v>
      </c>
      <c r="J1717" t="n">
        <v>292.26</v>
      </c>
      <c r="K1717" t="n">
        <v>59.19</v>
      </c>
      <c r="L1717" t="n">
        <v>21.5</v>
      </c>
      <c r="M1717" t="n">
        <v>5</v>
      </c>
      <c r="N1717" t="n">
        <v>81.56999999999999</v>
      </c>
      <c r="O1717" t="n">
        <v>36279.9</v>
      </c>
      <c r="P1717" t="n">
        <v>173.64</v>
      </c>
      <c r="Q1717" t="n">
        <v>460.69</v>
      </c>
      <c r="R1717" t="n">
        <v>46.28</v>
      </c>
      <c r="S1717" t="n">
        <v>32.19</v>
      </c>
      <c r="T1717" t="n">
        <v>3149.82</v>
      </c>
      <c r="U1717" t="n">
        <v>0.7</v>
      </c>
      <c r="V1717" t="n">
        <v>0.76</v>
      </c>
      <c r="W1717" t="n">
        <v>1.46</v>
      </c>
      <c r="X1717" t="n">
        <v>0.18</v>
      </c>
      <c r="Y1717" t="n">
        <v>1</v>
      </c>
      <c r="Z1717" t="n">
        <v>10</v>
      </c>
    </row>
    <row r="1718">
      <c r="A1718" t="n">
        <v>83</v>
      </c>
      <c r="B1718" t="n">
        <v>130</v>
      </c>
      <c r="C1718" t="inlineStr">
        <is>
          <t xml:space="preserve">CONCLUIDO	</t>
        </is>
      </c>
      <c r="D1718" t="n">
        <v>6.7338</v>
      </c>
      <c r="E1718" t="n">
        <v>14.85</v>
      </c>
      <c r="F1718" t="n">
        <v>11.7</v>
      </c>
      <c r="G1718" t="n">
        <v>100.31</v>
      </c>
      <c r="H1718" t="n">
        <v>1.32</v>
      </c>
      <c r="I1718" t="n">
        <v>7</v>
      </c>
      <c r="J1718" t="n">
        <v>292.77</v>
      </c>
      <c r="K1718" t="n">
        <v>59.19</v>
      </c>
      <c r="L1718" t="n">
        <v>21.75</v>
      </c>
      <c r="M1718" t="n">
        <v>5</v>
      </c>
      <c r="N1718" t="n">
        <v>81.83</v>
      </c>
      <c r="O1718" t="n">
        <v>36343.13</v>
      </c>
      <c r="P1718" t="n">
        <v>173.7</v>
      </c>
      <c r="Q1718" t="n">
        <v>460.69</v>
      </c>
      <c r="R1718" t="n">
        <v>45.98</v>
      </c>
      <c r="S1718" t="n">
        <v>32.19</v>
      </c>
      <c r="T1718" t="n">
        <v>2996.92</v>
      </c>
      <c r="U1718" t="n">
        <v>0.7</v>
      </c>
      <c r="V1718" t="n">
        <v>0.76</v>
      </c>
      <c r="W1718" t="n">
        <v>1.46</v>
      </c>
      <c r="X1718" t="n">
        <v>0.17</v>
      </c>
      <c r="Y1718" t="n">
        <v>1</v>
      </c>
      <c r="Z1718" t="n">
        <v>10</v>
      </c>
    </row>
    <row r="1719">
      <c r="A1719" t="n">
        <v>84</v>
      </c>
      <c r="B1719" t="n">
        <v>130</v>
      </c>
      <c r="C1719" t="inlineStr">
        <is>
          <t xml:space="preserve">CONCLUIDO	</t>
        </is>
      </c>
      <c r="D1719" t="n">
        <v>6.7322</v>
      </c>
      <c r="E1719" t="n">
        <v>14.85</v>
      </c>
      <c r="F1719" t="n">
        <v>11.71</v>
      </c>
      <c r="G1719" t="n">
        <v>100.34</v>
      </c>
      <c r="H1719" t="n">
        <v>1.34</v>
      </c>
      <c r="I1719" t="n">
        <v>7</v>
      </c>
      <c r="J1719" t="n">
        <v>293.29</v>
      </c>
      <c r="K1719" t="n">
        <v>59.19</v>
      </c>
      <c r="L1719" t="n">
        <v>22</v>
      </c>
      <c r="M1719" t="n">
        <v>5</v>
      </c>
      <c r="N1719" t="n">
        <v>82.09</v>
      </c>
      <c r="O1719" t="n">
        <v>36406.47</v>
      </c>
      <c r="P1719" t="n">
        <v>173.54</v>
      </c>
      <c r="Q1719" t="n">
        <v>460.69</v>
      </c>
      <c r="R1719" t="n">
        <v>46.1</v>
      </c>
      <c r="S1719" t="n">
        <v>32.19</v>
      </c>
      <c r="T1719" t="n">
        <v>3056.57</v>
      </c>
      <c r="U1719" t="n">
        <v>0.7</v>
      </c>
      <c r="V1719" t="n">
        <v>0.76</v>
      </c>
      <c r="W1719" t="n">
        <v>1.46</v>
      </c>
      <c r="X1719" t="n">
        <v>0.17</v>
      </c>
      <c r="Y1719" t="n">
        <v>1</v>
      </c>
      <c r="Z1719" t="n">
        <v>10</v>
      </c>
    </row>
    <row r="1720">
      <c r="A1720" t="n">
        <v>85</v>
      </c>
      <c r="B1720" t="n">
        <v>130</v>
      </c>
      <c r="C1720" t="inlineStr">
        <is>
          <t xml:space="preserve">CONCLUIDO	</t>
        </is>
      </c>
      <c r="D1720" t="n">
        <v>6.7393</v>
      </c>
      <c r="E1720" t="n">
        <v>14.84</v>
      </c>
      <c r="F1720" t="n">
        <v>11.69</v>
      </c>
      <c r="G1720" t="n">
        <v>100.21</v>
      </c>
      <c r="H1720" t="n">
        <v>1.35</v>
      </c>
      <c r="I1720" t="n">
        <v>7</v>
      </c>
      <c r="J1720" t="n">
        <v>293.8</v>
      </c>
      <c r="K1720" t="n">
        <v>59.19</v>
      </c>
      <c r="L1720" t="n">
        <v>22.25</v>
      </c>
      <c r="M1720" t="n">
        <v>5</v>
      </c>
      <c r="N1720" t="n">
        <v>82.36</v>
      </c>
      <c r="O1720" t="n">
        <v>36469.92</v>
      </c>
      <c r="P1720" t="n">
        <v>172.61</v>
      </c>
      <c r="Q1720" t="n">
        <v>460.7</v>
      </c>
      <c r="R1720" t="n">
        <v>45.72</v>
      </c>
      <c r="S1720" t="n">
        <v>32.19</v>
      </c>
      <c r="T1720" t="n">
        <v>2866.07</v>
      </c>
      <c r="U1720" t="n">
        <v>0.7</v>
      </c>
      <c r="V1720" t="n">
        <v>0.76</v>
      </c>
      <c r="W1720" t="n">
        <v>1.45</v>
      </c>
      <c r="X1720" t="n">
        <v>0.16</v>
      </c>
      <c r="Y1720" t="n">
        <v>1</v>
      </c>
      <c r="Z1720" t="n">
        <v>10</v>
      </c>
    </row>
    <row r="1721">
      <c r="A1721" t="n">
        <v>86</v>
      </c>
      <c r="B1721" t="n">
        <v>130</v>
      </c>
      <c r="C1721" t="inlineStr">
        <is>
          <t xml:space="preserve">CONCLUIDO	</t>
        </is>
      </c>
      <c r="D1721" t="n">
        <v>6.7359</v>
      </c>
      <c r="E1721" t="n">
        <v>14.85</v>
      </c>
      <c r="F1721" t="n">
        <v>11.7</v>
      </c>
      <c r="G1721" t="n">
        <v>100.27</v>
      </c>
      <c r="H1721" t="n">
        <v>1.36</v>
      </c>
      <c r="I1721" t="n">
        <v>7</v>
      </c>
      <c r="J1721" t="n">
        <v>294.32</v>
      </c>
      <c r="K1721" t="n">
        <v>59.19</v>
      </c>
      <c r="L1721" t="n">
        <v>22.5</v>
      </c>
      <c r="M1721" t="n">
        <v>5</v>
      </c>
      <c r="N1721" t="n">
        <v>82.62</v>
      </c>
      <c r="O1721" t="n">
        <v>36533.49</v>
      </c>
      <c r="P1721" t="n">
        <v>172.69</v>
      </c>
      <c r="Q1721" t="n">
        <v>460.69</v>
      </c>
      <c r="R1721" t="n">
        <v>45.86</v>
      </c>
      <c r="S1721" t="n">
        <v>32.19</v>
      </c>
      <c r="T1721" t="n">
        <v>2937.8</v>
      </c>
      <c r="U1721" t="n">
        <v>0.7</v>
      </c>
      <c r="V1721" t="n">
        <v>0.76</v>
      </c>
      <c r="W1721" t="n">
        <v>1.46</v>
      </c>
      <c r="X1721" t="n">
        <v>0.17</v>
      </c>
      <c r="Y1721" t="n">
        <v>1</v>
      </c>
      <c r="Z1721" t="n">
        <v>10</v>
      </c>
    </row>
    <row r="1722">
      <c r="A1722" t="n">
        <v>87</v>
      </c>
      <c r="B1722" t="n">
        <v>130</v>
      </c>
      <c r="C1722" t="inlineStr">
        <is>
          <t xml:space="preserve">CONCLUIDO	</t>
        </is>
      </c>
      <c r="D1722" t="n">
        <v>6.7348</v>
      </c>
      <c r="E1722" t="n">
        <v>14.85</v>
      </c>
      <c r="F1722" t="n">
        <v>11.7</v>
      </c>
      <c r="G1722" t="n">
        <v>100.3</v>
      </c>
      <c r="H1722" t="n">
        <v>1.37</v>
      </c>
      <c r="I1722" t="n">
        <v>7</v>
      </c>
      <c r="J1722" t="n">
        <v>294.83</v>
      </c>
      <c r="K1722" t="n">
        <v>59.19</v>
      </c>
      <c r="L1722" t="n">
        <v>22.75</v>
      </c>
      <c r="M1722" t="n">
        <v>5</v>
      </c>
      <c r="N1722" t="n">
        <v>82.89</v>
      </c>
      <c r="O1722" t="n">
        <v>36597.16</v>
      </c>
      <c r="P1722" t="n">
        <v>172.47</v>
      </c>
      <c r="Q1722" t="n">
        <v>460.69</v>
      </c>
      <c r="R1722" t="n">
        <v>45.92</v>
      </c>
      <c r="S1722" t="n">
        <v>32.19</v>
      </c>
      <c r="T1722" t="n">
        <v>2967.94</v>
      </c>
      <c r="U1722" t="n">
        <v>0.7</v>
      </c>
      <c r="V1722" t="n">
        <v>0.76</v>
      </c>
      <c r="W1722" t="n">
        <v>1.46</v>
      </c>
      <c r="X1722" t="n">
        <v>0.17</v>
      </c>
      <c r="Y1722" t="n">
        <v>1</v>
      </c>
      <c r="Z1722" t="n">
        <v>10</v>
      </c>
    </row>
    <row r="1723">
      <c r="A1723" t="n">
        <v>88</v>
      </c>
      <c r="B1723" t="n">
        <v>130</v>
      </c>
      <c r="C1723" t="inlineStr">
        <is>
          <t xml:space="preserve">CONCLUIDO	</t>
        </is>
      </c>
      <c r="D1723" t="n">
        <v>6.735</v>
      </c>
      <c r="E1723" t="n">
        <v>14.85</v>
      </c>
      <c r="F1723" t="n">
        <v>11.7</v>
      </c>
      <c r="G1723" t="n">
        <v>100.29</v>
      </c>
      <c r="H1723" t="n">
        <v>1.39</v>
      </c>
      <c r="I1723" t="n">
        <v>7</v>
      </c>
      <c r="J1723" t="n">
        <v>295.35</v>
      </c>
      <c r="K1723" t="n">
        <v>59.19</v>
      </c>
      <c r="L1723" t="n">
        <v>23</v>
      </c>
      <c r="M1723" t="n">
        <v>5</v>
      </c>
      <c r="N1723" t="n">
        <v>83.16</v>
      </c>
      <c r="O1723" t="n">
        <v>36660.94</v>
      </c>
      <c r="P1723" t="n">
        <v>171.88</v>
      </c>
      <c r="Q1723" t="n">
        <v>460.69</v>
      </c>
      <c r="R1723" t="n">
        <v>45.92</v>
      </c>
      <c r="S1723" t="n">
        <v>32.19</v>
      </c>
      <c r="T1723" t="n">
        <v>2968.52</v>
      </c>
      <c r="U1723" t="n">
        <v>0.7</v>
      </c>
      <c r="V1723" t="n">
        <v>0.76</v>
      </c>
      <c r="W1723" t="n">
        <v>1.46</v>
      </c>
      <c r="X1723" t="n">
        <v>0.17</v>
      </c>
      <c r="Y1723" t="n">
        <v>1</v>
      </c>
      <c r="Z1723" t="n">
        <v>10</v>
      </c>
    </row>
    <row r="1724">
      <c r="A1724" t="n">
        <v>89</v>
      </c>
      <c r="B1724" t="n">
        <v>130</v>
      </c>
      <c r="C1724" t="inlineStr">
        <is>
          <t xml:space="preserve">CONCLUIDO	</t>
        </is>
      </c>
      <c r="D1724" t="n">
        <v>6.7379</v>
      </c>
      <c r="E1724" t="n">
        <v>14.84</v>
      </c>
      <c r="F1724" t="n">
        <v>11.69</v>
      </c>
      <c r="G1724" t="n">
        <v>100.24</v>
      </c>
      <c r="H1724" t="n">
        <v>1.4</v>
      </c>
      <c r="I1724" t="n">
        <v>7</v>
      </c>
      <c r="J1724" t="n">
        <v>295.87</v>
      </c>
      <c r="K1724" t="n">
        <v>59.19</v>
      </c>
      <c r="L1724" t="n">
        <v>23.25</v>
      </c>
      <c r="M1724" t="n">
        <v>5</v>
      </c>
      <c r="N1724" t="n">
        <v>83.43000000000001</v>
      </c>
      <c r="O1724" t="n">
        <v>36724.83</v>
      </c>
      <c r="P1724" t="n">
        <v>171.53</v>
      </c>
      <c r="Q1724" t="n">
        <v>460.69</v>
      </c>
      <c r="R1724" t="n">
        <v>45.64</v>
      </c>
      <c r="S1724" t="n">
        <v>32.19</v>
      </c>
      <c r="T1724" t="n">
        <v>2827.32</v>
      </c>
      <c r="U1724" t="n">
        <v>0.71</v>
      </c>
      <c r="V1724" t="n">
        <v>0.76</v>
      </c>
      <c r="W1724" t="n">
        <v>1.46</v>
      </c>
      <c r="X1724" t="n">
        <v>0.16</v>
      </c>
      <c r="Y1724" t="n">
        <v>1</v>
      </c>
      <c r="Z1724" t="n">
        <v>10</v>
      </c>
    </row>
    <row r="1725">
      <c r="A1725" t="n">
        <v>90</v>
      </c>
      <c r="B1725" t="n">
        <v>130</v>
      </c>
      <c r="C1725" t="inlineStr">
        <is>
          <t xml:space="preserve">CONCLUIDO	</t>
        </is>
      </c>
      <c r="D1725" t="n">
        <v>6.736</v>
      </c>
      <c r="E1725" t="n">
        <v>14.85</v>
      </c>
      <c r="F1725" t="n">
        <v>11.7</v>
      </c>
      <c r="G1725" t="n">
        <v>100.27</v>
      </c>
      <c r="H1725" t="n">
        <v>1.41</v>
      </c>
      <c r="I1725" t="n">
        <v>7</v>
      </c>
      <c r="J1725" t="n">
        <v>296.39</v>
      </c>
      <c r="K1725" t="n">
        <v>59.19</v>
      </c>
      <c r="L1725" t="n">
        <v>23.5</v>
      </c>
      <c r="M1725" t="n">
        <v>5</v>
      </c>
      <c r="N1725" t="n">
        <v>83.69</v>
      </c>
      <c r="O1725" t="n">
        <v>36788.84</v>
      </c>
      <c r="P1725" t="n">
        <v>171.02</v>
      </c>
      <c r="Q1725" t="n">
        <v>460.69</v>
      </c>
      <c r="R1725" t="n">
        <v>45.92</v>
      </c>
      <c r="S1725" t="n">
        <v>32.19</v>
      </c>
      <c r="T1725" t="n">
        <v>2966.59</v>
      </c>
      <c r="U1725" t="n">
        <v>0.7</v>
      </c>
      <c r="V1725" t="n">
        <v>0.76</v>
      </c>
      <c r="W1725" t="n">
        <v>1.46</v>
      </c>
      <c r="X1725" t="n">
        <v>0.16</v>
      </c>
      <c r="Y1725" t="n">
        <v>1</v>
      </c>
      <c r="Z1725" t="n">
        <v>10</v>
      </c>
    </row>
    <row r="1726">
      <c r="A1726" t="n">
        <v>91</v>
      </c>
      <c r="B1726" t="n">
        <v>130</v>
      </c>
      <c r="C1726" t="inlineStr">
        <is>
          <t xml:space="preserve">CONCLUIDO	</t>
        </is>
      </c>
      <c r="D1726" t="n">
        <v>6.7339</v>
      </c>
      <c r="E1726" t="n">
        <v>14.85</v>
      </c>
      <c r="F1726" t="n">
        <v>11.7</v>
      </c>
      <c r="G1726" t="n">
        <v>100.31</v>
      </c>
      <c r="H1726" t="n">
        <v>1.42</v>
      </c>
      <c r="I1726" t="n">
        <v>7</v>
      </c>
      <c r="J1726" t="n">
        <v>296.91</v>
      </c>
      <c r="K1726" t="n">
        <v>59.19</v>
      </c>
      <c r="L1726" t="n">
        <v>23.75</v>
      </c>
      <c r="M1726" t="n">
        <v>5</v>
      </c>
      <c r="N1726" t="n">
        <v>83.95999999999999</v>
      </c>
      <c r="O1726" t="n">
        <v>36852.96</v>
      </c>
      <c r="P1726" t="n">
        <v>170.48</v>
      </c>
      <c r="Q1726" t="n">
        <v>460.7</v>
      </c>
      <c r="R1726" t="n">
        <v>45.92</v>
      </c>
      <c r="S1726" t="n">
        <v>32.19</v>
      </c>
      <c r="T1726" t="n">
        <v>2967.97</v>
      </c>
      <c r="U1726" t="n">
        <v>0.7</v>
      </c>
      <c r="V1726" t="n">
        <v>0.76</v>
      </c>
      <c r="W1726" t="n">
        <v>1.46</v>
      </c>
      <c r="X1726" t="n">
        <v>0.17</v>
      </c>
      <c r="Y1726" t="n">
        <v>1</v>
      </c>
      <c r="Z1726" t="n">
        <v>10</v>
      </c>
    </row>
    <row r="1727">
      <c r="A1727" t="n">
        <v>92</v>
      </c>
      <c r="B1727" t="n">
        <v>130</v>
      </c>
      <c r="C1727" t="inlineStr">
        <is>
          <t xml:space="preserve">CONCLUIDO	</t>
        </is>
      </c>
      <c r="D1727" t="n">
        <v>6.7329</v>
      </c>
      <c r="E1727" t="n">
        <v>14.85</v>
      </c>
      <c r="F1727" t="n">
        <v>11.71</v>
      </c>
      <c r="G1727" t="n">
        <v>100.33</v>
      </c>
      <c r="H1727" t="n">
        <v>1.44</v>
      </c>
      <c r="I1727" t="n">
        <v>7</v>
      </c>
      <c r="J1727" t="n">
        <v>297.43</v>
      </c>
      <c r="K1727" t="n">
        <v>59.19</v>
      </c>
      <c r="L1727" t="n">
        <v>24</v>
      </c>
      <c r="M1727" t="n">
        <v>5</v>
      </c>
      <c r="N1727" t="n">
        <v>84.23999999999999</v>
      </c>
      <c r="O1727" t="n">
        <v>36917.19</v>
      </c>
      <c r="P1727" t="n">
        <v>169.91</v>
      </c>
      <c r="Q1727" t="n">
        <v>460.7</v>
      </c>
      <c r="R1727" t="n">
        <v>46.13</v>
      </c>
      <c r="S1727" t="n">
        <v>32.19</v>
      </c>
      <c r="T1727" t="n">
        <v>3072.74</v>
      </c>
      <c r="U1727" t="n">
        <v>0.7</v>
      </c>
      <c r="V1727" t="n">
        <v>0.76</v>
      </c>
      <c r="W1727" t="n">
        <v>1.46</v>
      </c>
      <c r="X1727" t="n">
        <v>0.17</v>
      </c>
      <c r="Y1727" t="n">
        <v>1</v>
      </c>
      <c r="Z1727" t="n">
        <v>10</v>
      </c>
    </row>
    <row r="1728">
      <c r="A1728" t="n">
        <v>93</v>
      </c>
      <c r="B1728" t="n">
        <v>130</v>
      </c>
      <c r="C1728" t="inlineStr">
        <is>
          <t xml:space="preserve">CONCLUIDO	</t>
        </is>
      </c>
      <c r="D1728" t="n">
        <v>6.7712</v>
      </c>
      <c r="E1728" t="n">
        <v>14.77</v>
      </c>
      <c r="F1728" t="n">
        <v>11.67</v>
      </c>
      <c r="G1728" t="n">
        <v>116.7</v>
      </c>
      <c r="H1728" t="n">
        <v>1.45</v>
      </c>
      <c r="I1728" t="n">
        <v>6</v>
      </c>
      <c r="J1728" t="n">
        <v>297.95</v>
      </c>
      <c r="K1728" t="n">
        <v>59.19</v>
      </c>
      <c r="L1728" t="n">
        <v>24.25</v>
      </c>
      <c r="M1728" t="n">
        <v>4</v>
      </c>
      <c r="N1728" t="n">
        <v>84.51000000000001</v>
      </c>
      <c r="O1728" t="n">
        <v>36981.53</v>
      </c>
      <c r="P1728" t="n">
        <v>168.75</v>
      </c>
      <c r="Q1728" t="n">
        <v>460.69</v>
      </c>
      <c r="R1728" t="n">
        <v>44.92</v>
      </c>
      <c r="S1728" t="n">
        <v>32.19</v>
      </c>
      <c r="T1728" t="n">
        <v>2473.74</v>
      </c>
      <c r="U1728" t="n">
        <v>0.72</v>
      </c>
      <c r="V1728" t="n">
        <v>0.77</v>
      </c>
      <c r="W1728" t="n">
        <v>1.46</v>
      </c>
      <c r="X1728" t="n">
        <v>0.14</v>
      </c>
      <c r="Y1728" t="n">
        <v>1</v>
      </c>
      <c r="Z1728" t="n">
        <v>10</v>
      </c>
    </row>
    <row r="1729">
      <c r="A1729" t="n">
        <v>94</v>
      </c>
      <c r="B1729" t="n">
        <v>130</v>
      </c>
      <c r="C1729" t="inlineStr">
        <is>
          <t xml:space="preserve">CONCLUIDO	</t>
        </is>
      </c>
      <c r="D1729" t="n">
        <v>6.7682</v>
      </c>
      <c r="E1729" t="n">
        <v>14.78</v>
      </c>
      <c r="F1729" t="n">
        <v>11.68</v>
      </c>
      <c r="G1729" t="n">
        <v>116.77</v>
      </c>
      <c r="H1729" t="n">
        <v>1.46</v>
      </c>
      <c r="I1729" t="n">
        <v>6</v>
      </c>
      <c r="J1729" t="n">
        <v>298.47</v>
      </c>
      <c r="K1729" t="n">
        <v>59.19</v>
      </c>
      <c r="L1729" t="n">
        <v>24.5</v>
      </c>
      <c r="M1729" t="n">
        <v>4</v>
      </c>
      <c r="N1729" t="n">
        <v>84.78</v>
      </c>
      <c r="O1729" t="n">
        <v>37045.99</v>
      </c>
      <c r="P1729" t="n">
        <v>168.68</v>
      </c>
      <c r="Q1729" t="n">
        <v>460.69</v>
      </c>
      <c r="R1729" t="n">
        <v>45.07</v>
      </c>
      <c r="S1729" t="n">
        <v>32.19</v>
      </c>
      <c r="T1729" t="n">
        <v>2547.19</v>
      </c>
      <c r="U1729" t="n">
        <v>0.71</v>
      </c>
      <c r="V1729" t="n">
        <v>0.77</v>
      </c>
      <c r="W1729" t="n">
        <v>1.46</v>
      </c>
      <c r="X1729" t="n">
        <v>0.14</v>
      </c>
      <c r="Y1729" t="n">
        <v>1</v>
      </c>
      <c r="Z1729" t="n">
        <v>10</v>
      </c>
    </row>
    <row r="1730">
      <c r="A1730" t="n">
        <v>95</v>
      </c>
      <c r="B1730" t="n">
        <v>130</v>
      </c>
      <c r="C1730" t="inlineStr">
        <is>
          <t xml:space="preserve">CONCLUIDO	</t>
        </is>
      </c>
      <c r="D1730" t="n">
        <v>6.7705</v>
      </c>
      <c r="E1730" t="n">
        <v>14.77</v>
      </c>
      <c r="F1730" t="n">
        <v>11.67</v>
      </c>
      <c r="G1730" t="n">
        <v>116.72</v>
      </c>
      <c r="H1730" t="n">
        <v>1.47</v>
      </c>
      <c r="I1730" t="n">
        <v>6</v>
      </c>
      <c r="J1730" t="n">
        <v>299</v>
      </c>
      <c r="K1730" t="n">
        <v>59.19</v>
      </c>
      <c r="L1730" t="n">
        <v>24.75</v>
      </c>
      <c r="M1730" t="n">
        <v>4</v>
      </c>
      <c r="N1730" t="n">
        <v>85.05</v>
      </c>
      <c r="O1730" t="n">
        <v>37110.57</v>
      </c>
      <c r="P1730" t="n">
        <v>168.88</v>
      </c>
      <c r="Q1730" t="n">
        <v>460.69</v>
      </c>
      <c r="R1730" t="n">
        <v>44.89</v>
      </c>
      <c r="S1730" t="n">
        <v>32.19</v>
      </c>
      <c r="T1730" t="n">
        <v>2459.77</v>
      </c>
      <c r="U1730" t="n">
        <v>0.72</v>
      </c>
      <c r="V1730" t="n">
        <v>0.77</v>
      </c>
      <c r="W1730" t="n">
        <v>1.46</v>
      </c>
      <c r="X1730" t="n">
        <v>0.14</v>
      </c>
      <c r="Y1730" t="n">
        <v>1</v>
      </c>
      <c r="Z1730" t="n">
        <v>10</v>
      </c>
    </row>
    <row r="1731">
      <c r="A1731" t="n">
        <v>96</v>
      </c>
      <c r="B1731" t="n">
        <v>130</v>
      </c>
      <c r="C1731" t="inlineStr">
        <is>
          <t xml:space="preserve">CONCLUIDO	</t>
        </is>
      </c>
      <c r="D1731" t="n">
        <v>6.7693</v>
      </c>
      <c r="E1731" t="n">
        <v>14.77</v>
      </c>
      <c r="F1731" t="n">
        <v>11.67</v>
      </c>
      <c r="G1731" t="n">
        <v>116.74</v>
      </c>
      <c r="H1731" t="n">
        <v>1.49</v>
      </c>
      <c r="I1731" t="n">
        <v>6</v>
      </c>
      <c r="J1731" t="n">
        <v>299.52</v>
      </c>
      <c r="K1731" t="n">
        <v>59.19</v>
      </c>
      <c r="L1731" t="n">
        <v>25</v>
      </c>
      <c r="M1731" t="n">
        <v>4</v>
      </c>
      <c r="N1731" t="n">
        <v>85.33</v>
      </c>
      <c r="O1731" t="n">
        <v>37175.38</v>
      </c>
      <c r="P1731" t="n">
        <v>169.01</v>
      </c>
      <c r="Q1731" t="n">
        <v>460.69</v>
      </c>
      <c r="R1731" t="n">
        <v>45.04</v>
      </c>
      <c r="S1731" t="n">
        <v>32.19</v>
      </c>
      <c r="T1731" t="n">
        <v>2533.37</v>
      </c>
      <c r="U1731" t="n">
        <v>0.71</v>
      </c>
      <c r="V1731" t="n">
        <v>0.77</v>
      </c>
      <c r="W1731" t="n">
        <v>1.46</v>
      </c>
      <c r="X1731" t="n">
        <v>0.14</v>
      </c>
      <c r="Y1731" t="n">
        <v>1</v>
      </c>
      <c r="Z1731" t="n">
        <v>10</v>
      </c>
    </row>
    <row r="1732">
      <c r="A1732" t="n">
        <v>97</v>
      </c>
      <c r="B1732" t="n">
        <v>130</v>
      </c>
      <c r="C1732" t="inlineStr">
        <is>
          <t xml:space="preserve">CONCLUIDO	</t>
        </is>
      </c>
      <c r="D1732" t="n">
        <v>6.7709</v>
      </c>
      <c r="E1732" t="n">
        <v>14.77</v>
      </c>
      <c r="F1732" t="n">
        <v>11.67</v>
      </c>
      <c r="G1732" t="n">
        <v>116.71</v>
      </c>
      <c r="H1732" t="n">
        <v>1.5</v>
      </c>
      <c r="I1732" t="n">
        <v>6</v>
      </c>
      <c r="J1732" t="n">
        <v>300.05</v>
      </c>
      <c r="K1732" t="n">
        <v>59.19</v>
      </c>
      <c r="L1732" t="n">
        <v>25.25</v>
      </c>
      <c r="M1732" t="n">
        <v>4</v>
      </c>
      <c r="N1732" t="n">
        <v>85.59999999999999</v>
      </c>
      <c r="O1732" t="n">
        <v>37240.19</v>
      </c>
      <c r="P1732" t="n">
        <v>169.17</v>
      </c>
      <c r="Q1732" t="n">
        <v>460.69</v>
      </c>
      <c r="R1732" t="n">
        <v>44.98</v>
      </c>
      <c r="S1732" t="n">
        <v>32.19</v>
      </c>
      <c r="T1732" t="n">
        <v>2503.07</v>
      </c>
      <c r="U1732" t="n">
        <v>0.72</v>
      </c>
      <c r="V1732" t="n">
        <v>0.77</v>
      </c>
      <c r="W1732" t="n">
        <v>1.46</v>
      </c>
      <c r="X1732" t="n">
        <v>0.14</v>
      </c>
      <c r="Y1732" t="n">
        <v>1</v>
      </c>
      <c r="Z1732" t="n">
        <v>10</v>
      </c>
    </row>
    <row r="1733">
      <c r="A1733" t="n">
        <v>98</v>
      </c>
      <c r="B1733" t="n">
        <v>130</v>
      </c>
      <c r="C1733" t="inlineStr">
        <is>
          <t xml:space="preserve">CONCLUIDO	</t>
        </is>
      </c>
      <c r="D1733" t="n">
        <v>6.772</v>
      </c>
      <c r="E1733" t="n">
        <v>14.77</v>
      </c>
      <c r="F1733" t="n">
        <v>11.67</v>
      </c>
      <c r="G1733" t="n">
        <v>116.68</v>
      </c>
      <c r="H1733" t="n">
        <v>1.51</v>
      </c>
      <c r="I1733" t="n">
        <v>6</v>
      </c>
      <c r="J1733" t="n">
        <v>300.57</v>
      </c>
      <c r="K1733" t="n">
        <v>59.19</v>
      </c>
      <c r="L1733" t="n">
        <v>25.5</v>
      </c>
      <c r="M1733" t="n">
        <v>4</v>
      </c>
      <c r="N1733" t="n">
        <v>85.88</v>
      </c>
      <c r="O1733" t="n">
        <v>37305.12</v>
      </c>
      <c r="P1733" t="n">
        <v>169.25</v>
      </c>
      <c r="Q1733" t="n">
        <v>460.69</v>
      </c>
      <c r="R1733" t="n">
        <v>44.84</v>
      </c>
      <c r="S1733" t="n">
        <v>32.19</v>
      </c>
      <c r="T1733" t="n">
        <v>2431.37</v>
      </c>
      <c r="U1733" t="n">
        <v>0.72</v>
      </c>
      <c r="V1733" t="n">
        <v>0.77</v>
      </c>
      <c r="W1733" t="n">
        <v>1.46</v>
      </c>
      <c r="X1733" t="n">
        <v>0.13</v>
      </c>
      <c r="Y1733" t="n">
        <v>1</v>
      </c>
      <c r="Z1733" t="n">
        <v>10</v>
      </c>
    </row>
    <row r="1734">
      <c r="A1734" t="n">
        <v>99</v>
      </c>
      <c r="B1734" t="n">
        <v>130</v>
      </c>
      <c r="C1734" t="inlineStr">
        <is>
          <t xml:space="preserve">CONCLUIDO	</t>
        </is>
      </c>
      <c r="D1734" t="n">
        <v>6.7707</v>
      </c>
      <c r="E1734" t="n">
        <v>14.77</v>
      </c>
      <c r="F1734" t="n">
        <v>11.67</v>
      </c>
      <c r="G1734" t="n">
        <v>116.71</v>
      </c>
      <c r="H1734" t="n">
        <v>1.52</v>
      </c>
      <c r="I1734" t="n">
        <v>6</v>
      </c>
      <c r="J1734" t="n">
        <v>301.1</v>
      </c>
      <c r="K1734" t="n">
        <v>59.19</v>
      </c>
      <c r="L1734" t="n">
        <v>25.75</v>
      </c>
      <c r="M1734" t="n">
        <v>4</v>
      </c>
      <c r="N1734" t="n">
        <v>86.16</v>
      </c>
      <c r="O1734" t="n">
        <v>37370.16</v>
      </c>
      <c r="P1734" t="n">
        <v>169.01</v>
      </c>
      <c r="Q1734" t="n">
        <v>460.72</v>
      </c>
      <c r="R1734" t="n">
        <v>44.95</v>
      </c>
      <c r="S1734" t="n">
        <v>32.19</v>
      </c>
      <c r="T1734" t="n">
        <v>2488.08</v>
      </c>
      <c r="U1734" t="n">
        <v>0.72</v>
      </c>
      <c r="V1734" t="n">
        <v>0.77</v>
      </c>
      <c r="W1734" t="n">
        <v>1.46</v>
      </c>
      <c r="X1734" t="n">
        <v>0.14</v>
      </c>
      <c r="Y1734" t="n">
        <v>1</v>
      </c>
      <c r="Z1734" t="n">
        <v>10</v>
      </c>
    </row>
    <row r="1735">
      <c r="A1735" t="n">
        <v>100</v>
      </c>
      <c r="B1735" t="n">
        <v>130</v>
      </c>
      <c r="C1735" t="inlineStr">
        <is>
          <t xml:space="preserve">CONCLUIDO	</t>
        </is>
      </c>
      <c r="D1735" t="n">
        <v>6.7707</v>
      </c>
      <c r="E1735" t="n">
        <v>14.77</v>
      </c>
      <c r="F1735" t="n">
        <v>11.67</v>
      </c>
      <c r="G1735" t="n">
        <v>116.71</v>
      </c>
      <c r="H1735" t="n">
        <v>1.54</v>
      </c>
      <c r="I1735" t="n">
        <v>6</v>
      </c>
      <c r="J1735" t="n">
        <v>301.63</v>
      </c>
      <c r="K1735" t="n">
        <v>59.19</v>
      </c>
      <c r="L1735" t="n">
        <v>26</v>
      </c>
      <c r="M1735" t="n">
        <v>4</v>
      </c>
      <c r="N1735" t="n">
        <v>86.44</v>
      </c>
      <c r="O1735" t="n">
        <v>37435.32</v>
      </c>
      <c r="P1735" t="n">
        <v>168.99</v>
      </c>
      <c r="Q1735" t="n">
        <v>460.69</v>
      </c>
      <c r="R1735" t="n">
        <v>45.02</v>
      </c>
      <c r="S1735" t="n">
        <v>32.19</v>
      </c>
      <c r="T1735" t="n">
        <v>2521</v>
      </c>
      <c r="U1735" t="n">
        <v>0.71</v>
      </c>
      <c r="V1735" t="n">
        <v>0.77</v>
      </c>
      <c r="W1735" t="n">
        <v>1.46</v>
      </c>
      <c r="X1735" t="n">
        <v>0.14</v>
      </c>
      <c r="Y1735" t="n">
        <v>1</v>
      </c>
      <c r="Z1735" t="n">
        <v>10</v>
      </c>
    </row>
    <row r="1736">
      <c r="A1736" t="n">
        <v>101</v>
      </c>
      <c r="B1736" t="n">
        <v>130</v>
      </c>
      <c r="C1736" t="inlineStr">
        <is>
          <t xml:space="preserve">CONCLUIDO	</t>
        </is>
      </c>
      <c r="D1736" t="n">
        <v>6.7693</v>
      </c>
      <c r="E1736" t="n">
        <v>14.77</v>
      </c>
      <c r="F1736" t="n">
        <v>11.67</v>
      </c>
      <c r="G1736" t="n">
        <v>116.74</v>
      </c>
      <c r="H1736" t="n">
        <v>1.55</v>
      </c>
      <c r="I1736" t="n">
        <v>6</v>
      </c>
      <c r="J1736" t="n">
        <v>302.16</v>
      </c>
      <c r="K1736" t="n">
        <v>59.19</v>
      </c>
      <c r="L1736" t="n">
        <v>26.25</v>
      </c>
      <c r="M1736" t="n">
        <v>4</v>
      </c>
      <c r="N1736" t="n">
        <v>86.72</v>
      </c>
      <c r="O1736" t="n">
        <v>37500.6</v>
      </c>
      <c r="P1736" t="n">
        <v>168.66</v>
      </c>
      <c r="Q1736" t="n">
        <v>460.69</v>
      </c>
      <c r="R1736" t="n">
        <v>45.06</v>
      </c>
      <c r="S1736" t="n">
        <v>32.19</v>
      </c>
      <c r="T1736" t="n">
        <v>2540.33</v>
      </c>
      <c r="U1736" t="n">
        <v>0.71</v>
      </c>
      <c r="V1736" t="n">
        <v>0.77</v>
      </c>
      <c r="W1736" t="n">
        <v>1.46</v>
      </c>
      <c r="X1736" t="n">
        <v>0.14</v>
      </c>
      <c r="Y1736" t="n">
        <v>1</v>
      </c>
      <c r="Z1736" t="n">
        <v>10</v>
      </c>
    </row>
    <row r="1737">
      <c r="A1737" t="n">
        <v>102</v>
      </c>
      <c r="B1737" t="n">
        <v>130</v>
      </c>
      <c r="C1737" t="inlineStr">
        <is>
          <t xml:space="preserve">CONCLUIDO	</t>
        </is>
      </c>
      <c r="D1737" t="n">
        <v>6.7686</v>
      </c>
      <c r="E1737" t="n">
        <v>14.77</v>
      </c>
      <c r="F1737" t="n">
        <v>11.68</v>
      </c>
      <c r="G1737" t="n">
        <v>116.76</v>
      </c>
      <c r="H1737" t="n">
        <v>1.56</v>
      </c>
      <c r="I1737" t="n">
        <v>6</v>
      </c>
      <c r="J1737" t="n">
        <v>302.69</v>
      </c>
      <c r="K1737" t="n">
        <v>59.19</v>
      </c>
      <c r="L1737" t="n">
        <v>26.5</v>
      </c>
      <c r="M1737" t="n">
        <v>4</v>
      </c>
      <c r="N1737" t="n">
        <v>87</v>
      </c>
      <c r="O1737" t="n">
        <v>37566</v>
      </c>
      <c r="P1737" t="n">
        <v>168.53</v>
      </c>
      <c r="Q1737" t="n">
        <v>460.69</v>
      </c>
      <c r="R1737" t="n">
        <v>45.09</v>
      </c>
      <c r="S1737" t="n">
        <v>32.19</v>
      </c>
      <c r="T1737" t="n">
        <v>2558.93</v>
      </c>
      <c r="U1737" t="n">
        <v>0.71</v>
      </c>
      <c r="V1737" t="n">
        <v>0.77</v>
      </c>
      <c r="W1737" t="n">
        <v>1.46</v>
      </c>
      <c r="X1737" t="n">
        <v>0.14</v>
      </c>
      <c r="Y1737" t="n">
        <v>1</v>
      </c>
      <c r="Z1737" t="n">
        <v>10</v>
      </c>
    </row>
    <row r="1738">
      <c r="A1738" t="n">
        <v>103</v>
      </c>
      <c r="B1738" t="n">
        <v>130</v>
      </c>
      <c r="C1738" t="inlineStr">
        <is>
          <t xml:space="preserve">CONCLUIDO	</t>
        </is>
      </c>
      <c r="D1738" t="n">
        <v>6.7743</v>
      </c>
      <c r="E1738" t="n">
        <v>14.76</v>
      </c>
      <c r="F1738" t="n">
        <v>11.66</v>
      </c>
      <c r="G1738" t="n">
        <v>116.63</v>
      </c>
      <c r="H1738" t="n">
        <v>1.57</v>
      </c>
      <c r="I1738" t="n">
        <v>6</v>
      </c>
      <c r="J1738" t="n">
        <v>303.22</v>
      </c>
      <c r="K1738" t="n">
        <v>59.19</v>
      </c>
      <c r="L1738" t="n">
        <v>26.75</v>
      </c>
      <c r="M1738" t="n">
        <v>4</v>
      </c>
      <c r="N1738" t="n">
        <v>87.28</v>
      </c>
      <c r="O1738" t="n">
        <v>37631.52</v>
      </c>
      <c r="P1738" t="n">
        <v>167.78</v>
      </c>
      <c r="Q1738" t="n">
        <v>460.69</v>
      </c>
      <c r="R1738" t="n">
        <v>44.8</v>
      </c>
      <c r="S1738" t="n">
        <v>32.19</v>
      </c>
      <c r="T1738" t="n">
        <v>2414.33</v>
      </c>
      <c r="U1738" t="n">
        <v>0.72</v>
      </c>
      <c r="V1738" t="n">
        <v>0.77</v>
      </c>
      <c r="W1738" t="n">
        <v>1.45</v>
      </c>
      <c r="X1738" t="n">
        <v>0.13</v>
      </c>
      <c r="Y1738" t="n">
        <v>1</v>
      </c>
      <c r="Z1738" t="n">
        <v>10</v>
      </c>
    </row>
    <row r="1739">
      <c r="A1739" t="n">
        <v>104</v>
      </c>
      <c r="B1739" t="n">
        <v>130</v>
      </c>
      <c r="C1739" t="inlineStr">
        <is>
          <t xml:space="preserve">CONCLUIDO	</t>
        </is>
      </c>
      <c r="D1739" t="n">
        <v>6.773</v>
      </c>
      <c r="E1739" t="n">
        <v>14.76</v>
      </c>
      <c r="F1739" t="n">
        <v>11.67</v>
      </c>
      <c r="G1739" t="n">
        <v>116.66</v>
      </c>
      <c r="H1739" t="n">
        <v>1.58</v>
      </c>
      <c r="I1739" t="n">
        <v>6</v>
      </c>
      <c r="J1739" t="n">
        <v>303.75</v>
      </c>
      <c r="K1739" t="n">
        <v>59.19</v>
      </c>
      <c r="L1739" t="n">
        <v>27</v>
      </c>
      <c r="M1739" t="n">
        <v>4</v>
      </c>
      <c r="N1739" t="n">
        <v>87.56</v>
      </c>
      <c r="O1739" t="n">
        <v>37697.16</v>
      </c>
      <c r="P1739" t="n">
        <v>167.23</v>
      </c>
      <c r="Q1739" t="n">
        <v>460.69</v>
      </c>
      <c r="R1739" t="n">
        <v>44.76</v>
      </c>
      <c r="S1739" t="n">
        <v>32.19</v>
      </c>
      <c r="T1739" t="n">
        <v>2392.04</v>
      </c>
      <c r="U1739" t="n">
        <v>0.72</v>
      </c>
      <c r="V1739" t="n">
        <v>0.77</v>
      </c>
      <c r="W1739" t="n">
        <v>1.46</v>
      </c>
      <c r="X1739" t="n">
        <v>0.13</v>
      </c>
      <c r="Y1739" t="n">
        <v>1</v>
      </c>
      <c r="Z1739" t="n">
        <v>10</v>
      </c>
    </row>
    <row r="1740">
      <c r="A1740" t="n">
        <v>105</v>
      </c>
      <c r="B1740" t="n">
        <v>130</v>
      </c>
      <c r="C1740" t="inlineStr">
        <is>
          <t xml:space="preserve">CONCLUIDO	</t>
        </is>
      </c>
      <c r="D1740" t="n">
        <v>6.7672</v>
      </c>
      <c r="E1740" t="n">
        <v>14.78</v>
      </c>
      <c r="F1740" t="n">
        <v>11.68</v>
      </c>
      <c r="G1740" t="n">
        <v>116.79</v>
      </c>
      <c r="H1740" t="n">
        <v>1.6</v>
      </c>
      <c r="I1740" t="n">
        <v>6</v>
      </c>
      <c r="J1740" t="n">
        <v>304.29</v>
      </c>
      <c r="K1740" t="n">
        <v>59.19</v>
      </c>
      <c r="L1740" t="n">
        <v>27.25</v>
      </c>
      <c r="M1740" t="n">
        <v>4</v>
      </c>
      <c r="N1740" t="n">
        <v>87.84</v>
      </c>
      <c r="O1740" t="n">
        <v>37762.92</v>
      </c>
      <c r="P1740" t="n">
        <v>166.39</v>
      </c>
      <c r="Q1740" t="n">
        <v>460.69</v>
      </c>
      <c r="R1740" t="n">
        <v>45.26</v>
      </c>
      <c r="S1740" t="n">
        <v>32.19</v>
      </c>
      <c r="T1740" t="n">
        <v>2640.8</v>
      </c>
      <c r="U1740" t="n">
        <v>0.71</v>
      </c>
      <c r="V1740" t="n">
        <v>0.77</v>
      </c>
      <c r="W1740" t="n">
        <v>1.46</v>
      </c>
      <c r="X1740" t="n">
        <v>0.15</v>
      </c>
      <c r="Y1740" t="n">
        <v>1</v>
      </c>
      <c r="Z1740" t="n">
        <v>10</v>
      </c>
    </row>
    <row r="1741">
      <c r="A1741" t="n">
        <v>106</v>
      </c>
      <c r="B1741" t="n">
        <v>130</v>
      </c>
      <c r="C1741" t="inlineStr">
        <is>
          <t xml:space="preserve">CONCLUIDO	</t>
        </is>
      </c>
      <c r="D1741" t="n">
        <v>6.7653</v>
      </c>
      <c r="E1741" t="n">
        <v>14.78</v>
      </c>
      <c r="F1741" t="n">
        <v>11.68</v>
      </c>
      <c r="G1741" t="n">
        <v>116.83</v>
      </c>
      <c r="H1741" t="n">
        <v>1.61</v>
      </c>
      <c r="I1741" t="n">
        <v>6</v>
      </c>
      <c r="J1741" t="n">
        <v>304.82</v>
      </c>
      <c r="K1741" t="n">
        <v>59.19</v>
      </c>
      <c r="L1741" t="n">
        <v>27.5</v>
      </c>
      <c r="M1741" t="n">
        <v>4</v>
      </c>
      <c r="N1741" t="n">
        <v>88.13</v>
      </c>
      <c r="O1741" t="n">
        <v>37828.81</v>
      </c>
      <c r="P1741" t="n">
        <v>166.85</v>
      </c>
      <c r="Q1741" t="n">
        <v>460.71</v>
      </c>
      <c r="R1741" t="n">
        <v>45.32</v>
      </c>
      <c r="S1741" t="n">
        <v>32.19</v>
      </c>
      <c r="T1741" t="n">
        <v>2673.98</v>
      </c>
      <c r="U1741" t="n">
        <v>0.71</v>
      </c>
      <c r="V1741" t="n">
        <v>0.76</v>
      </c>
      <c r="W1741" t="n">
        <v>1.46</v>
      </c>
      <c r="X1741" t="n">
        <v>0.15</v>
      </c>
      <c r="Y1741" t="n">
        <v>1</v>
      </c>
      <c r="Z1741" t="n">
        <v>10</v>
      </c>
    </row>
    <row r="1742">
      <c r="A1742" t="n">
        <v>107</v>
      </c>
      <c r="B1742" t="n">
        <v>130</v>
      </c>
      <c r="C1742" t="inlineStr">
        <is>
          <t xml:space="preserve">CONCLUIDO	</t>
        </is>
      </c>
      <c r="D1742" t="n">
        <v>6.7672</v>
      </c>
      <c r="E1742" t="n">
        <v>14.78</v>
      </c>
      <c r="F1742" t="n">
        <v>11.68</v>
      </c>
      <c r="G1742" t="n">
        <v>116.79</v>
      </c>
      <c r="H1742" t="n">
        <v>1.62</v>
      </c>
      <c r="I1742" t="n">
        <v>6</v>
      </c>
      <c r="J1742" t="n">
        <v>305.36</v>
      </c>
      <c r="K1742" t="n">
        <v>59.19</v>
      </c>
      <c r="L1742" t="n">
        <v>27.75</v>
      </c>
      <c r="M1742" t="n">
        <v>4</v>
      </c>
      <c r="N1742" t="n">
        <v>88.41</v>
      </c>
      <c r="O1742" t="n">
        <v>37894.82</v>
      </c>
      <c r="P1742" t="n">
        <v>166.28</v>
      </c>
      <c r="Q1742" t="n">
        <v>460.69</v>
      </c>
      <c r="R1742" t="n">
        <v>45.15</v>
      </c>
      <c r="S1742" t="n">
        <v>32.19</v>
      </c>
      <c r="T1742" t="n">
        <v>2589.31</v>
      </c>
      <c r="U1742" t="n">
        <v>0.71</v>
      </c>
      <c r="V1742" t="n">
        <v>0.77</v>
      </c>
      <c r="W1742" t="n">
        <v>1.46</v>
      </c>
      <c r="X1742" t="n">
        <v>0.15</v>
      </c>
      <c r="Y1742" t="n">
        <v>1</v>
      </c>
      <c r="Z1742" t="n">
        <v>10</v>
      </c>
    </row>
    <row r="1743">
      <c r="A1743" t="n">
        <v>108</v>
      </c>
      <c r="B1743" t="n">
        <v>130</v>
      </c>
      <c r="C1743" t="inlineStr">
        <is>
          <t xml:space="preserve">CONCLUIDO	</t>
        </is>
      </c>
      <c r="D1743" t="n">
        <v>6.7696</v>
      </c>
      <c r="E1743" t="n">
        <v>14.77</v>
      </c>
      <c r="F1743" t="n">
        <v>11.67</v>
      </c>
      <c r="G1743" t="n">
        <v>116.74</v>
      </c>
      <c r="H1743" t="n">
        <v>1.63</v>
      </c>
      <c r="I1743" t="n">
        <v>6</v>
      </c>
      <c r="J1743" t="n">
        <v>305.89</v>
      </c>
      <c r="K1743" t="n">
        <v>59.19</v>
      </c>
      <c r="L1743" t="n">
        <v>28</v>
      </c>
      <c r="M1743" t="n">
        <v>4</v>
      </c>
      <c r="N1743" t="n">
        <v>88.7</v>
      </c>
      <c r="O1743" t="n">
        <v>37960.95</v>
      </c>
      <c r="P1743" t="n">
        <v>165.01</v>
      </c>
      <c r="Q1743" t="n">
        <v>460.69</v>
      </c>
      <c r="R1743" t="n">
        <v>45.11</v>
      </c>
      <c r="S1743" t="n">
        <v>32.19</v>
      </c>
      <c r="T1743" t="n">
        <v>2566.36</v>
      </c>
      <c r="U1743" t="n">
        <v>0.71</v>
      </c>
      <c r="V1743" t="n">
        <v>0.77</v>
      </c>
      <c r="W1743" t="n">
        <v>1.45</v>
      </c>
      <c r="X1743" t="n">
        <v>0.14</v>
      </c>
      <c r="Y1743" t="n">
        <v>1</v>
      </c>
      <c r="Z1743" t="n">
        <v>10</v>
      </c>
    </row>
    <row r="1744">
      <c r="A1744" t="n">
        <v>109</v>
      </c>
      <c r="B1744" t="n">
        <v>130</v>
      </c>
      <c r="C1744" t="inlineStr">
        <is>
          <t xml:space="preserve">CONCLUIDO	</t>
        </is>
      </c>
      <c r="D1744" t="n">
        <v>6.7702</v>
      </c>
      <c r="E1744" t="n">
        <v>14.77</v>
      </c>
      <c r="F1744" t="n">
        <v>11.67</v>
      </c>
      <c r="G1744" t="n">
        <v>116.72</v>
      </c>
      <c r="H1744" t="n">
        <v>1.64</v>
      </c>
      <c r="I1744" t="n">
        <v>6</v>
      </c>
      <c r="J1744" t="n">
        <v>306.43</v>
      </c>
      <c r="K1744" t="n">
        <v>59.19</v>
      </c>
      <c r="L1744" t="n">
        <v>28.25</v>
      </c>
      <c r="M1744" t="n">
        <v>4</v>
      </c>
      <c r="N1744" t="n">
        <v>88.98999999999999</v>
      </c>
      <c r="O1744" t="n">
        <v>38027.2</v>
      </c>
      <c r="P1744" t="n">
        <v>164.53</v>
      </c>
      <c r="Q1744" t="n">
        <v>460.72</v>
      </c>
      <c r="R1744" t="n">
        <v>45.09</v>
      </c>
      <c r="S1744" t="n">
        <v>32.19</v>
      </c>
      <c r="T1744" t="n">
        <v>2556.15</v>
      </c>
      <c r="U1744" t="n">
        <v>0.71</v>
      </c>
      <c r="V1744" t="n">
        <v>0.77</v>
      </c>
      <c r="W1744" t="n">
        <v>1.45</v>
      </c>
      <c r="X1744" t="n">
        <v>0.14</v>
      </c>
      <c r="Y1744" t="n">
        <v>1</v>
      </c>
      <c r="Z1744" t="n">
        <v>10</v>
      </c>
    </row>
    <row r="1745">
      <c r="A1745" t="n">
        <v>110</v>
      </c>
      <c r="B1745" t="n">
        <v>130</v>
      </c>
      <c r="C1745" t="inlineStr">
        <is>
          <t xml:space="preserve">CONCLUIDO	</t>
        </is>
      </c>
      <c r="D1745" t="n">
        <v>6.7663</v>
      </c>
      <c r="E1745" t="n">
        <v>14.78</v>
      </c>
      <c r="F1745" t="n">
        <v>11.68</v>
      </c>
      <c r="G1745" t="n">
        <v>116.81</v>
      </c>
      <c r="H1745" t="n">
        <v>1.65</v>
      </c>
      <c r="I1745" t="n">
        <v>6</v>
      </c>
      <c r="J1745" t="n">
        <v>306.97</v>
      </c>
      <c r="K1745" t="n">
        <v>59.19</v>
      </c>
      <c r="L1745" t="n">
        <v>28.5</v>
      </c>
      <c r="M1745" t="n">
        <v>4</v>
      </c>
      <c r="N1745" t="n">
        <v>89.27</v>
      </c>
      <c r="O1745" t="n">
        <v>38093.58</v>
      </c>
      <c r="P1745" t="n">
        <v>163.84</v>
      </c>
      <c r="Q1745" t="n">
        <v>460.69</v>
      </c>
      <c r="R1745" t="n">
        <v>45.18</v>
      </c>
      <c r="S1745" t="n">
        <v>32.19</v>
      </c>
      <c r="T1745" t="n">
        <v>2603.34</v>
      </c>
      <c r="U1745" t="n">
        <v>0.71</v>
      </c>
      <c r="V1745" t="n">
        <v>0.76</v>
      </c>
      <c r="W1745" t="n">
        <v>1.46</v>
      </c>
      <c r="X1745" t="n">
        <v>0.15</v>
      </c>
      <c r="Y1745" t="n">
        <v>1</v>
      </c>
      <c r="Z1745" t="n">
        <v>10</v>
      </c>
    </row>
    <row r="1746">
      <c r="A1746" t="n">
        <v>111</v>
      </c>
      <c r="B1746" t="n">
        <v>130</v>
      </c>
      <c r="C1746" t="inlineStr">
        <is>
          <t xml:space="preserve">CONCLUIDO	</t>
        </is>
      </c>
      <c r="D1746" t="n">
        <v>6.7696</v>
      </c>
      <c r="E1746" t="n">
        <v>14.77</v>
      </c>
      <c r="F1746" t="n">
        <v>11.67</v>
      </c>
      <c r="G1746" t="n">
        <v>116.74</v>
      </c>
      <c r="H1746" t="n">
        <v>1.67</v>
      </c>
      <c r="I1746" t="n">
        <v>6</v>
      </c>
      <c r="J1746" t="n">
        <v>307.51</v>
      </c>
      <c r="K1746" t="n">
        <v>59.19</v>
      </c>
      <c r="L1746" t="n">
        <v>28.75</v>
      </c>
      <c r="M1746" t="n">
        <v>4</v>
      </c>
      <c r="N1746" t="n">
        <v>89.56</v>
      </c>
      <c r="O1746" t="n">
        <v>38160.09</v>
      </c>
      <c r="P1746" t="n">
        <v>162.65</v>
      </c>
      <c r="Q1746" t="n">
        <v>460.69</v>
      </c>
      <c r="R1746" t="n">
        <v>45.01</v>
      </c>
      <c r="S1746" t="n">
        <v>32.19</v>
      </c>
      <c r="T1746" t="n">
        <v>2517.94</v>
      </c>
      <c r="U1746" t="n">
        <v>0.72</v>
      </c>
      <c r="V1746" t="n">
        <v>0.77</v>
      </c>
      <c r="W1746" t="n">
        <v>1.46</v>
      </c>
      <c r="X1746" t="n">
        <v>0.14</v>
      </c>
      <c r="Y1746" t="n">
        <v>1</v>
      </c>
      <c r="Z1746" t="n">
        <v>10</v>
      </c>
    </row>
    <row r="1747">
      <c r="A1747" t="n">
        <v>112</v>
      </c>
      <c r="B1747" t="n">
        <v>130</v>
      </c>
      <c r="C1747" t="inlineStr">
        <is>
          <t xml:space="preserve">CONCLUIDO	</t>
        </is>
      </c>
      <c r="D1747" t="n">
        <v>6.7697</v>
      </c>
      <c r="E1747" t="n">
        <v>14.77</v>
      </c>
      <c r="F1747" t="n">
        <v>11.67</v>
      </c>
      <c r="G1747" t="n">
        <v>116.73</v>
      </c>
      <c r="H1747" t="n">
        <v>1.68</v>
      </c>
      <c r="I1747" t="n">
        <v>6</v>
      </c>
      <c r="J1747" t="n">
        <v>308.05</v>
      </c>
      <c r="K1747" t="n">
        <v>59.19</v>
      </c>
      <c r="L1747" t="n">
        <v>29</v>
      </c>
      <c r="M1747" t="n">
        <v>4</v>
      </c>
      <c r="N1747" t="n">
        <v>89.84999999999999</v>
      </c>
      <c r="O1747" t="n">
        <v>38226.72</v>
      </c>
      <c r="P1747" t="n">
        <v>162.8</v>
      </c>
      <c r="Q1747" t="n">
        <v>460.69</v>
      </c>
      <c r="R1747" t="n">
        <v>45.03</v>
      </c>
      <c r="S1747" t="n">
        <v>32.19</v>
      </c>
      <c r="T1747" t="n">
        <v>2526.6</v>
      </c>
      <c r="U1747" t="n">
        <v>0.71</v>
      </c>
      <c r="V1747" t="n">
        <v>0.77</v>
      </c>
      <c r="W1747" t="n">
        <v>1.46</v>
      </c>
      <c r="X1747" t="n">
        <v>0.14</v>
      </c>
      <c r="Y1747" t="n">
        <v>1</v>
      </c>
      <c r="Z1747" t="n">
        <v>10</v>
      </c>
    </row>
    <row r="1748">
      <c r="A1748" t="n">
        <v>113</v>
      </c>
      <c r="B1748" t="n">
        <v>130</v>
      </c>
      <c r="C1748" t="inlineStr">
        <is>
          <t xml:space="preserve">CONCLUIDO	</t>
        </is>
      </c>
      <c r="D1748" t="n">
        <v>6.8046</v>
      </c>
      <c r="E1748" t="n">
        <v>14.7</v>
      </c>
      <c r="F1748" t="n">
        <v>11.65</v>
      </c>
      <c r="G1748" t="n">
        <v>139.76</v>
      </c>
      <c r="H1748" t="n">
        <v>1.69</v>
      </c>
      <c r="I1748" t="n">
        <v>5</v>
      </c>
      <c r="J1748" t="n">
        <v>308.59</v>
      </c>
      <c r="K1748" t="n">
        <v>59.19</v>
      </c>
      <c r="L1748" t="n">
        <v>29.25</v>
      </c>
      <c r="M1748" t="n">
        <v>3</v>
      </c>
      <c r="N1748" t="n">
        <v>90.14</v>
      </c>
      <c r="O1748" t="n">
        <v>38293.47</v>
      </c>
      <c r="P1748" t="n">
        <v>162.58</v>
      </c>
      <c r="Q1748" t="n">
        <v>460.69</v>
      </c>
      <c r="R1748" t="n">
        <v>44.17</v>
      </c>
      <c r="S1748" t="n">
        <v>32.19</v>
      </c>
      <c r="T1748" t="n">
        <v>2103.22</v>
      </c>
      <c r="U1748" t="n">
        <v>0.73</v>
      </c>
      <c r="V1748" t="n">
        <v>0.77</v>
      </c>
      <c r="W1748" t="n">
        <v>1.45</v>
      </c>
      <c r="X1748" t="n">
        <v>0.11</v>
      </c>
      <c r="Y1748" t="n">
        <v>1</v>
      </c>
      <c r="Z1748" t="n">
        <v>10</v>
      </c>
    </row>
    <row r="1749">
      <c r="A1749" t="n">
        <v>114</v>
      </c>
      <c r="B1749" t="n">
        <v>130</v>
      </c>
      <c r="C1749" t="inlineStr">
        <is>
          <t xml:space="preserve">CONCLUIDO	</t>
        </is>
      </c>
      <c r="D1749" t="n">
        <v>6.8062</v>
      </c>
      <c r="E1749" t="n">
        <v>14.69</v>
      </c>
      <c r="F1749" t="n">
        <v>11.64</v>
      </c>
      <c r="G1749" t="n">
        <v>139.72</v>
      </c>
      <c r="H1749" t="n">
        <v>1.7</v>
      </c>
      <c r="I1749" t="n">
        <v>5</v>
      </c>
      <c r="J1749" t="n">
        <v>309.13</v>
      </c>
      <c r="K1749" t="n">
        <v>59.19</v>
      </c>
      <c r="L1749" t="n">
        <v>29.5</v>
      </c>
      <c r="M1749" t="n">
        <v>3</v>
      </c>
      <c r="N1749" t="n">
        <v>90.44</v>
      </c>
      <c r="O1749" t="n">
        <v>38360.36</v>
      </c>
      <c r="P1749" t="n">
        <v>162.84</v>
      </c>
      <c r="Q1749" t="n">
        <v>460.69</v>
      </c>
      <c r="R1749" t="n">
        <v>44.08</v>
      </c>
      <c r="S1749" t="n">
        <v>32.19</v>
      </c>
      <c r="T1749" t="n">
        <v>2056.79</v>
      </c>
      <c r="U1749" t="n">
        <v>0.73</v>
      </c>
      <c r="V1749" t="n">
        <v>0.77</v>
      </c>
      <c r="W1749" t="n">
        <v>1.45</v>
      </c>
      <c r="X1749" t="n">
        <v>0.11</v>
      </c>
      <c r="Y1749" t="n">
        <v>1</v>
      </c>
      <c r="Z1749" t="n">
        <v>10</v>
      </c>
    </row>
    <row r="1750">
      <c r="A1750" t="n">
        <v>115</v>
      </c>
      <c r="B1750" t="n">
        <v>130</v>
      </c>
      <c r="C1750" t="inlineStr">
        <is>
          <t xml:space="preserve">CONCLUIDO	</t>
        </is>
      </c>
      <c r="D1750" t="n">
        <v>6.8076</v>
      </c>
      <c r="E1750" t="n">
        <v>14.69</v>
      </c>
      <c r="F1750" t="n">
        <v>11.64</v>
      </c>
      <c r="G1750" t="n">
        <v>139.68</v>
      </c>
      <c r="H1750" t="n">
        <v>1.71</v>
      </c>
      <c r="I1750" t="n">
        <v>5</v>
      </c>
      <c r="J1750" t="n">
        <v>309.67</v>
      </c>
      <c r="K1750" t="n">
        <v>59.19</v>
      </c>
      <c r="L1750" t="n">
        <v>29.75</v>
      </c>
      <c r="M1750" t="n">
        <v>3</v>
      </c>
      <c r="N1750" t="n">
        <v>90.73</v>
      </c>
      <c r="O1750" t="n">
        <v>38427.37</v>
      </c>
      <c r="P1750" t="n">
        <v>163.39</v>
      </c>
      <c r="Q1750" t="n">
        <v>460.69</v>
      </c>
      <c r="R1750" t="n">
        <v>43.94</v>
      </c>
      <c r="S1750" t="n">
        <v>32.19</v>
      </c>
      <c r="T1750" t="n">
        <v>1989.39</v>
      </c>
      <c r="U1750" t="n">
        <v>0.73</v>
      </c>
      <c r="V1750" t="n">
        <v>0.77</v>
      </c>
      <c r="W1750" t="n">
        <v>1.46</v>
      </c>
      <c r="X1750" t="n">
        <v>0.11</v>
      </c>
      <c r="Y1750" t="n">
        <v>1</v>
      </c>
      <c r="Z1750" t="n">
        <v>10</v>
      </c>
    </row>
    <row r="1751">
      <c r="A1751" t="n">
        <v>116</v>
      </c>
      <c r="B1751" t="n">
        <v>130</v>
      </c>
      <c r="C1751" t="inlineStr">
        <is>
          <t xml:space="preserve">CONCLUIDO	</t>
        </is>
      </c>
      <c r="D1751" t="n">
        <v>6.8065</v>
      </c>
      <c r="E1751" t="n">
        <v>14.69</v>
      </c>
      <c r="F1751" t="n">
        <v>11.64</v>
      </c>
      <c r="G1751" t="n">
        <v>139.71</v>
      </c>
      <c r="H1751" t="n">
        <v>1.72</v>
      </c>
      <c r="I1751" t="n">
        <v>5</v>
      </c>
      <c r="J1751" t="n">
        <v>310.22</v>
      </c>
      <c r="K1751" t="n">
        <v>59.19</v>
      </c>
      <c r="L1751" t="n">
        <v>30</v>
      </c>
      <c r="M1751" t="n">
        <v>3</v>
      </c>
      <c r="N1751" t="n">
        <v>91.02</v>
      </c>
      <c r="O1751" t="n">
        <v>38494.52</v>
      </c>
      <c r="P1751" t="n">
        <v>163.67</v>
      </c>
      <c r="Q1751" t="n">
        <v>460.69</v>
      </c>
      <c r="R1751" t="n">
        <v>43.94</v>
      </c>
      <c r="S1751" t="n">
        <v>32.19</v>
      </c>
      <c r="T1751" t="n">
        <v>1988.61</v>
      </c>
      <c r="U1751" t="n">
        <v>0.73</v>
      </c>
      <c r="V1751" t="n">
        <v>0.77</v>
      </c>
      <c r="W1751" t="n">
        <v>1.46</v>
      </c>
      <c r="X1751" t="n">
        <v>0.11</v>
      </c>
      <c r="Y1751" t="n">
        <v>1</v>
      </c>
      <c r="Z1751" t="n">
        <v>10</v>
      </c>
    </row>
    <row r="1752">
      <c r="A1752" t="n">
        <v>117</v>
      </c>
      <c r="B1752" t="n">
        <v>130</v>
      </c>
      <c r="C1752" t="inlineStr">
        <is>
          <t xml:space="preserve">CONCLUIDO	</t>
        </is>
      </c>
      <c r="D1752" t="n">
        <v>6.8058</v>
      </c>
      <c r="E1752" t="n">
        <v>14.69</v>
      </c>
      <c r="F1752" t="n">
        <v>11.64</v>
      </c>
      <c r="G1752" t="n">
        <v>139.73</v>
      </c>
      <c r="H1752" t="n">
        <v>1.73</v>
      </c>
      <c r="I1752" t="n">
        <v>5</v>
      </c>
      <c r="J1752" t="n">
        <v>310.76</v>
      </c>
      <c r="K1752" t="n">
        <v>59.19</v>
      </c>
      <c r="L1752" t="n">
        <v>30.25</v>
      </c>
      <c r="M1752" t="n">
        <v>3</v>
      </c>
      <c r="N1752" t="n">
        <v>91.31999999999999</v>
      </c>
      <c r="O1752" t="n">
        <v>38561.79</v>
      </c>
      <c r="P1752" t="n">
        <v>164.25</v>
      </c>
      <c r="Q1752" t="n">
        <v>460.69</v>
      </c>
      <c r="R1752" t="n">
        <v>44</v>
      </c>
      <c r="S1752" t="n">
        <v>32.19</v>
      </c>
      <c r="T1752" t="n">
        <v>2016.15</v>
      </c>
      <c r="U1752" t="n">
        <v>0.73</v>
      </c>
      <c r="V1752" t="n">
        <v>0.77</v>
      </c>
      <c r="W1752" t="n">
        <v>1.46</v>
      </c>
      <c r="X1752" t="n">
        <v>0.11</v>
      </c>
      <c r="Y1752" t="n">
        <v>1</v>
      </c>
      <c r="Z1752" t="n">
        <v>10</v>
      </c>
    </row>
    <row r="1753">
      <c r="A1753" t="n">
        <v>118</v>
      </c>
      <c r="B1753" t="n">
        <v>130</v>
      </c>
      <c r="C1753" t="inlineStr">
        <is>
          <t xml:space="preserve">CONCLUIDO	</t>
        </is>
      </c>
      <c r="D1753" t="n">
        <v>6.8061</v>
      </c>
      <c r="E1753" t="n">
        <v>14.69</v>
      </c>
      <c r="F1753" t="n">
        <v>11.64</v>
      </c>
      <c r="G1753" t="n">
        <v>139.72</v>
      </c>
      <c r="H1753" t="n">
        <v>1.75</v>
      </c>
      <c r="I1753" t="n">
        <v>5</v>
      </c>
      <c r="J1753" t="n">
        <v>311.31</v>
      </c>
      <c r="K1753" t="n">
        <v>59.19</v>
      </c>
      <c r="L1753" t="n">
        <v>30.5</v>
      </c>
      <c r="M1753" t="n">
        <v>2</v>
      </c>
      <c r="N1753" t="n">
        <v>91.62</v>
      </c>
      <c r="O1753" t="n">
        <v>38629.19</v>
      </c>
      <c r="P1753" t="n">
        <v>164.32</v>
      </c>
      <c r="Q1753" t="n">
        <v>460.69</v>
      </c>
      <c r="R1753" t="n">
        <v>44.07</v>
      </c>
      <c r="S1753" t="n">
        <v>32.19</v>
      </c>
      <c r="T1753" t="n">
        <v>2054.71</v>
      </c>
      <c r="U1753" t="n">
        <v>0.73</v>
      </c>
      <c r="V1753" t="n">
        <v>0.77</v>
      </c>
      <c r="W1753" t="n">
        <v>1.45</v>
      </c>
      <c r="X1753" t="n">
        <v>0.11</v>
      </c>
      <c r="Y1753" t="n">
        <v>1</v>
      </c>
      <c r="Z1753" t="n">
        <v>10</v>
      </c>
    </row>
    <row r="1754">
      <c r="A1754" t="n">
        <v>119</v>
      </c>
      <c r="B1754" t="n">
        <v>130</v>
      </c>
      <c r="C1754" t="inlineStr">
        <is>
          <t xml:space="preserve">CONCLUIDO	</t>
        </is>
      </c>
      <c r="D1754" t="n">
        <v>6.8076</v>
      </c>
      <c r="E1754" t="n">
        <v>14.69</v>
      </c>
      <c r="F1754" t="n">
        <v>11.64</v>
      </c>
      <c r="G1754" t="n">
        <v>139.68</v>
      </c>
      <c r="H1754" t="n">
        <v>1.76</v>
      </c>
      <c r="I1754" t="n">
        <v>5</v>
      </c>
      <c r="J1754" t="n">
        <v>311.86</v>
      </c>
      <c r="K1754" t="n">
        <v>59.19</v>
      </c>
      <c r="L1754" t="n">
        <v>30.75</v>
      </c>
      <c r="M1754" t="n">
        <v>2</v>
      </c>
      <c r="N1754" t="n">
        <v>91.91</v>
      </c>
      <c r="O1754" t="n">
        <v>38696.85</v>
      </c>
      <c r="P1754" t="n">
        <v>164.21</v>
      </c>
      <c r="Q1754" t="n">
        <v>460.71</v>
      </c>
      <c r="R1754" t="n">
        <v>43.96</v>
      </c>
      <c r="S1754" t="n">
        <v>32.19</v>
      </c>
      <c r="T1754" t="n">
        <v>1995.98</v>
      </c>
      <c r="U1754" t="n">
        <v>0.73</v>
      </c>
      <c r="V1754" t="n">
        <v>0.77</v>
      </c>
      <c r="W1754" t="n">
        <v>1.45</v>
      </c>
      <c r="X1754" t="n">
        <v>0.11</v>
      </c>
      <c r="Y1754" t="n">
        <v>1</v>
      </c>
      <c r="Z1754" t="n">
        <v>10</v>
      </c>
    </row>
    <row r="1755">
      <c r="A1755" t="n">
        <v>120</v>
      </c>
      <c r="B1755" t="n">
        <v>130</v>
      </c>
      <c r="C1755" t="inlineStr">
        <is>
          <t xml:space="preserve">CONCLUIDO	</t>
        </is>
      </c>
      <c r="D1755" t="n">
        <v>6.8041</v>
      </c>
      <c r="E1755" t="n">
        <v>14.7</v>
      </c>
      <c r="F1755" t="n">
        <v>11.65</v>
      </c>
      <c r="G1755" t="n">
        <v>139.77</v>
      </c>
      <c r="H1755" t="n">
        <v>1.77</v>
      </c>
      <c r="I1755" t="n">
        <v>5</v>
      </c>
      <c r="J1755" t="n">
        <v>312.41</v>
      </c>
      <c r="K1755" t="n">
        <v>59.19</v>
      </c>
      <c r="L1755" t="n">
        <v>31</v>
      </c>
      <c r="M1755" t="n">
        <v>2</v>
      </c>
      <c r="N1755" t="n">
        <v>92.20999999999999</v>
      </c>
      <c r="O1755" t="n">
        <v>38764.53</v>
      </c>
      <c r="P1755" t="n">
        <v>164.56</v>
      </c>
      <c r="Q1755" t="n">
        <v>460.69</v>
      </c>
      <c r="R1755" t="n">
        <v>44.11</v>
      </c>
      <c r="S1755" t="n">
        <v>32.19</v>
      </c>
      <c r="T1755" t="n">
        <v>2074.17</v>
      </c>
      <c r="U1755" t="n">
        <v>0.73</v>
      </c>
      <c r="V1755" t="n">
        <v>0.77</v>
      </c>
      <c r="W1755" t="n">
        <v>1.46</v>
      </c>
      <c r="X1755" t="n">
        <v>0.11</v>
      </c>
      <c r="Y1755" t="n">
        <v>1</v>
      </c>
      <c r="Z1755" t="n">
        <v>10</v>
      </c>
    </row>
    <row r="1756">
      <c r="A1756" t="n">
        <v>121</v>
      </c>
      <c r="B1756" t="n">
        <v>130</v>
      </c>
      <c r="C1756" t="inlineStr">
        <is>
          <t xml:space="preserve">CONCLUIDO	</t>
        </is>
      </c>
      <c r="D1756" t="n">
        <v>6.8041</v>
      </c>
      <c r="E1756" t="n">
        <v>14.7</v>
      </c>
      <c r="F1756" t="n">
        <v>11.65</v>
      </c>
      <c r="G1756" t="n">
        <v>139.77</v>
      </c>
      <c r="H1756" t="n">
        <v>1.78</v>
      </c>
      <c r="I1756" t="n">
        <v>5</v>
      </c>
      <c r="J1756" t="n">
        <v>312.96</v>
      </c>
      <c r="K1756" t="n">
        <v>59.19</v>
      </c>
      <c r="L1756" t="n">
        <v>31.25</v>
      </c>
      <c r="M1756" t="n">
        <v>1</v>
      </c>
      <c r="N1756" t="n">
        <v>92.51000000000001</v>
      </c>
      <c r="O1756" t="n">
        <v>38832.33</v>
      </c>
      <c r="P1756" t="n">
        <v>164.83</v>
      </c>
      <c r="Q1756" t="n">
        <v>460.69</v>
      </c>
      <c r="R1756" t="n">
        <v>44.1</v>
      </c>
      <c r="S1756" t="n">
        <v>32.19</v>
      </c>
      <c r="T1756" t="n">
        <v>2066.16</v>
      </c>
      <c r="U1756" t="n">
        <v>0.73</v>
      </c>
      <c r="V1756" t="n">
        <v>0.77</v>
      </c>
      <c r="W1756" t="n">
        <v>1.46</v>
      </c>
      <c r="X1756" t="n">
        <v>0.11</v>
      </c>
      <c r="Y1756" t="n">
        <v>1</v>
      </c>
      <c r="Z1756" t="n">
        <v>10</v>
      </c>
    </row>
    <row r="1757">
      <c r="A1757" t="n">
        <v>122</v>
      </c>
      <c r="B1757" t="n">
        <v>130</v>
      </c>
      <c r="C1757" t="inlineStr">
        <is>
          <t xml:space="preserve">CONCLUIDO	</t>
        </is>
      </c>
      <c r="D1757" t="n">
        <v>6.8045</v>
      </c>
      <c r="E1757" t="n">
        <v>14.7</v>
      </c>
      <c r="F1757" t="n">
        <v>11.65</v>
      </c>
      <c r="G1757" t="n">
        <v>139.76</v>
      </c>
      <c r="H1757" t="n">
        <v>1.79</v>
      </c>
      <c r="I1757" t="n">
        <v>5</v>
      </c>
      <c r="J1757" t="n">
        <v>313.51</v>
      </c>
      <c r="K1757" t="n">
        <v>59.19</v>
      </c>
      <c r="L1757" t="n">
        <v>31.5</v>
      </c>
      <c r="M1757" t="n">
        <v>1</v>
      </c>
      <c r="N1757" t="n">
        <v>92.81</v>
      </c>
      <c r="O1757" t="n">
        <v>38900.27</v>
      </c>
      <c r="P1757" t="n">
        <v>165.01</v>
      </c>
      <c r="Q1757" t="n">
        <v>460.69</v>
      </c>
      <c r="R1757" t="n">
        <v>44.1</v>
      </c>
      <c r="S1757" t="n">
        <v>32.19</v>
      </c>
      <c r="T1757" t="n">
        <v>2068.03</v>
      </c>
      <c r="U1757" t="n">
        <v>0.73</v>
      </c>
      <c r="V1757" t="n">
        <v>0.77</v>
      </c>
      <c r="W1757" t="n">
        <v>1.46</v>
      </c>
      <c r="X1757" t="n">
        <v>0.11</v>
      </c>
      <c r="Y1757" t="n">
        <v>1</v>
      </c>
      <c r="Z1757" t="n">
        <v>10</v>
      </c>
    </row>
    <row r="1758">
      <c r="A1758" t="n">
        <v>123</v>
      </c>
      <c r="B1758" t="n">
        <v>130</v>
      </c>
      <c r="C1758" t="inlineStr">
        <is>
          <t xml:space="preserve">CONCLUIDO	</t>
        </is>
      </c>
      <c r="D1758" t="n">
        <v>6.8048</v>
      </c>
      <c r="E1758" t="n">
        <v>14.7</v>
      </c>
      <c r="F1758" t="n">
        <v>11.65</v>
      </c>
      <c r="G1758" t="n">
        <v>139.75</v>
      </c>
      <c r="H1758" t="n">
        <v>1.8</v>
      </c>
      <c r="I1758" t="n">
        <v>5</v>
      </c>
      <c r="J1758" t="n">
        <v>314.06</v>
      </c>
      <c r="K1758" t="n">
        <v>59.19</v>
      </c>
      <c r="L1758" t="n">
        <v>31.75</v>
      </c>
      <c r="M1758" t="n">
        <v>1</v>
      </c>
      <c r="N1758" t="n">
        <v>93.12</v>
      </c>
      <c r="O1758" t="n">
        <v>38968.34</v>
      </c>
      <c r="P1758" t="n">
        <v>165.12</v>
      </c>
      <c r="Q1758" t="n">
        <v>460.7</v>
      </c>
      <c r="R1758" t="n">
        <v>44.06</v>
      </c>
      <c r="S1758" t="n">
        <v>32.19</v>
      </c>
      <c r="T1758" t="n">
        <v>2045.3</v>
      </c>
      <c r="U1758" t="n">
        <v>0.73</v>
      </c>
      <c r="V1758" t="n">
        <v>0.77</v>
      </c>
      <c r="W1758" t="n">
        <v>1.46</v>
      </c>
      <c r="X1758" t="n">
        <v>0.11</v>
      </c>
      <c r="Y1758" t="n">
        <v>1</v>
      </c>
      <c r="Z1758" t="n">
        <v>10</v>
      </c>
    </row>
    <row r="1759">
      <c r="A1759" t="n">
        <v>124</v>
      </c>
      <c r="B1759" t="n">
        <v>130</v>
      </c>
      <c r="C1759" t="inlineStr">
        <is>
          <t xml:space="preserve">CONCLUIDO	</t>
        </is>
      </c>
      <c r="D1759" t="n">
        <v>6.8054</v>
      </c>
      <c r="E1759" t="n">
        <v>14.69</v>
      </c>
      <c r="F1759" t="n">
        <v>11.64</v>
      </c>
      <c r="G1759" t="n">
        <v>139.74</v>
      </c>
      <c r="H1759" t="n">
        <v>1.81</v>
      </c>
      <c r="I1759" t="n">
        <v>5</v>
      </c>
      <c r="J1759" t="n">
        <v>314.61</v>
      </c>
      <c r="K1759" t="n">
        <v>59.19</v>
      </c>
      <c r="L1759" t="n">
        <v>32</v>
      </c>
      <c r="M1759" t="n">
        <v>1</v>
      </c>
      <c r="N1759" t="n">
        <v>93.42</v>
      </c>
      <c r="O1759" t="n">
        <v>39036.55</v>
      </c>
      <c r="P1759" t="n">
        <v>165.27</v>
      </c>
      <c r="Q1759" t="n">
        <v>460.69</v>
      </c>
      <c r="R1759" t="n">
        <v>43.99</v>
      </c>
      <c r="S1759" t="n">
        <v>32.19</v>
      </c>
      <c r="T1759" t="n">
        <v>2013.33</v>
      </c>
      <c r="U1759" t="n">
        <v>0.73</v>
      </c>
      <c r="V1759" t="n">
        <v>0.77</v>
      </c>
      <c r="W1759" t="n">
        <v>1.46</v>
      </c>
      <c r="X1759" t="n">
        <v>0.11</v>
      </c>
      <c r="Y1759" t="n">
        <v>1</v>
      </c>
      <c r="Z1759" t="n">
        <v>10</v>
      </c>
    </row>
    <row r="1760">
      <c r="A1760" t="n">
        <v>125</v>
      </c>
      <c r="B1760" t="n">
        <v>130</v>
      </c>
      <c r="C1760" t="inlineStr">
        <is>
          <t xml:space="preserve">CONCLUIDO	</t>
        </is>
      </c>
      <c r="D1760" t="n">
        <v>6.8036</v>
      </c>
      <c r="E1760" t="n">
        <v>14.7</v>
      </c>
      <c r="F1760" t="n">
        <v>11.65</v>
      </c>
      <c r="G1760" t="n">
        <v>139.78</v>
      </c>
      <c r="H1760" t="n">
        <v>1.82</v>
      </c>
      <c r="I1760" t="n">
        <v>5</v>
      </c>
      <c r="J1760" t="n">
        <v>315.17</v>
      </c>
      <c r="K1760" t="n">
        <v>59.19</v>
      </c>
      <c r="L1760" t="n">
        <v>32.25</v>
      </c>
      <c r="M1760" t="n">
        <v>1</v>
      </c>
      <c r="N1760" t="n">
        <v>93.72</v>
      </c>
      <c r="O1760" t="n">
        <v>39104.89</v>
      </c>
      <c r="P1760" t="n">
        <v>165.45</v>
      </c>
      <c r="Q1760" t="n">
        <v>460.69</v>
      </c>
      <c r="R1760" t="n">
        <v>44.13</v>
      </c>
      <c r="S1760" t="n">
        <v>32.19</v>
      </c>
      <c r="T1760" t="n">
        <v>2082.17</v>
      </c>
      <c r="U1760" t="n">
        <v>0.73</v>
      </c>
      <c r="V1760" t="n">
        <v>0.77</v>
      </c>
      <c r="W1760" t="n">
        <v>1.46</v>
      </c>
      <c r="X1760" t="n">
        <v>0.12</v>
      </c>
      <c r="Y1760" t="n">
        <v>1</v>
      </c>
      <c r="Z1760" t="n">
        <v>10</v>
      </c>
    </row>
    <row r="1761">
      <c r="A1761" t="n">
        <v>126</v>
      </c>
      <c r="B1761" t="n">
        <v>130</v>
      </c>
      <c r="C1761" t="inlineStr">
        <is>
          <t xml:space="preserve">CONCLUIDO	</t>
        </is>
      </c>
      <c r="D1761" t="n">
        <v>6.8035</v>
      </c>
      <c r="E1761" t="n">
        <v>14.7</v>
      </c>
      <c r="F1761" t="n">
        <v>11.65</v>
      </c>
      <c r="G1761" t="n">
        <v>139.79</v>
      </c>
      <c r="H1761" t="n">
        <v>1.83</v>
      </c>
      <c r="I1761" t="n">
        <v>5</v>
      </c>
      <c r="J1761" t="n">
        <v>315.72</v>
      </c>
      <c r="K1761" t="n">
        <v>59.19</v>
      </c>
      <c r="L1761" t="n">
        <v>32.5</v>
      </c>
      <c r="M1761" t="n">
        <v>1</v>
      </c>
      <c r="N1761" t="n">
        <v>94.03</v>
      </c>
      <c r="O1761" t="n">
        <v>39173.37</v>
      </c>
      <c r="P1761" t="n">
        <v>165.59</v>
      </c>
      <c r="Q1761" t="n">
        <v>460.69</v>
      </c>
      <c r="R1761" t="n">
        <v>44.16</v>
      </c>
      <c r="S1761" t="n">
        <v>32.19</v>
      </c>
      <c r="T1761" t="n">
        <v>2097.28</v>
      </c>
      <c r="U1761" t="n">
        <v>0.73</v>
      </c>
      <c r="V1761" t="n">
        <v>0.77</v>
      </c>
      <c r="W1761" t="n">
        <v>1.46</v>
      </c>
      <c r="X1761" t="n">
        <v>0.12</v>
      </c>
      <c r="Y1761" t="n">
        <v>1</v>
      </c>
      <c r="Z1761" t="n">
        <v>10</v>
      </c>
    </row>
    <row r="1762">
      <c r="A1762" t="n">
        <v>127</v>
      </c>
      <c r="B1762" t="n">
        <v>130</v>
      </c>
      <c r="C1762" t="inlineStr">
        <is>
          <t xml:space="preserve">CONCLUIDO	</t>
        </is>
      </c>
      <c r="D1762" t="n">
        <v>6.8035</v>
      </c>
      <c r="E1762" t="n">
        <v>14.7</v>
      </c>
      <c r="F1762" t="n">
        <v>11.65</v>
      </c>
      <c r="G1762" t="n">
        <v>139.79</v>
      </c>
      <c r="H1762" t="n">
        <v>1.84</v>
      </c>
      <c r="I1762" t="n">
        <v>5</v>
      </c>
      <c r="J1762" t="n">
        <v>316.28</v>
      </c>
      <c r="K1762" t="n">
        <v>59.19</v>
      </c>
      <c r="L1762" t="n">
        <v>32.75</v>
      </c>
      <c r="M1762" t="n">
        <v>1</v>
      </c>
      <c r="N1762" t="n">
        <v>94.33</v>
      </c>
      <c r="O1762" t="n">
        <v>39241.99</v>
      </c>
      <c r="P1762" t="n">
        <v>165.73</v>
      </c>
      <c r="Q1762" t="n">
        <v>460.69</v>
      </c>
      <c r="R1762" t="n">
        <v>44.19</v>
      </c>
      <c r="S1762" t="n">
        <v>32.19</v>
      </c>
      <c r="T1762" t="n">
        <v>2110.3</v>
      </c>
      <c r="U1762" t="n">
        <v>0.73</v>
      </c>
      <c r="V1762" t="n">
        <v>0.77</v>
      </c>
      <c r="W1762" t="n">
        <v>1.46</v>
      </c>
      <c r="X1762" t="n">
        <v>0.12</v>
      </c>
      <c r="Y1762" t="n">
        <v>1</v>
      </c>
      <c r="Z1762" t="n">
        <v>10</v>
      </c>
    </row>
    <row r="1763">
      <c r="A1763" t="n">
        <v>128</v>
      </c>
      <c r="B1763" t="n">
        <v>130</v>
      </c>
      <c r="C1763" t="inlineStr">
        <is>
          <t xml:space="preserve">CONCLUIDO	</t>
        </is>
      </c>
      <c r="D1763" t="n">
        <v>6.8037</v>
      </c>
      <c r="E1763" t="n">
        <v>14.7</v>
      </c>
      <c r="F1763" t="n">
        <v>11.65</v>
      </c>
      <c r="G1763" t="n">
        <v>139.78</v>
      </c>
      <c r="H1763" t="n">
        <v>1.86</v>
      </c>
      <c r="I1763" t="n">
        <v>5</v>
      </c>
      <c r="J1763" t="n">
        <v>316.84</v>
      </c>
      <c r="K1763" t="n">
        <v>59.19</v>
      </c>
      <c r="L1763" t="n">
        <v>33</v>
      </c>
      <c r="M1763" t="n">
        <v>1</v>
      </c>
      <c r="N1763" t="n">
        <v>94.64</v>
      </c>
      <c r="O1763" t="n">
        <v>39310.75</v>
      </c>
      <c r="P1763" t="n">
        <v>165.96</v>
      </c>
      <c r="Q1763" t="n">
        <v>460.69</v>
      </c>
      <c r="R1763" t="n">
        <v>44.17</v>
      </c>
      <c r="S1763" t="n">
        <v>32.19</v>
      </c>
      <c r="T1763" t="n">
        <v>2101.17</v>
      </c>
      <c r="U1763" t="n">
        <v>0.73</v>
      </c>
      <c r="V1763" t="n">
        <v>0.77</v>
      </c>
      <c r="W1763" t="n">
        <v>1.46</v>
      </c>
      <c r="X1763" t="n">
        <v>0.11</v>
      </c>
      <c r="Y1763" t="n">
        <v>1</v>
      </c>
      <c r="Z1763" t="n">
        <v>10</v>
      </c>
    </row>
    <row r="1764">
      <c r="A1764" t="n">
        <v>129</v>
      </c>
      <c r="B1764" t="n">
        <v>130</v>
      </c>
      <c r="C1764" t="inlineStr">
        <is>
          <t xml:space="preserve">CONCLUIDO	</t>
        </is>
      </c>
      <c r="D1764" t="n">
        <v>6.8032</v>
      </c>
      <c r="E1764" t="n">
        <v>14.7</v>
      </c>
      <c r="F1764" t="n">
        <v>11.65</v>
      </c>
      <c r="G1764" t="n">
        <v>139.79</v>
      </c>
      <c r="H1764" t="n">
        <v>1.87</v>
      </c>
      <c r="I1764" t="n">
        <v>5</v>
      </c>
      <c r="J1764" t="n">
        <v>317.39</v>
      </c>
      <c r="K1764" t="n">
        <v>59.19</v>
      </c>
      <c r="L1764" t="n">
        <v>33.25</v>
      </c>
      <c r="M1764" t="n">
        <v>1</v>
      </c>
      <c r="N1764" t="n">
        <v>94.95</v>
      </c>
      <c r="O1764" t="n">
        <v>39379.65</v>
      </c>
      <c r="P1764" t="n">
        <v>166.14</v>
      </c>
      <c r="Q1764" t="n">
        <v>460.69</v>
      </c>
      <c r="R1764" t="n">
        <v>44.21</v>
      </c>
      <c r="S1764" t="n">
        <v>32.19</v>
      </c>
      <c r="T1764" t="n">
        <v>2120.08</v>
      </c>
      <c r="U1764" t="n">
        <v>0.73</v>
      </c>
      <c r="V1764" t="n">
        <v>0.77</v>
      </c>
      <c r="W1764" t="n">
        <v>1.46</v>
      </c>
      <c r="X1764" t="n">
        <v>0.12</v>
      </c>
      <c r="Y1764" t="n">
        <v>1</v>
      </c>
      <c r="Z1764" t="n">
        <v>10</v>
      </c>
    </row>
    <row r="1765">
      <c r="A1765" t="n">
        <v>130</v>
      </c>
      <c r="B1765" t="n">
        <v>130</v>
      </c>
      <c r="C1765" t="inlineStr">
        <is>
          <t xml:space="preserve">CONCLUIDO	</t>
        </is>
      </c>
      <c r="D1765" t="n">
        <v>6.8031</v>
      </c>
      <c r="E1765" t="n">
        <v>14.7</v>
      </c>
      <c r="F1765" t="n">
        <v>11.65</v>
      </c>
      <c r="G1765" t="n">
        <v>139.8</v>
      </c>
      <c r="H1765" t="n">
        <v>1.88</v>
      </c>
      <c r="I1765" t="n">
        <v>5</v>
      </c>
      <c r="J1765" t="n">
        <v>317.95</v>
      </c>
      <c r="K1765" t="n">
        <v>59.19</v>
      </c>
      <c r="L1765" t="n">
        <v>33.5</v>
      </c>
      <c r="M1765" t="n">
        <v>1</v>
      </c>
      <c r="N1765" t="n">
        <v>95.26000000000001</v>
      </c>
      <c r="O1765" t="n">
        <v>39448.69</v>
      </c>
      <c r="P1765" t="n">
        <v>166.27</v>
      </c>
      <c r="Q1765" t="n">
        <v>460.69</v>
      </c>
      <c r="R1765" t="n">
        <v>44.21</v>
      </c>
      <c r="S1765" t="n">
        <v>32.19</v>
      </c>
      <c r="T1765" t="n">
        <v>2123.79</v>
      </c>
      <c r="U1765" t="n">
        <v>0.73</v>
      </c>
      <c r="V1765" t="n">
        <v>0.77</v>
      </c>
      <c r="W1765" t="n">
        <v>1.46</v>
      </c>
      <c r="X1765" t="n">
        <v>0.12</v>
      </c>
      <c r="Y1765" t="n">
        <v>1</v>
      </c>
      <c r="Z1765" t="n">
        <v>10</v>
      </c>
    </row>
    <row r="1766">
      <c r="A1766" t="n">
        <v>131</v>
      </c>
      <c r="B1766" t="n">
        <v>130</v>
      </c>
      <c r="C1766" t="inlineStr">
        <is>
          <t xml:space="preserve">CONCLUIDO	</t>
        </is>
      </c>
      <c r="D1766" t="n">
        <v>6.8036</v>
      </c>
      <c r="E1766" t="n">
        <v>14.7</v>
      </c>
      <c r="F1766" t="n">
        <v>11.65</v>
      </c>
      <c r="G1766" t="n">
        <v>139.78</v>
      </c>
      <c r="H1766" t="n">
        <v>1.89</v>
      </c>
      <c r="I1766" t="n">
        <v>5</v>
      </c>
      <c r="J1766" t="n">
        <v>318.52</v>
      </c>
      <c r="K1766" t="n">
        <v>59.19</v>
      </c>
      <c r="L1766" t="n">
        <v>33.75</v>
      </c>
      <c r="M1766" t="n">
        <v>1</v>
      </c>
      <c r="N1766" t="n">
        <v>95.56999999999999</v>
      </c>
      <c r="O1766" t="n">
        <v>39517.87</v>
      </c>
      <c r="P1766" t="n">
        <v>166.41</v>
      </c>
      <c r="Q1766" t="n">
        <v>460.69</v>
      </c>
      <c r="R1766" t="n">
        <v>44.16</v>
      </c>
      <c r="S1766" t="n">
        <v>32.19</v>
      </c>
      <c r="T1766" t="n">
        <v>2098.87</v>
      </c>
      <c r="U1766" t="n">
        <v>0.73</v>
      </c>
      <c r="V1766" t="n">
        <v>0.77</v>
      </c>
      <c r="W1766" t="n">
        <v>1.46</v>
      </c>
      <c r="X1766" t="n">
        <v>0.12</v>
      </c>
      <c r="Y1766" t="n">
        <v>1</v>
      </c>
      <c r="Z1766" t="n">
        <v>10</v>
      </c>
    </row>
    <row r="1767">
      <c r="A1767" t="n">
        <v>132</v>
      </c>
      <c r="B1767" t="n">
        <v>130</v>
      </c>
      <c r="C1767" t="inlineStr">
        <is>
          <t xml:space="preserve">CONCLUIDO	</t>
        </is>
      </c>
      <c r="D1767" t="n">
        <v>6.8034</v>
      </c>
      <c r="E1767" t="n">
        <v>14.7</v>
      </c>
      <c r="F1767" t="n">
        <v>11.65</v>
      </c>
      <c r="G1767" t="n">
        <v>139.79</v>
      </c>
      <c r="H1767" t="n">
        <v>1.9</v>
      </c>
      <c r="I1767" t="n">
        <v>5</v>
      </c>
      <c r="J1767" t="n">
        <v>319.08</v>
      </c>
      <c r="K1767" t="n">
        <v>59.19</v>
      </c>
      <c r="L1767" t="n">
        <v>34</v>
      </c>
      <c r="M1767" t="n">
        <v>1</v>
      </c>
      <c r="N1767" t="n">
        <v>95.88</v>
      </c>
      <c r="O1767" t="n">
        <v>39587.19</v>
      </c>
      <c r="P1767" t="n">
        <v>166.52</v>
      </c>
      <c r="Q1767" t="n">
        <v>460.69</v>
      </c>
      <c r="R1767" t="n">
        <v>44.19</v>
      </c>
      <c r="S1767" t="n">
        <v>32.19</v>
      </c>
      <c r="T1767" t="n">
        <v>2111.1</v>
      </c>
      <c r="U1767" t="n">
        <v>0.73</v>
      </c>
      <c r="V1767" t="n">
        <v>0.77</v>
      </c>
      <c r="W1767" t="n">
        <v>1.46</v>
      </c>
      <c r="X1767" t="n">
        <v>0.12</v>
      </c>
      <c r="Y1767" t="n">
        <v>1</v>
      </c>
      <c r="Z1767" t="n">
        <v>10</v>
      </c>
    </row>
    <row r="1768">
      <c r="A1768" t="n">
        <v>133</v>
      </c>
      <c r="B1768" t="n">
        <v>130</v>
      </c>
      <c r="C1768" t="inlineStr">
        <is>
          <t xml:space="preserve">CONCLUIDO	</t>
        </is>
      </c>
      <c r="D1768" t="n">
        <v>6.8018</v>
      </c>
      <c r="E1768" t="n">
        <v>14.7</v>
      </c>
      <c r="F1768" t="n">
        <v>11.65</v>
      </c>
      <c r="G1768" t="n">
        <v>139.83</v>
      </c>
      <c r="H1768" t="n">
        <v>1.91</v>
      </c>
      <c r="I1768" t="n">
        <v>5</v>
      </c>
      <c r="J1768" t="n">
        <v>319.64</v>
      </c>
      <c r="K1768" t="n">
        <v>59.19</v>
      </c>
      <c r="L1768" t="n">
        <v>34.25</v>
      </c>
      <c r="M1768" t="n">
        <v>1</v>
      </c>
      <c r="N1768" t="n">
        <v>96.2</v>
      </c>
      <c r="O1768" t="n">
        <v>39656.65</v>
      </c>
      <c r="P1768" t="n">
        <v>166.66</v>
      </c>
      <c r="Q1768" t="n">
        <v>460.69</v>
      </c>
      <c r="R1768" t="n">
        <v>44.27</v>
      </c>
      <c r="S1768" t="n">
        <v>32.19</v>
      </c>
      <c r="T1768" t="n">
        <v>2151.23</v>
      </c>
      <c r="U1768" t="n">
        <v>0.73</v>
      </c>
      <c r="V1768" t="n">
        <v>0.77</v>
      </c>
      <c r="W1768" t="n">
        <v>1.46</v>
      </c>
      <c r="X1768" t="n">
        <v>0.12</v>
      </c>
      <c r="Y1768" t="n">
        <v>1</v>
      </c>
      <c r="Z1768" t="n">
        <v>10</v>
      </c>
    </row>
    <row r="1769">
      <c r="A1769" t="n">
        <v>134</v>
      </c>
      <c r="B1769" t="n">
        <v>130</v>
      </c>
      <c r="C1769" t="inlineStr">
        <is>
          <t xml:space="preserve">CONCLUIDO	</t>
        </is>
      </c>
      <c r="D1769" t="n">
        <v>6.8018</v>
      </c>
      <c r="E1769" t="n">
        <v>14.7</v>
      </c>
      <c r="F1769" t="n">
        <v>11.65</v>
      </c>
      <c r="G1769" t="n">
        <v>139.83</v>
      </c>
      <c r="H1769" t="n">
        <v>1.92</v>
      </c>
      <c r="I1769" t="n">
        <v>5</v>
      </c>
      <c r="J1769" t="n">
        <v>320.21</v>
      </c>
      <c r="K1769" t="n">
        <v>59.19</v>
      </c>
      <c r="L1769" t="n">
        <v>34.5</v>
      </c>
      <c r="M1769" t="n">
        <v>0</v>
      </c>
      <c r="N1769" t="n">
        <v>96.51000000000001</v>
      </c>
      <c r="O1769" t="n">
        <v>39726.26</v>
      </c>
      <c r="P1769" t="n">
        <v>166.95</v>
      </c>
      <c r="Q1769" t="n">
        <v>460.69</v>
      </c>
      <c r="R1769" t="n">
        <v>44.28</v>
      </c>
      <c r="S1769" t="n">
        <v>32.19</v>
      </c>
      <c r="T1769" t="n">
        <v>2156.84</v>
      </c>
      <c r="U1769" t="n">
        <v>0.73</v>
      </c>
      <c r="V1769" t="n">
        <v>0.77</v>
      </c>
      <c r="W1769" t="n">
        <v>1.46</v>
      </c>
      <c r="X1769" t="n">
        <v>0.12</v>
      </c>
      <c r="Y1769" t="n">
        <v>1</v>
      </c>
      <c r="Z1769" t="n">
        <v>10</v>
      </c>
    </row>
    <row r="1770">
      <c r="A1770" t="n">
        <v>0</v>
      </c>
      <c r="B1770" t="n">
        <v>75</v>
      </c>
      <c r="C1770" t="inlineStr">
        <is>
          <t xml:space="preserve">CONCLUIDO	</t>
        </is>
      </c>
      <c r="D1770" t="n">
        <v>4.6033</v>
      </c>
      <c r="E1770" t="n">
        <v>21.72</v>
      </c>
      <c r="F1770" t="n">
        <v>15.41</v>
      </c>
      <c r="G1770" t="n">
        <v>7.01</v>
      </c>
      <c r="H1770" t="n">
        <v>0.12</v>
      </c>
      <c r="I1770" t="n">
        <v>132</v>
      </c>
      <c r="J1770" t="n">
        <v>150.44</v>
      </c>
      <c r="K1770" t="n">
        <v>49.1</v>
      </c>
      <c r="L1770" t="n">
        <v>1</v>
      </c>
      <c r="M1770" t="n">
        <v>130</v>
      </c>
      <c r="N1770" t="n">
        <v>25.34</v>
      </c>
      <c r="O1770" t="n">
        <v>18787.76</v>
      </c>
      <c r="P1770" t="n">
        <v>181.23</v>
      </c>
      <c r="Q1770" t="n">
        <v>460.91</v>
      </c>
      <c r="R1770" t="n">
        <v>167.43</v>
      </c>
      <c r="S1770" t="n">
        <v>32.19</v>
      </c>
      <c r="T1770" t="n">
        <v>63098.46</v>
      </c>
      <c r="U1770" t="n">
        <v>0.19</v>
      </c>
      <c r="V1770" t="n">
        <v>0.58</v>
      </c>
      <c r="W1770" t="n">
        <v>1.65</v>
      </c>
      <c r="X1770" t="n">
        <v>3.88</v>
      </c>
      <c r="Y1770" t="n">
        <v>1</v>
      </c>
      <c r="Z1770" t="n">
        <v>10</v>
      </c>
    </row>
    <row r="1771">
      <c r="A1771" t="n">
        <v>1</v>
      </c>
      <c r="B1771" t="n">
        <v>75</v>
      </c>
      <c r="C1771" t="inlineStr">
        <is>
          <t xml:space="preserve">CONCLUIDO	</t>
        </is>
      </c>
      <c r="D1771" t="n">
        <v>5.0929</v>
      </c>
      <c r="E1771" t="n">
        <v>19.64</v>
      </c>
      <c r="F1771" t="n">
        <v>14.36</v>
      </c>
      <c r="G1771" t="n">
        <v>8.789999999999999</v>
      </c>
      <c r="H1771" t="n">
        <v>0.15</v>
      </c>
      <c r="I1771" t="n">
        <v>98</v>
      </c>
      <c r="J1771" t="n">
        <v>150.78</v>
      </c>
      <c r="K1771" t="n">
        <v>49.1</v>
      </c>
      <c r="L1771" t="n">
        <v>1.25</v>
      </c>
      <c r="M1771" t="n">
        <v>96</v>
      </c>
      <c r="N1771" t="n">
        <v>25.44</v>
      </c>
      <c r="O1771" t="n">
        <v>18830.65</v>
      </c>
      <c r="P1771" t="n">
        <v>168.19</v>
      </c>
      <c r="Q1771" t="n">
        <v>460.8</v>
      </c>
      <c r="R1771" t="n">
        <v>132.9</v>
      </c>
      <c r="S1771" t="n">
        <v>32.19</v>
      </c>
      <c r="T1771" t="n">
        <v>46003.19</v>
      </c>
      <c r="U1771" t="n">
        <v>0.24</v>
      </c>
      <c r="V1771" t="n">
        <v>0.62</v>
      </c>
      <c r="W1771" t="n">
        <v>1.6</v>
      </c>
      <c r="X1771" t="n">
        <v>2.83</v>
      </c>
      <c r="Y1771" t="n">
        <v>1</v>
      </c>
      <c r="Z1771" t="n">
        <v>10</v>
      </c>
    </row>
    <row r="1772">
      <c r="A1772" t="n">
        <v>2</v>
      </c>
      <c r="B1772" t="n">
        <v>75</v>
      </c>
      <c r="C1772" t="inlineStr">
        <is>
          <t xml:space="preserve">CONCLUIDO	</t>
        </is>
      </c>
      <c r="D1772" t="n">
        <v>5.4077</v>
      </c>
      <c r="E1772" t="n">
        <v>18.49</v>
      </c>
      <c r="F1772" t="n">
        <v>13.8</v>
      </c>
      <c r="G1772" t="n">
        <v>10.48</v>
      </c>
      <c r="H1772" t="n">
        <v>0.18</v>
      </c>
      <c r="I1772" t="n">
        <v>79</v>
      </c>
      <c r="J1772" t="n">
        <v>151.13</v>
      </c>
      <c r="K1772" t="n">
        <v>49.1</v>
      </c>
      <c r="L1772" t="n">
        <v>1.5</v>
      </c>
      <c r="M1772" t="n">
        <v>77</v>
      </c>
      <c r="N1772" t="n">
        <v>25.54</v>
      </c>
      <c r="O1772" t="n">
        <v>18873.58</v>
      </c>
      <c r="P1772" t="n">
        <v>161.06</v>
      </c>
      <c r="Q1772" t="n">
        <v>460.74</v>
      </c>
      <c r="R1772" t="n">
        <v>114.45</v>
      </c>
      <c r="S1772" t="n">
        <v>32.19</v>
      </c>
      <c r="T1772" t="n">
        <v>36873.4</v>
      </c>
      <c r="U1772" t="n">
        <v>0.28</v>
      </c>
      <c r="V1772" t="n">
        <v>0.65</v>
      </c>
      <c r="W1772" t="n">
        <v>1.57</v>
      </c>
      <c r="X1772" t="n">
        <v>2.27</v>
      </c>
      <c r="Y1772" t="n">
        <v>1</v>
      </c>
      <c r="Z1772" t="n">
        <v>10</v>
      </c>
    </row>
    <row r="1773">
      <c r="A1773" t="n">
        <v>3</v>
      </c>
      <c r="B1773" t="n">
        <v>75</v>
      </c>
      <c r="C1773" t="inlineStr">
        <is>
          <t xml:space="preserve">CONCLUIDO	</t>
        </is>
      </c>
      <c r="D1773" t="n">
        <v>5.6639</v>
      </c>
      <c r="E1773" t="n">
        <v>17.66</v>
      </c>
      <c r="F1773" t="n">
        <v>13.39</v>
      </c>
      <c r="G1773" t="n">
        <v>12.36</v>
      </c>
      <c r="H1773" t="n">
        <v>0.2</v>
      </c>
      <c r="I1773" t="n">
        <v>65</v>
      </c>
      <c r="J1773" t="n">
        <v>151.48</v>
      </c>
      <c r="K1773" t="n">
        <v>49.1</v>
      </c>
      <c r="L1773" t="n">
        <v>1.75</v>
      </c>
      <c r="M1773" t="n">
        <v>63</v>
      </c>
      <c r="N1773" t="n">
        <v>25.64</v>
      </c>
      <c r="O1773" t="n">
        <v>18916.54</v>
      </c>
      <c r="P1773" t="n">
        <v>155.69</v>
      </c>
      <c r="Q1773" t="n">
        <v>460.72</v>
      </c>
      <c r="R1773" t="n">
        <v>101.13</v>
      </c>
      <c r="S1773" t="n">
        <v>32.19</v>
      </c>
      <c r="T1773" t="n">
        <v>30280.77</v>
      </c>
      <c r="U1773" t="n">
        <v>0.32</v>
      </c>
      <c r="V1773" t="n">
        <v>0.67</v>
      </c>
      <c r="W1773" t="n">
        <v>1.55</v>
      </c>
      <c r="X1773" t="n">
        <v>1.86</v>
      </c>
      <c r="Y1773" t="n">
        <v>1</v>
      </c>
      <c r="Z1773" t="n">
        <v>10</v>
      </c>
    </row>
    <row r="1774">
      <c r="A1774" t="n">
        <v>4</v>
      </c>
      <c r="B1774" t="n">
        <v>75</v>
      </c>
      <c r="C1774" t="inlineStr">
        <is>
          <t xml:space="preserve">CONCLUIDO	</t>
        </is>
      </c>
      <c r="D1774" t="n">
        <v>5.84</v>
      </c>
      <c r="E1774" t="n">
        <v>17.12</v>
      </c>
      <c r="F1774" t="n">
        <v>13.14</v>
      </c>
      <c r="G1774" t="n">
        <v>14.07</v>
      </c>
      <c r="H1774" t="n">
        <v>0.23</v>
      </c>
      <c r="I1774" t="n">
        <v>56</v>
      </c>
      <c r="J1774" t="n">
        <v>151.83</v>
      </c>
      <c r="K1774" t="n">
        <v>49.1</v>
      </c>
      <c r="L1774" t="n">
        <v>2</v>
      </c>
      <c r="M1774" t="n">
        <v>54</v>
      </c>
      <c r="N1774" t="n">
        <v>25.73</v>
      </c>
      <c r="O1774" t="n">
        <v>18959.54</v>
      </c>
      <c r="P1774" t="n">
        <v>152.14</v>
      </c>
      <c r="Q1774" t="n">
        <v>460.69</v>
      </c>
      <c r="R1774" t="n">
        <v>92.53</v>
      </c>
      <c r="S1774" t="n">
        <v>32.19</v>
      </c>
      <c r="T1774" t="n">
        <v>26029.27</v>
      </c>
      <c r="U1774" t="n">
        <v>0.35</v>
      </c>
      <c r="V1774" t="n">
        <v>0.68</v>
      </c>
      <c r="W1774" t="n">
        <v>1.54</v>
      </c>
      <c r="X1774" t="n">
        <v>1.6</v>
      </c>
      <c r="Y1774" t="n">
        <v>1</v>
      </c>
      <c r="Z1774" t="n">
        <v>10</v>
      </c>
    </row>
    <row r="1775">
      <c r="A1775" t="n">
        <v>5</v>
      </c>
      <c r="B1775" t="n">
        <v>75</v>
      </c>
      <c r="C1775" t="inlineStr">
        <is>
          <t xml:space="preserve">CONCLUIDO	</t>
        </is>
      </c>
      <c r="D1775" t="n">
        <v>5.9903</v>
      </c>
      <c r="E1775" t="n">
        <v>16.69</v>
      </c>
      <c r="F1775" t="n">
        <v>12.92</v>
      </c>
      <c r="G1775" t="n">
        <v>15.82</v>
      </c>
      <c r="H1775" t="n">
        <v>0.26</v>
      </c>
      <c r="I1775" t="n">
        <v>49</v>
      </c>
      <c r="J1775" t="n">
        <v>152.18</v>
      </c>
      <c r="K1775" t="n">
        <v>49.1</v>
      </c>
      <c r="L1775" t="n">
        <v>2.25</v>
      </c>
      <c r="M1775" t="n">
        <v>47</v>
      </c>
      <c r="N1775" t="n">
        <v>25.83</v>
      </c>
      <c r="O1775" t="n">
        <v>19002.56</v>
      </c>
      <c r="P1775" t="n">
        <v>148.93</v>
      </c>
      <c r="Q1775" t="n">
        <v>460.71</v>
      </c>
      <c r="R1775" t="n">
        <v>85.78</v>
      </c>
      <c r="S1775" t="n">
        <v>32.19</v>
      </c>
      <c r="T1775" t="n">
        <v>22687.85</v>
      </c>
      <c r="U1775" t="n">
        <v>0.38</v>
      </c>
      <c r="V1775" t="n">
        <v>0.6899999999999999</v>
      </c>
      <c r="W1775" t="n">
        <v>1.52</v>
      </c>
      <c r="X1775" t="n">
        <v>1.39</v>
      </c>
      <c r="Y1775" t="n">
        <v>1</v>
      </c>
      <c r="Z1775" t="n">
        <v>10</v>
      </c>
    </row>
    <row r="1776">
      <c r="A1776" t="n">
        <v>6</v>
      </c>
      <c r="B1776" t="n">
        <v>75</v>
      </c>
      <c r="C1776" t="inlineStr">
        <is>
          <t xml:space="preserve">CONCLUIDO	</t>
        </is>
      </c>
      <c r="D1776" t="n">
        <v>6.0952</v>
      </c>
      <c r="E1776" t="n">
        <v>16.41</v>
      </c>
      <c r="F1776" t="n">
        <v>12.79</v>
      </c>
      <c r="G1776" t="n">
        <v>17.43</v>
      </c>
      <c r="H1776" t="n">
        <v>0.29</v>
      </c>
      <c r="I1776" t="n">
        <v>44</v>
      </c>
      <c r="J1776" t="n">
        <v>152.53</v>
      </c>
      <c r="K1776" t="n">
        <v>49.1</v>
      </c>
      <c r="L1776" t="n">
        <v>2.5</v>
      </c>
      <c r="M1776" t="n">
        <v>42</v>
      </c>
      <c r="N1776" t="n">
        <v>25.93</v>
      </c>
      <c r="O1776" t="n">
        <v>19045.63</v>
      </c>
      <c r="P1776" t="n">
        <v>146.92</v>
      </c>
      <c r="Q1776" t="n">
        <v>460.7</v>
      </c>
      <c r="R1776" t="n">
        <v>81.5</v>
      </c>
      <c r="S1776" t="n">
        <v>32.19</v>
      </c>
      <c r="T1776" t="n">
        <v>20570.9</v>
      </c>
      <c r="U1776" t="n">
        <v>0.39</v>
      </c>
      <c r="V1776" t="n">
        <v>0.7</v>
      </c>
      <c r="W1776" t="n">
        <v>1.51</v>
      </c>
      <c r="X1776" t="n">
        <v>1.25</v>
      </c>
      <c r="Y1776" t="n">
        <v>1</v>
      </c>
      <c r="Z1776" t="n">
        <v>10</v>
      </c>
    </row>
    <row r="1777">
      <c r="A1777" t="n">
        <v>7</v>
      </c>
      <c r="B1777" t="n">
        <v>75</v>
      </c>
      <c r="C1777" t="inlineStr">
        <is>
          <t xml:space="preserve">CONCLUIDO	</t>
        </is>
      </c>
      <c r="D1777" t="n">
        <v>6.2112</v>
      </c>
      <c r="E1777" t="n">
        <v>16.1</v>
      </c>
      <c r="F1777" t="n">
        <v>12.63</v>
      </c>
      <c r="G1777" t="n">
        <v>19.43</v>
      </c>
      <c r="H1777" t="n">
        <v>0.32</v>
      </c>
      <c r="I1777" t="n">
        <v>39</v>
      </c>
      <c r="J1777" t="n">
        <v>152.88</v>
      </c>
      <c r="K1777" t="n">
        <v>49.1</v>
      </c>
      <c r="L1777" t="n">
        <v>2.75</v>
      </c>
      <c r="M1777" t="n">
        <v>37</v>
      </c>
      <c r="N1777" t="n">
        <v>26.03</v>
      </c>
      <c r="O1777" t="n">
        <v>19088.72</v>
      </c>
      <c r="P1777" t="n">
        <v>144.62</v>
      </c>
      <c r="Q1777" t="n">
        <v>460.76</v>
      </c>
      <c r="R1777" t="n">
        <v>76.2</v>
      </c>
      <c r="S1777" t="n">
        <v>32.19</v>
      </c>
      <c r="T1777" t="n">
        <v>17947.37</v>
      </c>
      <c r="U1777" t="n">
        <v>0.42</v>
      </c>
      <c r="V1777" t="n">
        <v>0.71</v>
      </c>
      <c r="W1777" t="n">
        <v>1.51</v>
      </c>
      <c r="X1777" t="n">
        <v>1.1</v>
      </c>
      <c r="Y1777" t="n">
        <v>1</v>
      </c>
      <c r="Z1777" t="n">
        <v>10</v>
      </c>
    </row>
    <row r="1778">
      <c r="A1778" t="n">
        <v>8</v>
      </c>
      <c r="B1778" t="n">
        <v>75</v>
      </c>
      <c r="C1778" t="inlineStr">
        <is>
          <t xml:space="preserve">CONCLUIDO	</t>
        </is>
      </c>
      <c r="D1778" t="n">
        <v>6.2829</v>
      </c>
      <c r="E1778" t="n">
        <v>15.92</v>
      </c>
      <c r="F1778" t="n">
        <v>12.54</v>
      </c>
      <c r="G1778" t="n">
        <v>20.9</v>
      </c>
      <c r="H1778" t="n">
        <v>0.35</v>
      </c>
      <c r="I1778" t="n">
        <v>36</v>
      </c>
      <c r="J1778" t="n">
        <v>153.23</v>
      </c>
      <c r="K1778" t="n">
        <v>49.1</v>
      </c>
      <c r="L1778" t="n">
        <v>3</v>
      </c>
      <c r="M1778" t="n">
        <v>34</v>
      </c>
      <c r="N1778" t="n">
        <v>26.13</v>
      </c>
      <c r="O1778" t="n">
        <v>19131.85</v>
      </c>
      <c r="P1778" t="n">
        <v>142.83</v>
      </c>
      <c r="Q1778" t="n">
        <v>460.71</v>
      </c>
      <c r="R1778" t="n">
        <v>73.16</v>
      </c>
      <c r="S1778" t="n">
        <v>32.19</v>
      </c>
      <c r="T1778" t="n">
        <v>16444.24</v>
      </c>
      <c r="U1778" t="n">
        <v>0.44</v>
      </c>
      <c r="V1778" t="n">
        <v>0.71</v>
      </c>
      <c r="W1778" t="n">
        <v>1.51</v>
      </c>
      <c r="X1778" t="n">
        <v>1.01</v>
      </c>
      <c r="Y1778" t="n">
        <v>1</v>
      </c>
      <c r="Z1778" t="n">
        <v>10</v>
      </c>
    </row>
    <row r="1779">
      <c r="A1779" t="n">
        <v>9</v>
      </c>
      <c r="B1779" t="n">
        <v>75</v>
      </c>
      <c r="C1779" t="inlineStr">
        <is>
          <t xml:space="preserve">CONCLUIDO	</t>
        </is>
      </c>
      <c r="D1779" t="n">
        <v>6.3594</v>
      </c>
      <c r="E1779" t="n">
        <v>15.72</v>
      </c>
      <c r="F1779" t="n">
        <v>12.44</v>
      </c>
      <c r="G1779" t="n">
        <v>22.62</v>
      </c>
      <c r="H1779" t="n">
        <v>0.37</v>
      </c>
      <c r="I1779" t="n">
        <v>33</v>
      </c>
      <c r="J1779" t="n">
        <v>153.58</v>
      </c>
      <c r="K1779" t="n">
        <v>49.1</v>
      </c>
      <c r="L1779" t="n">
        <v>3.25</v>
      </c>
      <c r="M1779" t="n">
        <v>31</v>
      </c>
      <c r="N1779" t="n">
        <v>26.23</v>
      </c>
      <c r="O1779" t="n">
        <v>19175.02</v>
      </c>
      <c r="P1779" t="n">
        <v>141.3</v>
      </c>
      <c r="Q1779" t="n">
        <v>460.73</v>
      </c>
      <c r="R1779" t="n">
        <v>69.84999999999999</v>
      </c>
      <c r="S1779" t="n">
        <v>32.19</v>
      </c>
      <c r="T1779" t="n">
        <v>14801.54</v>
      </c>
      <c r="U1779" t="n">
        <v>0.46</v>
      </c>
      <c r="V1779" t="n">
        <v>0.72</v>
      </c>
      <c r="W1779" t="n">
        <v>1.5</v>
      </c>
      <c r="X1779" t="n">
        <v>0.91</v>
      </c>
      <c r="Y1779" t="n">
        <v>1</v>
      </c>
      <c r="Z1779" t="n">
        <v>10</v>
      </c>
    </row>
    <row r="1780">
      <c r="A1780" t="n">
        <v>10</v>
      </c>
      <c r="B1780" t="n">
        <v>75</v>
      </c>
      <c r="C1780" t="inlineStr">
        <is>
          <t xml:space="preserve">CONCLUIDO	</t>
        </is>
      </c>
      <c r="D1780" t="n">
        <v>6.4184</v>
      </c>
      <c r="E1780" t="n">
        <v>15.58</v>
      </c>
      <c r="F1780" t="n">
        <v>12.39</v>
      </c>
      <c r="G1780" t="n">
        <v>24.77</v>
      </c>
      <c r="H1780" t="n">
        <v>0.4</v>
      </c>
      <c r="I1780" t="n">
        <v>30</v>
      </c>
      <c r="J1780" t="n">
        <v>153.93</v>
      </c>
      <c r="K1780" t="n">
        <v>49.1</v>
      </c>
      <c r="L1780" t="n">
        <v>3.5</v>
      </c>
      <c r="M1780" t="n">
        <v>28</v>
      </c>
      <c r="N1780" t="n">
        <v>26.33</v>
      </c>
      <c r="O1780" t="n">
        <v>19218.22</v>
      </c>
      <c r="P1780" t="n">
        <v>140.17</v>
      </c>
      <c r="Q1780" t="n">
        <v>460.71</v>
      </c>
      <c r="R1780" t="n">
        <v>68.13</v>
      </c>
      <c r="S1780" t="n">
        <v>32.19</v>
      </c>
      <c r="T1780" t="n">
        <v>13958.05</v>
      </c>
      <c r="U1780" t="n">
        <v>0.47</v>
      </c>
      <c r="V1780" t="n">
        <v>0.72</v>
      </c>
      <c r="W1780" t="n">
        <v>1.5</v>
      </c>
      <c r="X1780" t="n">
        <v>0.85</v>
      </c>
      <c r="Y1780" t="n">
        <v>1</v>
      </c>
      <c r="Z1780" t="n">
        <v>10</v>
      </c>
    </row>
    <row r="1781">
      <c r="A1781" t="n">
        <v>11</v>
      </c>
      <c r="B1781" t="n">
        <v>75</v>
      </c>
      <c r="C1781" t="inlineStr">
        <is>
          <t xml:space="preserve">CONCLUIDO	</t>
        </is>
      </c>
      <c r="D1781" t="n">
        <v>6.4758</v>
      </c>
      <c r="E1781" t="n">
        <v>15.44</v>
      </c>
      <c r="F1781" t="n">
        <v>12.31</v>
      </c>
      <c r="G1781" t="n">
        <v>26.38</v>
      </c>
      <c r="H1781" t="n">
        <v>0.43</v>
      </c>
      <c r="I1781" t="n">
        <v>28</v>
      </c>
      <c r="J1781" t="n">
        <v>154.28</v>
      </c>
      <c r="K1781" t="n">
        <v>49.1</v>
      </c>
      <c r="L1781" t="n">
        <v>3.75</v>
      </c>
      <c r="M1781" t="n">
        <v>26</v>
      </c>
      <c r="N1781" t="n">
        <v>26.43</v>
      </c>
      <c r="O1781" t="n">
        <v>19261.45</v>
      </c>
      <c r="P1781" t="n">
        <v>138.48</v>
      </c>
      <c r="Q1781" t="n">
        <v>460.71</v>
      </c>
      <c r="R1781" t="n">
        <v>65.73999999999999</v>
      </c>
      <c r="S1781" t="n">
        <v>32.19</v>
      </c>
      <c r="T1781" t="n">
        <v>12774.73</v>
      </c>
      <c r="U1781" t="n">
        <v>0.49</v>
      </c>
      <c r="V1781" t="n">
        <v>0.73</v>
      </c>
      <c r="W1781" t="n">
        <v>1.49</v>
      </c>
      <c r="X1781" t="n">
        <v>0.78</v>
      </c>
      <c r="Y1781" t="n">
        <v>1</v>
      </c>
      <c r="Z1781" t="n">
        <v>10</v>
      </c>
    </row>
    <row r="1782">
      <c r="A1782" t="n">
        <v>12</v>
      </c>
      <c r="B1782" t="n">
        <v>75</v>
      </c>
      <c r="C1782" t="inlineStr">
        <is>
          <t xml:space="preserve">CONCLUIDO	</t>
        </is>
      </c>
      <c r="D1782" t="n">
        <v>6.5207</v>
      </c>
      <c r="E1782" t="n">
        <v>15.34</v>
      </c>
      <c r="F1782" t="n">
        <v>12.27</v>
      </c>
      <c r="G1782" t="n">
        <v>28.3</v>
      </c>
      <c r="H1782" t="n">
        <v>0.46</v>
      </c>
      <c r="I1782" t="n">
        <v>26</v>
      </c>
      <c r="J1782" t="n">
        <v>154.63</v>
      </c>
      <c r="K1782" t="n">
        <v>49.1</v>
      </c>
      <c r="L1782" t="n">
        <v>4</v>
      </c>
      <c r="M1782" t="n">
        <v>24</v>
      </c>
      <c r="N1782" t="n">
        <v>26.53</v>
      </c>
      <c r="O1782" t="n">
        <v>19304.72</v>
      </c>
      <c r="P1782" t="n">
        <v>137.43</v>
      </c>
      <c r="Q1782" t="n">
        <v>460.69</v>
      </c>
      <c r="R1782" t="n">
        <v>64.15000000000001</v>
      </c>
      <c r="S1782" t="n">
        <v>32.19</v>
      </c>
      <c r="T1782" t="n">
        <v>11987.13</v>
      </c>
      <c r="U1782" t="n">
        <v>0.5</v>
      </c>
      <c r="V1782" t="n">
        <v>0.73</v>
      </c>
      <c r="W1782" t="n">
        <v>1.49</v>
      </c>
      <c r="X1782" t="n">
        <v>0.73</v>
      </c>
      <c r="Y1782" t="n">
        <v>1</v>
      </c>
      <c r="Z1782" t="n">
        <v>10</v>
      </c>
    </row>
    <row r="1783">
      <c r="A1783" t="n">
        <v>13</v>
      </c>
      <c r="B1783" t="n">
        <v>75</v>
      </c>
      <c r="C1783" t="inlineStr">
        <is>
          <t xml:space="preserve">CONCLUIDO	</t>
        </is>
      </c>
      <c r="D1783" t="n">
        <v>6.5751</v>
      </c>
      <c r="E1783" t="n">
        <v>15.21</v>
      </c>
      <c r="F1783" t="n">
        <v>12.2</v>
      </c>
      <c r="G1783" t="n">
        <v>30.5</v>
      </c>
      <c r="H1783" t="n">
        <v>0.49</v>
      </c>
      <c r="I1783" t="n">
        <v>24</v>
      </c>
      <c r="J1783" t="n">
        <v>154.98</v>
      </c>
      <c r="K1783" t="n">
        <v>49.1</v>
      </c>
      <c r="L1783" t="n">
        <v>4.25</v>
      </c>
      <c r="M1783" t="n">
        <v>22</v>
      </c>
      <c r="N1783" t="n">
        <v>26.63</v>
      </c>
      <c r="O1783" t="n">
        <v>19348.03</v>
      </c>
      <c r="P1783" t="n">
        <v>136.13</v>
      </c>
      <c r="Q1783" t="n">
        <v>460.75</v>
      </c>
      <c r="R1783" t="n">
        <v>62.18</v>
      </c>
      <c r="S1783" t="n">
        <v>32.19</v>
      </c>
      <c r="T1783" t="n">
        <v>11014.24</v>
      </c>
      <c r="U1783" t="n">
        <v>0.52</v>
      </c>
      <c r="V1783" t="n">
        <v>0.73</v>
      </c>
      <c r="W1783" t="n">
        <v>1.49</v>
      </c>
      <c r="X1783" t="n">
        <v>0.66</v>
      </c>
      <c r="Y1783" t="n">
        <v>1</v>
      </c>
      <c r="Z1783" t="n">
        <v>10</v>
      </c>
    </row>
    <row r="1784">
      <c r="A1784" t="n">
        <v>14</v>
      </c>
      <c r="B1784" t="n">
        <v>75</v>
      </c>
      <c r="C1784" t="inlineStr">
        <is>
          <t xml:space="preserve">CONCLUIDO	</t>
        </is>
      </c>
      <c r="D1784" t="n">
        <v>6.6059</v>
      </c>
      <c r="E1784" t="n">
        <v>15.14</v>
      </c>
      <c r="F1784" t="n">
        <v>12.16</v>
      </c>
      <c r="G1784" t="n">
        <v>31.72</v>
      </c>
      <c r="H1784" t="n">
        <v>0.51</v>
      </c>
      <c r="I1784" t="n">
        <v>23</v>
      </c>
      <c r="J1784" t="n">
        <v>155.33</v>
      </c>
      <c r="K1784" t="n">
        <v>49.1</v>
      </c>
      <c r="L1784" t="n">
        <v>4.5</v>
      </c>
      <c r="M1784" t="n">
        <v>21</v>
      </c>
      <c r="N1784" t="n">
        <v>26.74</v>
      </c>
      <c r="O1784" t="n">
        <v>19391.36</v>
      </c>
      <c r="P1784" t="n">
        <v>135.08</v>
      </c>
      <c r="Q1784" t="n">
        <v>460.69</v>
      </c>
      <c r="R1784" t="n">
        <v>60.82</v>
      </c>
      <c r="S1784" t="n">
        <v>32.19</v>
      </c>
      <c r="T1784" t="n">
        <v>10335.64</v>
      </c>
      <c r="U1784" t="n">
        <v>0.53</v>
      </c>
      <c r="V1784" t="n">
        <v>0.73</v>
      </c>
      <c r="W1784" t="n">
        <v>1.48</v>
      </c>
      <c r="X1784" t="n">
        <v>0.62</v>
      </c>
      <c r="Y1784" t="n">
        <v>1</v>
      </c>
      <c r="Z1784" t="n">
        <v>10</v>
      </c>
    </row>
    <row r="1785">
      <c r="A1785" t="n">
        <v>15</v>
      </c>
      <c r="B1785" t="n">
        <v>75</v>
      </c>
      <c r="C1785" t="inlineStr">
        <is>
          <t xml:space="preserve">CONCLUIDO	</t>
        </is>
      </c>
      <c r="D1785" t="n">
        <v>6.6281</v>
      </c>
      <c r="E1785" t="n">
        <v>15.09</v>
      </c>
      <c r="F1785" t="n">
        <v>12.14</v>
      </c>
      <c r="G1785" t="n">
        <v>33.11</v>
      </c>
      <c r="H1785" t="n">
        <v>0.54</v>
      </c>
      <c r="I1785" t="n">
        <v>22</v>
      </c>
      <c r="J1785" t="n">
        <v>155.68</v>
      </c>
      <c r="K1785" t="n">
        <v>49.1</v>
      </c>
      <c r="L1785" t="n">
        <v>4.75</v>
      </c>
      <c r="M1785" t="n">
        <v>20</v>
      </c>
      <c r="N1785" t="n">
        <v>26.84</v>
      </c>
      <c r="O1785" t="n">
        <v>19434.74</v>
      </c>
      <c r="P1785" t="n">
        <v>134.2</v>
      </c>
      <c r="Q1785" t="n">
        <v>460.69</v>
      </c>
      <c r="R1785" t="n">
        <v>60.31</v>
      </c>
      <c r="S1785" t="n">
        <v>32.19</v>
      </c>
      <c r="T1785" t="n">
        <v>10085.27</v>
      </c>
      <c r="U1785" t="n">
        <v>0.53</v>
      </c>
      <c r="V1785" t="n">
        <v>0.74</v>
      </c>
      <c r="W1785" t="n">
        <v>1.48</v>
      </c>
      <c r="X1785" t="n">
        <v>0.6</v>
      </c>
      <c r="Y1785" t="n">
        <v>1</v>
      </c>
      <c r="Z1785" t="n">
        <v>10</v>
      </c>
    </row>
    <row r="1786">
      <c r="A1786" t="n">
        <v>16</v>
      </c>
      <c r="B1786" t="n">
        <v>75</v>
      </c>
      <c r="C1786" t="inlineStr">
        <is>
          <t xml:space="preserve">CONCLUIDO	</t>
        </is>
      </c>
      <c r="D1786" t="n">
        <v>6.6563</v>
      </c>
      <c r="E1786" t="n">
        <v>15.02</v>
      </c>
      <c r="F1786" t="n">
        <v>12.11</v>
      </c>
      <c r="G1786" t="n">
        <v>34.59</v>
      </c>
      <c r="H1786" t="n">
        <v>0.57</v>
      </c>
      <c r="I1786" t="n">
        <v>21</v>
      </c>
      <c r="J1786" t="n">
        <v>156.03</v>
      </c>
      <c r="K1786" t="n">
        <v>49.1</v>
      </c>
      <c r="L1786" t="n">
        <v>5</v>
      </c>
      <c r="M1786" t="n">
        <v>19</v>
      </c>
      <c r="N1786" t="n">
        <v>26.94</v>
      </c>
      <c r="O1786" t="n">
        <v>19478.15</v>
      </c>
      <c r="P1786" t="n">
        <v>133.35</v>
      </c>
      <c r="Q1786" t="n">
        <v>460.7</v>
      </c>
      <c r="R1786" t="n">
        <v>58.99</v>
      </c>
      <c r="S1786" t="n">
        <v>32.19</v>
      </c>
      <c r="T1786" t="n">
        <v>9434.879999999999</v>
      </c>
      <c r="U1786" t="n">
        <v>0.55</v>
      </c>
      <c r="V1786" t="n">
        <v>0.74</v>
      </c>
      <c r="W1786" t="n">
        <v>1.48</v>
      </c>
      <c r="X1786" t="n">
        <v>0.57</v>
      </c>
      <c r="Y1786" t="n">
        <v>1</v>
      </c>
      <c r="Z1786" t="n">
        <v>10</v>
      </c>
    </row>
    <row r="1787">
      <c r="A1787" t="n">
        <v>17</v>
      </c>
      <c r="B1787" t="n">
        <v>75</v>
      </c>
      <c r="C1787" t="inlineStr">
        <is>
          <t xml:space="preserve">CONCLUIDO	</t>
        </is>
      </c>
      <c r="D1787" t="n">
        <v>6.7072</v>
      </c>
      <c r="E1787" t="n">
        <v>14.91</v>
      </c>
      <c r="F1787" t="n">
        <v>12.05</v>
      </c>
      <c r="G1787" t="n">
        <v>38.06</v>
      </c>
      <c r="H1787" t="n">
        <v>0.59</v>
      </c>
      <c r="I1787" t="n">
        <v>19</v>
      </c>
      <c r="J1787" t="n">
        <v>156.39</v>
      </c>
      <c r="K1787" t="n">
        <v>49.1</v>
      </c>
      <c r="L1787" t="n">
        <v>5.25</v>
      </c>
      <c r="M1787" t="n">
        <v>17</v>
      </c>
      <c r="N1787" t="n">
        <v>27.04</v>
      </c>
      <c r="O1787" t="n">
        <v>19521.59</v>
      </c>
      <c r="P1787" t="n">
        <v>131.97</v>
      </c>
      <c r="Q1787" t="n">
        <v>460.69</v>
      </c>
      <c r="R1787" t="n">
        <v>57.38</v>
      </c>
      <c r="S1787" t="n">
        <v>32.19</v>
      </c>
      <c r="T1787" t="n">
        <v>8639.709999999999</v>
      </c>
      <c r="U1787" t="n">
        <v>0.5600000000000001</v>
      </c>
      <c r="V1787" t="n">
        <v>0.74</v>
      </c>
      <c r="W1787" t="n">
        <v>1.48</v>
      </c>
      <c r="X1787" t="n">
        <v>0.52</v>
      </c>
      <c r="Y1787" t="n">
        <v>1</v>
      </c>
      <c r="Z1787" t="n">
        <v>10</v>
      </c>
    </row>
    <row r="1788">
      <c r="A1788" t="n">
        <v>18</v>
      </c>
      <c r="B1788" t="n">
        <v>75</v>
      </c>
      <c r="C1788" t="inlineStr">
        <is>
          <t xml:space="preserve">CONCLUIDO	</t>
        </is>
      </c>
      <c r="D1788" t="n">
        <v>6.7148</v>
      </c>
      <c r="E1788" t="n">
        <v>14.89</v>
      </c>
      <c r="F1788" t="n">
        <v>12.04</v>
      </c>
      <c r="G1788" t="n">
        <v>38.01</v>
      </c>
      <c r="H1788" t="n">
        <v>0.62</v>
      </c>
      <c r="I1788" t="n">
        <v>19</v>
      </c>
      <c r="J1788" t="n">
        <v>156.74</v>
      </c>
      <c r="K1788" t="n">
        <v>49.1</v>
      </c>
      <c r="L1788" t="n">
        <v>5.5</v>
      </c>
      <c r="M1788" t="n">
        <v>17</v>
      </c>
      <c r="N1788" t="n">
        <v>27.14</v>
      </c>
      <c r="O1788" t="n">
        <v>19565.07</v>
      </c>
      <c r="P1788" t="n">
        <v>131.24</v>
      </c>
      <c r="Q1788" t="n">
        <v>460.7</v>
      </c>
      <c r="R1788" t="n">
        <v>57.08</v>
      </c>
      <c r="S1788" t="n">
        <v>32.19</v>
      </c>
      <c r="T1788" t="n">
        <v>8486.299999999999</v>
      </c>
      <c r="U1788" t="n">
        <v>0.5600000000000001</v>
      </c>
      <c r="V1788" t="n">
        <v>0.74</v>
      </c>
      <c r="W1788" t="n">
        <v>1.47</v>
      </c>
      <c r="X1788" t="n">
        <v>0.5</v>
      </c>
      <c r="Y1788" t="n">
        <v>1</v>
      </c>
      <c r="Z1788" t="n">
        <v>10</v>
      </c>
    </row>
    <row r="1789">
      <c r="A1789" t="n">
        <v>19</v>
      </c>
      <c r="B1789" t="n">
        <v>75</v>
      </c>
      <c r="C1789" t="inlineStr">
        <is>
          <t xml:space="preserve">CONCLUIDO	</t>
        </is>
      </c>
      <c r="D1789" t="n">
        <v>6.7361</v>
      </c>
      <c r="E1789" t="n">
        <v>14.85</v>
      </c>
      <c r="F1789" t="n">
        <v>12.02</v>
      </c>
      <c r="G1789" t="n">
        <v>40.06</v>
      </c>
      <c r="H1789" t="n">
        <v>0.65</v>
      </c>
      <c r="I1789" t="n">
        <v>18</v>
      </c>
      <c r="J1789" t="n">
        <v>157.09</v>
      </c>
      <c r="K1789" t="n">
        <v>49.1</v>
      </c>
      <c r="L1789" t="n">
        <v>5.75</v>
      </c>
      <c r="M1789" t="n">
        <v>16</v>
      </c>
      <c r="N1789" t="n">
        <v>27.25</v>
      </c>
      <c r="O1789" t="n">
        <v>19608.58</v>
      </c>
      <c r="P1789" t="n">
        <v>130.38</v>
      </c>
      <c r="Q1789" t="n">
        <v>460.7</v>
      </c>
      <c r="R1789" t="n">
        <v>56.28</v>
      </c>
      <c r="S1789" t="n">
        <v>32.19</v>
      </c>
      <c r="T1789" t="n">
        <v>8092.98</v>
      </c>
      <c r="U1789" t="n">
        <v>0.57</v>
      </c>
      <c r="V1789" t="n">
        <v>0.74</v>
      </c>
      <c r="W1789" t="n">
        <v>1.48</v>
      </c>
      <c r="X1789" t="n">
        <v>0.48</v>
      </c>
      <c r="Y1789" t="n">
        <v>1</v>
      </c>
      <c r="Z1789" t="n">
        <v>10</v>
      </c>
    </row>
    <row r="1790">
      <c r="A1790" t="n">
        <v>20</v>
      </c>
      <c r="B1790" t="n">
        <v>75</v>
      </c>
      <c r="C1790" t="inlineStr">
        <is>
          <t xml:space="preserve">CONCLUIDO	</t>
        </is>
      </c>
      <c r="D1790" t="n">
        <v>6.7691</v>
      </c>
      <c r="E1790" t="n">
        <v>14.77</v>
      </c>
      <c r="F1790" t="n">
        <v>11.98</v>
      </c>
      <c r="G1790" t="n">
        <v>42.27</v>
      </c>
      <c r="H1790" t="n">
        <v>0.67</v>
      </c>
      <c r="I1790" t="n">
        <v>17</v>
      </c>
      <c r="J1790" t="n">
        <v>157.44</v>
      </c>
      <c r="K1790" t="n">
        <v>49.1</v>
      </c>
      <c r="L1790" t="n">
        <v>6</v>
      </c>
      <c r="M1790" t="n">
        <v>15</v>
      </c>
      <c r="N1790" t="n">
        <v>27.35</v>
      </c>
      <c r="O1790" t="n">
        <v>19652.13</v>
      </c>
      <c r="P1790" t="n">
        <v>129.45</v>
      </c>
      <c r="Q1790" t="n">
        <v>460.69</v>
      </c>
      <c r="R1790" t="n">
        <v>54.96</v>
      </c>
      <c r="S1790" t="n">
        <v>32.19</v>
      </c>
      <c r="T1790" t="n">
        <v>7437.15</v>
      </c>
      <c r="U1790" t="n">
        <v>0.59</v>
      </c>
      <c r="V1790" t="n">
        <v>0.75</v>
      </c>
      <c r="W1790" t="n">
        <v>1.47</v>
      </c>
      <c r="X1790" t="n">
        <v>0.44</v>
      </c>
      <c r="Y1790" t="n">
        <v>1</v>
      </c>
      <c r="Z1790" t="n">
        <v>10</v>
      </c>
    </row>
    <row r="1791">
      <c r="A1791" t="n">
        <v>21</v>
      </c>
      <c r="B1791" t="n">
        <v>75</v>
      </c>
      <c r="C1791" t="inlineStr">
        <is>
          <t xml:space="preserve">CONCLUIDO	</t>
        </is>
      </c>
      <c r="D1791" t="n">
        <v>6.7881</v>
      </c>
      <c r="E1791" t="n">
        <v>14.73</v>
      </c>
      <c r="F1791" t="n">
        <v>11.97</v>
      </c>
      <c r="G1791" t="n">
        <v>44.87</v>
      </c>
      <c r="H1791" t="n">
        <v>0.7</v>
      </c>
      <c r="I1791" t="n">
        <v>16</v>
      </c>
      <c r="J1791" t="n">
        <v>157.8</v>
      </c>
      <c r="K1791" t="n">
        <v>49.1</v>
      </c>
      <c r="L1791" t="n">
        <v>6.25</v>
      </c>
      <c r="M1791" t="n">
        <v>14</v>
      </c>
      <c r="N1791" t="n">
        <v>27.45</v>
      </c>
      <c r="O1791" t="n">
        <v>19695.71</v>
      </c>
      <c r="P1791" t="n">
        <v>128.46</v>
      </c>
      <c r="Q1791" t="n">
        <v>460.71</v>
      </c>
      <c r="R1791" t="n">
        <v>54.47</v>
      </c>
      <c r="S1791" t="n">
        <v>32.19</v>
      </c>
      <c r="T1791" t="n">
        <v>7197.25</v>
      </c>
      <c r="U1791" t="n">
        <v>0.59</v>
      </c>
      <c r="V1791" t="n">
        <v>0.75</v>
      </c>
      <c r="W1791" t="n">
        <v>1.48</v>
      </c>
      <c r="X1791" t="n">
        <v>0.43</v>
      </c>
      <c r="Y1791" t="n">
        <v>1</v>
      </c>
      <c r="Z1791" t="n">
        <v>10</v>
      </c>
    </row>
    <row r="1792">
      <c r="A1792" t="n">
        <v>22</v>
      </c>
      <c r="B1792" t="n">
        <v>75</v>
      </c>
      <c r="C1792" t="inlineStr">
        <is>
          <t xml:space="preserve">CONCLUIDO	</t>
        </is>
      </c>
      <c r="D1792" t="n">
        <v>6.7889</v>
      </c>
      <c r="E1792" t="n">
        <v>14.73</v>
      </c>
      <c r="F1792" t="n">
        <v>11.96</v>
      </c>
      <c r="G1792" t="n">
        <v>44.87</v>
      </c>
      <c r="H1792" t="n">
        <v>0.73</v>
      </c>
      <c r="I1792" t="n">
        <v>16</v>
      </c>
      <c r="J1792" t="n">
        <v>158.15</v>
      </c>
      <c r="K1792" t="n">
        <v>49.1</v>
      </c>
      <c r="L1792" t="n">
        <v>6.5</v>
      </c>
      <c r="M1792" t="n">
        <v>14</v>
      </c>
      <c r="N1792" t="n">
        <v>27.56</v>
      </c>
      <c r="O1792" t="n">
        <v>19739.33</v>
      </c>
      <c r="P1792" t="n">
        <v>128.24</v>
      </c>
      <c r="Q1792" t="n">
        <v>460.71</v>
      </c>
      <c r="R1792" t="n">
        <v>54.4</v>
      </c>
      <c r="S1792" t="n">
        <v>32.19</v>
      </c>
      <c r="T1792" t="n">
        <v>7163.23</v>
      </c>
      <c r="U1792" t="n">
        <v>0.59</v>
      </c>
      <c r="V1792" t="n">
        <v>0.75</v>
      </c>
      <c r="W1792" t="n">
        <v>1.48</v>
      </c>
      <c r="X1792" t="n">
        <v>0.43</v>
      </c>
      <c r="Y1792" t="n">
        <v>1</v>
      </c>
      <c r="Z1792" t="n">
        <v>10</v>
      </c>
    </row>
    <row r="1793">
      <c r="A1793" t="n">
        <v>23</v>
      </c>
      <c r="B1793" t="n">
        <v>75</v>
      </c>
      <c r="C1793" t="inlineStr">
        <is>
          <t xml:space="preserve">CONCLUIDO	</t>
        </is>
      </c>
      <c r="D1793" t="n">
        <v>6.8179</v>
      </c>
      <c r="E1793" t="n">
        <v>14.67</v>
      </c>
      <c r="F1793" t="n">
        <v>11.93</v>
      </c>
      <c r="G1793" t="n">
        <v>47.73</v>
      </c>
      <c r="H1793" t="n">
        <v>0.75</v>
      </c>
      <c r="I1793" t="n">
        <v>15</v>
      </c>
      <c r="J1793" t="n">
        <v>158.51</v>
      </c>
      <c r="K1793" t="n">
        <v>49.1</v>
      </c>
      <c r="L1793" t="n">
        <v>6.75</v>
      </c>
      <c r="M1793" t="n">
        <v>13</v>
      </c>
      <c r="N1793" t="n">
        <v>27.66</v>
      </c>
      <c r="O1793" t="n">
        <v>19782.99</v>
      </c>
      <c r="P1793" t="n">
        <v>127.37</v>
      </c>
      <c r="Q1793" t="n">
        <v>460.69</v>
      </c>
      <c r="R1793" t="n">
        <v>53.41</v>
      </c>
      <c r="S1793" t="n">
        <v>32.19</v>
      </c>
      <c r="T1793" t="n">
        <v>6674.42</v>
      </c>
      <c r="U1793" t="n">
        <v>0.6</v>
      </c>
      <c r="V1793" t="n">
        <v>0.75</v>
      </c>
      <c r="W1793" t="n">
        <v>1.47</v>
      </c>
      <c r="X1793" t="n">
        <v>0.4</v>
      </c>
      <c r="Y1793" t="n">
        <v>1</v>
      </c>
      <c r="Z1793" t="n">
        <v>10</v>
      </c>
    </row>
    <row r="1794">
      <c r="A1794" t="n">
        <v>24</v>
      </c>
      <c r="B1794" t="n">
        <v>75</v>
      </c>
      <c r="C1794" t="inlineStr">
        <is>
          <t xml:space="preserve">CONCLUIDO	</t>
        </is>
      </c>
      <c r="D1794" t="n">
        <v>6.8511</v>
      </c>
      <c r="E1794" t="n">
        <v>14.6</v>
      </c>
      <c r="F1794" t="n">
        <v>11.89</v>
      </c>
      <c r="G1794" t="n">
        <v>50.97</v>
      </c>
      <c r="H1794" t="n">
        <v>0.78</v>
      </c>
      <c r="I1794" t="n">
        <v>14</v>
      </c>
      <c r="J1794" t="n">
        <v>158.86</v>
      </c>
      <c r="K1794" t="n">
        <v>49.1</v>
      </c>
      <c r="L1794" t="n">
        <v>7</v>
      </c>
      <c r="M1794" t="n">
        <v>12</v>
      </c>
      <c r="N1794" t="n">
        <v>27.77</v>
      </c>
      <c r="O1794" t="n">
        <v>19826.68</v>
      </c>
      <c r="P1794" t="n">
        <v>126.31</v>
      </c>
      <c r="Q1794" t="n">
        <v>460.7</v>
      </c>
      <c r="R1794" t="n">
        <v>52.22</v>
      </c>
      <c r="S1794" t="n">
        <v>32.19</v>
      </c>
      <c r="T1794" t="n">
        <v>6080.2</v>
      </c>
      <c r="U1794" t="n">
        <v>0.62</v>
      </c>
      <c r="V1794" t="n">
        <v>0.75</v>
      </c>
      <c r="W1794" t="n">
        <v>1.47</v>
      </c>
      <c r="X1794" t="n">
        <v>0.36</v>
      </c>
      <c r="Y1794" t="n">
        <v>1</v>
      </c>
      <c r="Z1794" t="n">
        <v>10</v>
      </c>
    </row>
    <row r="1795">
      <c r="A1795" t="n">
        <v>25</v>
      </c>
      <c r="B1795" t="n">
        <v>75</v>
      </c>
      <c r="C1795" t="inlineStr">
        <is>
          <t xml:space="preserve">CONCLUIDO	</t>
        </is>
      </c>
      <c r="D1795" t="n">
        <v>6.8472</v>
      </c>
      <c r="E1795" t="n">
        <v>14.6</v>
      </c>
      <c r="F1795" t="n">
        <v>11.9</v>
      </c>
      <c r="G1795" t="n">
        <v>51</v>
      </c>
      <c r="H1795" t="n">
        <v>0.8100000000000001</v>
      </c>
      <c r="I1795" t="n">
        <v>14</v>
      </c>
      <c r="J1795" t="n">
        <v>159.22</v>
      </c>
      <c r="K1795" t="n">
        <v>49.1</v>
      </c>
      <c r="L1795" t="n">
        <v>7.25</v>
      </c>
      <c r="M1795" t="n">
        <v>12</v>
      </c>
      <c r="N1795" t="n">
        <v>27.87</v>
      </c>
      <c r="O1795" t="n">
        <v>19870.53</v>
      </c>
      <c r="P1795" t="n">
        <v>125.79</v>
      </c>
      <c r="Q1795" t="n">
        <v>460.69</v>
      </c>
      <c r="R1795" t="n">
        <v>52.38</v>
      </c>
      <c r="S1795" t="n">
        <v>32.19</v>
      </c>
      <c r="T1795" t="n">
        <v>6160.75</v>
      </c>
      <c r="U1795" t="n">
        <v>0.61</v>
      </c>
      <c r="V1795" t="n">
        <v>0.75</v>
      </c>
      <c r="W1795" t="n">
        <v>1.47</v>
      </c>
      <c r="X1795" t="n">
        <v>0.37</v>
      </c>
      <c r="Y1795" t="n">
        <v>1</v>
      </c>
      <c r="Z1795" t="n">
        <v>10</v>
      </c>
    </row>
    <row r="1796">
      <c r="A1796" t="n">
        <v>26</v>
      </c>
      <c r="B1796" t="n">
        <v>75</v>
      </c>
      <c r="C1796" t="inlineStr">
        <is>
          <t xml:space="preserve">CONCLUIDO	</t>
        </is>
      </c>
      <c r="D1796" t="n">
        <v>6.8694</v>
      </c>
      <c r="E1796" t="n">
        <v>14.56</v>
      </c>
      <c r="F1796" t="n">
        <v>11.88</v>
      </c>
      <c r="G1796" t="n">
        <v>54.85</v>
      </c>
      <c r="H1796" t="n">
        <v>0.83</v>
      </c>
      <c r="I1796" t="n">
        <v>13</v>
      </c>
      <c r="J1796" t="n">
        <v>159.57</v>
      </c>
      <c r="K1796" t="n">
        <v>49.1</v>
      </c>
      <c r="L1796" t="n">
        <v>7.5</v>
      </c>
      <c r="M1796" t="n">
        <v>11</v>
      </c>
      <c r="N1796" t="n">
        <v>27.98</v>
      </c>
      <c r="O1796" t="n">
        <v>19914.3</v>
      </c>
      <c r="P1796" t="n">
        <v>125.03</v>
      </c>
      <c r="Q1796" t="n">
        <v>460.72</v>
      </c>
      <c r="R1796" t="n">
        <v>51.97</v>
      </c>
      <c r="S1796" t="n">
        <v>32.19</v>
      </c>
      <c r="T1796" t="n">
        <v>5962.18</v>
      </c>
      <c r="U1796" t="n">
        <v>0.62</v>
      </c>
      <c r="V1796" t="n">
        <v>0.75</v>
      </c>
      <c r="W1796" t="n">
        <v>1.47</v>
      </c>
      <c r="X1796" t="n">
        <v>0.35</v>
      </c>
      <c r="Y1796" t="n">
        <v>1</v>
      </c>
      <c r="Z1796" t="n">
        <v>10</v>
      </c>
    </row>
    <row r="1797">
      <c r="A1797" t="n">
        <v>27</v>
      </c>
      <c r="B1797" t="n">
        <v>75</v>
      </c>
      <c r="C1797" t="inlineStr">
        <is>
          <t xml:space="preserve">CONCLUIDO	</t>
        </is>
      </c>
      <c r="D1797" t="n">
        <v>6.8719</v>
      </c>
      <c r="E1797" t="n">
        <v>14.55</v>
      </c>
      <c r="F1797" t="n">
        <v>11.88</v>
      </c>
      <c r="G1797" t="n">
        <v>54.82</v>
      </c>
      <c r="H1797" t="n">
        <v>0.86</v>
      </c>
      <c r="I1797" t="n">
        <v>13</v>
      </c>
      <c r="J1797" t="n">
        <v>159.92</v>
      </c>
      <c r="K1797" t="n">
        <v>49.1</v>
      </c>
      <c r="L1797" t="n">
        <v>7.75</v>
      </c>
      <c r="M1797" t="n">
        <v>11</v>
      </c>
      <c r="N1797" t="n">
        <v>28.08</v>
      </c>
      <c r="O1797" t="n">
        <v>19958.1</v>
      </c>
      <c r="P1797" t="n">
        <v>124.73</v>
      </c>
      <c r="Q1797" t="n">
        <v>460.7</v>
      </c>
      <c r="R1797" t="n">
        <v>51.78</v>
      </c>
      <c r="S1797" t="n">
        <v>32.19</v>
      </c>
      <c r="T1797" t="n">
        <v>5865.94</v>
      </c>
      <c r="U1797" t="n">
        <v>0.62</v>
      </c>
      <c r="V1797" t="n">
        <v>0.75</v>
      </c>
      <c r="W1797" t="n">
        <v>1.47</v>
      </c>
      <c r="X1797" t="n">
        <v>0.34</v>
      </c>
      <c r="Y1797" t="n">
        <v>1</v>
      </c>
      <c r="Z1797" t="n">
        <v>10</v>
      </c>
    </row>
    <row r="1798">
      <c r="A1798" t="n">
        <v>28</v>
      </c>
      <c r="B1798" t="n">
        <v>75</v>
      </c>
      <c r="C1798" t="inlineStr">
        <is>
          <t xml:space="preserve">CONCLUIDO	</t>
        </is>
      </c>
      <c r="D1798" t="n">
        <v>6.9063</v>
      </c>
      <c r="E1798" t="n">
        <v>14.48</v>
      </c>
      <c r="F1798" t="n">
        <v>11.84</v>
      </c>
      <c r="G1798" t="n">
        <v>59.18</v>
      </c>
      <c r="H1798" t="n">
        <v>0.88</v>
      </c>
      <c r="I1798" t="n">
        <v>12</v>
      </c>
      <c r="J1798" t="n">
        <v>160.28</v>
      </c>
      <c r="K1798" t="n">
        <v>49.1</v>
      </c>
      <c r="L1798" t="n">
        <v>8</v>
      </c>
      <c r="M1798" t="n">
        <v>10</v>
      </c>
      <c r="N1798" t="n">
        <v>28.19</v>
      </c>
      <c r="O1798" t="n">
        <v>20001.93</v>
      </c>
      <c r="P1798" t="n">
        <v>122.74</v>
      </c>
      <c r="Q1798" t="n">
        <v>460.73</v>
      </c>
      <c r="R1798" t="n">
        <v>50.38</v>
      </c>
      <c r="S1798" t="n">
        <v>32.19</v>
      </c>
      <c r="T1798" t="n">
        <v>5170.6</v>
      </c>
      <c r="U1798" t="n">
        <v>0.64</v>
      </c>
      <c r="V1798" t="n">
        <v>0.75</v>
      </c>
      <c r="W1798" t="n">
        <v>1.46</v>
      </c>
      <c r="X1798" t="n">
        <v>0.3</v>
      </c>
      <c r="Y1798" t="n">
        <v>1</v>
      </c>
      <c r="Z1798" t="n">
        <v>10</v>
      </c>
    </row>
    <row r="1799">
      <c r="A1799" t="n">
        <v>29</v>
      </c>
      <c r="B1799" t="n">
        <v>75</v>
      </c>
      <c r="C1799" t="inlineStr">
        <is>
          <t xml:space="preserve">CONCLUIDO	</t>
        </is>
      </c>
      <c r="D1799" t="n">
        <v>6.9028</v>
      </c>
      <c r="E1799" t="n">
        <v>14.49</v>
      </c>
      <c r="F1799" t="n">
        <v>11.84</v>
      </c>
      <c r="G1799" t="n">
        <v>59.22</v>
      </c>
      <c r="H1799" t="n">
        <v>0.91</v>
      </c>
      <c r="I1799" t="n">
        <v>12</v>
      </c>
      <c r="J1799" t="n">
        <v>160.64</v>
      </c>
      <c r="K1799" t="n">
        <v>49.1</v>
      </c>
      <c r="L1799" t="n">
        <v>8.25</v>
      </c>
      <c r="M1799" t="n">
        <v>10</v>
      </c>
      <c r="N1799" t="n">
        <v>28.29</v>
      </c>
      <c r="O1799" t="n">
        <v>20045.81</v>
      </c>
      <c r="P1799" t="n">
        <v>122.95</v>
      </c>
      <c r="Q1799" t="n">
        <v>460.69</v>
      </c>
      <c r="R1799" t="n">
        <v>50.64</v>
      </c>
      <c r="S1799" t="n">
        <v>32.19</v>
      </c>
      <c r="T1799" t="n">
        <v>5304.54</v>
      </c>
      <c r="U1799" t="n">
        <v>0.64</v>
      </c>
      <c r="V1799" t="n">
        <v>0.75</v>
      </c>
      <c r="W1799" t="n">
        <v>1.46</v>
      </c>
      <c r="X1799" t="n">
        <v>0.31</v>
      </c>
      <c r="Y1799" t="n">
        <v>1</v>
      </c>
      <c r="Z1799" t="n">
        <v>10</v>
      </c>
    </row>
    <row r="1800">
      <c r="A1800" t="n">
        <v>30</v>
      </c>
      <c r="B1800" t="n">
        <v>75</v>
      </c>
      <c r="C1800" t="inlineStr">
        <is>
          <t xml:space="preserve">CONCLUIDO	</t>
        </is>
      </c>
      <c r="D1800" t="n">
        <v>6.9004</v>
      </c>
      <c r="E1800" t="n">
        <v>14.49</v>
      </c>
      <c r="F1800" t="n">
        <v>11.85</v>
      </c>
      <c r="G1800" t="n">
        <v>59.24</v>
      </c>
      <c r="H1800" t="n">
        <v>0.9399999999999999</v>
      </c>
      <c r="I1800" t="n">
        <v>12</v>
      </c>
      <c r="J1800" t="n">
        <v>160.99</v>
      </c>
      <c r="K1800" t="n">
        <v>49.1</v>
      </c>
      <c r="L1800" t="n">
        <v>8.5</v>
      </c>
      <c r="M1800" t="n">
        <v>10</v>
      </c>
      <c r="N1800" t="n">
        <v>28.4</v>
      </c>
      <c r="O1800" t="n">
        <v>20089.72</v>
      </c>
      <c r="P1800" t="n">
        <v>121.54</v>
      </c>
      <c r="Q1800" t="n">
        <v>460.69</v>
      </c>
      <c r="R1800" t="n">
        <v>50.81</v>
      </c>
      <c r="S1800" t="n">
        <v>32.19</v>
      </c>
      <c r="T1800" t="n">
        <v>5388.99</v>
      </c>
      <c r="U1800" t="n">
        <v>0.63</v>
      </c>
      <c r="V1800" t="n">
        <v>0.75</v>
      </c>
      <c r="W1800" t="n">
        <v>1.47</v>
      </c>
      <c r="X1800" t="n">
        <v>0.32</v>
      </c>
      <c r="Y1800" t="n">
        <v>1</v>
      </c>
      <c r="Z1800" t="n">
        <v>10</v>
      </c>
    </row>
    <row r="1801">
      <c r="A1801" t="n">
        <v>31</v>
      </c>
      <c r="B1801" t="n">
        <v>75</v>
      </c>
      <c r="C1801" t="inlineStr">
        <is>
          <t xml:space="preserve">CONCLUIDO	</t>
        </is>
      </c>
      <c r="D1801" t="n">
        <v>6.9305</v>
      </c>
      <c r="E1801" t="n">
        <v>14.43</v>
      </c>
      <c r="F1801" t="n">
        <v>11.82</v>
      </c>
      <c r="G1801" t="n">
        <v>64.45</v>
      </c>
      <c r="H1801" t="n">
        <v>0.96</v>
      </c>
      <c r="I1801" t="n">
        <v>11</v>
      </c>
      <c r="J1801" t="n">
        <v>161.35</v>
      </c>
      <c r="K1801" t="n">
        <v>49.1</v>
      </c>
      <c r="L1801" t="n">
        <v>8.75</v>
      </c>
      <c r="M1801" t="n">
        <v>9</v>
      </c>
      <c r="N1801" t="n">
        <v>28.5</v>
      </c>
      <c r="O1801" t="n">
        <v>20133.66</v>
      </c>
      <c r="P1801" t="n">
        <v>120.14</v>
      </c>
      <c r="Q1801" t="n">
        <v>460.69</v>
      </c>
      <c r="R1801" t="n">
        <v>49.6</v>
      </c>
      <c r="S1801" t="n">
        <v>32.19</v>
      </c>
      <c r="T1801" t="n">
        <v>4787.7</v>
      </c>
      <c r="U1801" t="n">
        <v>0.65</v>
      </c>
      <c r="V1801" t="n">
        <v>0.76</v>
      </c>
      <c r="W1801" t="n">
        <v>1.47</v>
      </c>
      <c r="X1801" t="n">
        <v>0.28</v>
      </c>
      <c r="Y1801" t="n">
        <v>1</v>
      </c>
      <c r="Z1801" t="n">
        <v>10</v>
      </c>
    </row>
    <row r="1802">
      <c r="A1802" t="n">
        <v>32</v>
      </c>
      <c r="B1802" t="n">
        <v>75</v>
      </c>
      <c r="C1802" t="inlineStr">
        <is>
          <t xml:space="preserve">CONCLUIDO	</t>
        </is>
      </c>
      <c r="D1802" t="n">
        <v>6.9296</v>
      </c>
      <c r="E1802" t="n">
        <v>14.43</v>
      </c>
      <c r="F1802" t="n">
        <v>11.82</v>
      </c>
      <c r="G1802" t="n">
        <v>64.45999999999999</v>
      </c>
      <c r="H1802" t="n">
        <v>0.99</v>
      </c>
      <c r="I1802" t="n">
        <v>11</v>
      </c>
      <c r="J1802" t="n">
        <v>161.71</v>
      </c>
      <c r="K1802" t="n">
        <v>49.1</v>
      </c>
      <c r="L1802" t="n">
        <v>9</v>
      </c>
      <c r="M1802" t="n">
        <v>9</v>
      </c>
      <c r="N1802" t="n">
        <v>28.61</v>
      </c>
      <c r="O1802" t="n">
        <v>20177.64</v>
      </c>
      <c r="P1802" t="n">
        <v>120.81</v>
      </c>
      <c r="Q1802" t="n">
        <v>460.69</v>
      </c>
      <c r="R1802" t="n">
        <v>49.71</v>
      </c>
      <c r="S1802" t="n">
        <v>32.19</v>
      </c>
      <c r="T1802" t="n">
        <v>4840.76</v>
      </c>
      <c r="U1802" t="n">
        <v>0.65</v>
      </c>
      <c r="V1802" t="n">
        <v>0.76</v>
      </c>
      <c r="W1802" t="n">
        <v>1.47</v>
      </c>
      <c r="X1802" t="n">
        <v>0.28</v>
      </c>
      <c r="Y1802" t="n">
        <v>1</v>
      </c>
      <c r="Z1802" t="n">
        <v>10</v>
      </c>
    </row>
    <row r="1803">
      <c r="A1803" t="n">
        <v>33</v>
      </c>
      <c r="B1803" t="n">
        <v>75</v>
      </c>
      <c r="C1803" t="inlineStr">
        <is>
          <t xml:space="preserve">CONCLUIDO	</t>
        </is>
      </c>
      <c r="D1803" t="n">
        <v>6.9317</v>
      </c>
      <c r="E1803" t="n">
        <v>14.43</v>
      </c>
      <c r="F1803" t="n">
        <v>11.81</v>
      </c>
      <c r="G1803" t="n">
        <v>64.44</v>
      </c>
      <c r="H1803" t="n">
        <v>1.01</v>
      </c>
      <c r="I1803" t="n">
        <v>11</v>
      </c>
      <c r="J1803" t="n">
        <v>162.06</v>
      </c>
      <c r="K1803" t="n">
        <v>49.1</v>
      </c>
      <c r="L1803" t="n">
        <v>9.25</v>
      </c>
      <c r="M1803" t="n">
        <v>9</v>
      </c>
      <c r="N1803" t="n">
        <v>28.72</v>
      </c>
      <c r="O1803" t="n">
        <v>20221.66</v>
      </c>
      <c r="P1803" t="n">
        <v>119.95</v>
      </c>
      <c r="Q1803" t="n">
        <v>460.69</v>
      </c>
      <c r="R1803" t="n">
        <v>49.6</v>
      </c>
      <c r="S1803" t="n">
        <v>32.19</v>
      </c>
      <c r="T1803" t="n">
        <v>4789.2</v>
      </c>
      <c r="U1803" t="n">
        <v>0.65</v>
      </c>
      <c r="V1803" t="n">
        <v>0.76</v>
      </c>
      <c r="W1803" t="n">
        <v>1.46</v>
      </c>
      <c r="X1803" t="n">
        <v>0.28</v>
      </c>
      <c r="Y1803" t="n">
        <v>1</v>
      </c>
      <c r="Z1803" t="n">
        <v>10</v>
      </c>
    </row>
    <row r="1804">
      <c r="A1804" t="n">
        <v>34</v>
      </c>
      <c r="B1804" t="n">
        <v>75</v>
      </c>
      <c r="C1804" t="inlineStr">
        <is>
          <t xml:space="preserve">CONCLUIDO	</t>
        </is>
      </c>
      <c r="D1804" t="n">
        <v>6.9591</v>
      </c>
      <c r="E1804" t="n">
        <v>14.37</v>
      </c>
      <c r="F1804" t="n">
        <v>11.79</v>
      </c>
      <c r="G1804" t="n">
        <v>70.73</v>
      </c>
      <c r="H1804" t="n">
        <v>1.04</v>
      </c>
      <c r="I1804" t="n">
        <v>10</v>
      </c>
      <c r="J1804" t="n">
        <v>162.42</v>
      </c>
      <c r="K1804" t="n">
        <v>49.1</v>
      </c>
      <c r="L1804" t="n">
        <v>9.5</v>
      </c>
      <c r="M1804" t="n">
        <v>8</v>
      </c>
      <c r="N1804" t="n">
        <v>28.82</v>
      </c>
      <c r="O1804" t="n">
        <v>20265.72</v>
      </c>
      <c r="P1804" t="n">
        <v>118.65</v>
      </c>
      <c r="Q1804" t="n">
        <v>460.71</v>
      </c>
      <c r="R1804" t="n">
        <v>48.76</v>
      </c>
      <c r="S1804" t="n">
        <v>32.19</v>
      </c>
      <c r="T1804" t="n">
        <v>4372.71</v>
      </c>
      <c r="U1804" t="n">
        <v>0.66</v>
      </c>
      <c r="V1804" t="n">
        <v>0.76</v>
      </c>
      <c r="W1804" t="n">
        <v>1.46</v>
      </c>
      <c r="X1804" t="n">
        <v>0.25</v>
      </c>
      <c r="Y1804" t="n">
        <v>1</v>
      </c>
      <c r="Z1804" t="n">
        <v>10</v>
      </c>
    </row>
    <row r="1805">
      <c r="A1805" t="n">
        <v>35</v>
      </c>
      <c r="B1805" t="n">
        <v>75</v>
      </c>
      <c r="C1805" t="inlineStr">
        <is>
          <t xml:space="preserve">CONCLUIDO	</t>
        </is>
      </c>
      <c r="D1805" t="n">
        <v>6.9564</v>
      </c>
      <c r="E1805" t="n">
        <v>14.38</v>
      </c>
      <c r="F1805" t="n">
        <v>11.79</v>
      </c>
      <c r="G1805" t="n">
        <v>70.76000000000001</v>
      </c>
      <c r="H1805" t="n">
        <v>1.06</v>
      </c>
      <c r="I1805" t="n">
        <v>10</v>
      </c>
      <c r="J1805" t="n">
        <v>162.78</v>
      </c>
      <c r="K1805" t="n">
        <v>49.1</v>
      </c>
      <c r="L1805" t="n">
        <v>9.75</v>
      </c>
      <c r="M1805" t="n">
        <v>8</v>
      </c>
      <c r="N1805" t="n">
        <v>28.93</v>
      </c>
      <c r="O1805" t="n">
        <v>20309.81</v>
      </c>
      <c r="P1805" t="n">
        <v>117.9</v>
      </c>
      <c r="Q1805" t="n">
        <v>460.69</v>
      </c>
      <c r="R1805" t="n">
        <v>48.98</v>
      </c>
      <c r="S1805" t="n">
        <v>32.19</v>
      </c>
      <c r="T1805" t="n">
        <v>4481.79</v>
      </c>
      <c r="U1805" t="n">
        <v>0.66</v>
      </c>
      <c r="V1805" t="n">
        <v>0.76</v>
      </c>
      <c r="W1805" t="n">
        <v>1.46</v>
      </c>
      <c r="X1805" t="n">
        <v>0.26</v>
      </c>
      <c r="Y1805" t="n">
        <v>1</v>
      </c>
      <c r="Z1805" t="n">
        <v>10</v>
      </c>
    </row>
    <row r="1806">
      <c r="A1806" t="n">
        <v>36</v>
      </c>
      <c r="B1806" t="n">
        <v>75</v>
      </c>
      <c r="C1806" t="inlineStr">
        <is>
          <t xml:space="preserve">CONCLUIDO	</t>
        </is>
      </c>
      <c r="D1806" t="n">
        <v>6.9577</v>
      </c>
      <c r="E1806" t="n">
        <v>14.37</v>
      </c>
      <c r="F1806" t="n">
        <v>11.79</v>
      </c>
      <c r="G1806" t="n">
        <v>70.73999999999999</v>
      </c>
      <c r="H1806" t="n">
        <v>1.09</v>
      </c>
      <c r="I1806" t="n">
        <v>10</v>
      </c>
      <c r="J1806" t="n">
        <v>163.13</v>
      </c>
      <c r="K1806" t="n">
        <v>49.1</v>
      </c>
      <c r="L1806" t="n">
        <v>10</v>
      </c>
      <c r="M1806" t="n">
        <v>8</v>
      </c>
      <c r="N1806" t="n">
        <v>29.04</v>
      </c>
      <c r="O1806" t="n">
        <v>20353.94</v>
      </c>
      <c r="P1806" t="n">
        <v>117.09</v>
      </c>
      <c r="Q1806" t="n">
        <v>460.69</v>
      </c>
      <c r="R1806" t="n">
        <v>48.85</v>
      </c>
      <c r="S1806" t="n">
        <v>32.19</v>
      </c>
      <c r="T1806" t="n">
        <v>4416.66</v>
      </c>
      <c r="U1806" t="n">
        <v>0.66</v>
      </c>
      <c r="V1806" t="n">
        <v>0.76</v>
      </c>
      <c r="W1806" t="n">
        <v>1.46</v>
      </c>
      <c r="X1806" t="n">
        <v>0.26</v>
      </c>
      <c r="Y1806" t="n">
        <v>1</v>
      </c>
      <c r="Z1806" t="n">
        <v>10</v>
      </c>
    </row>
    <row r="1807">
      <c r="A1807" t="n">
        <v>37</v>
      </c>
      <c r="B1807" t="n">
        <v>75</v>
      </c>
      <c r="C1807" t="inlineStr">
        <is>
          <t xml:space="preserve">CONCLUIDO	</t>
        </is>
      </c>
      <c r="D1807" t="n">
        <v>6.9581</v>
      </c>
      <c r="E1807" t="n">
        <v>14.37</v>
      </c>
      <c r="F1807" t="n">
        <v>11.79</v>
      </c>
      <c r="G1807" t="n">
        <v>70.73999999999999</v>
      </c>
      <c r="H1807" t="n">
        <v>1.11</v>
      </c>
      <c r="I1807" t="n">
        <v>10</v>
      </c>
      <c r="J1807" t="n">
        <v>163.49</v>
      </c>
      <c r="K1807" t="n">
        <v>49.1</v>
      </c>
      <c r="L1807" t="n">
        <v>10.25</v>
      </c>
      <c r="M1807" t="n">
        <v>8</v>
      </c>
      <c r="N1807" t="n">
        <v>29.15</v>
      </c>
      <c r="O1807" t="n">
        <v>20398.1</v>
      </c>
      <c r="P1807" t="n">
        <v>115.93</v>
      </c>
      <c r="Q1807" t="n">
        <v>460.7</v>
      </c>
      <c r="R1807" t="n">
        <v>48.78</v>
      </c>
      <c r="S1807" t="n">
        <v>32.19</v>
      </c>
      <c r="T1807" t="n">
        <v>4380.15</v>
      </c>
      <c r="U1807" t="n">
        <v>0.66</v>
      </c>
      <c r="V1807" t="n">
        <v>0.76</v>
      </c>
      <c r="W1807" t="n">
        <v>1.46</v>
      </c>
      <c r="X1807" t="n">
        <v>0.26</v>
      </c>
      <c r="Y1807" t="n">
        <v>1</v>
      </c>
      <c r="Z1807" t="n">
        <v>10</v>
      </c>
    </row>
    <row r="1808">
      <c r="A1808" t="n">
        <v>38</v>
      </c>
      <c r="B1808" t="n">
        <v>75</v>
      </c>
      <c r="C1808" t="inlineStr">
        <is>
          <t xml:space="preserve">CONCLUIDO	</t>
        </is>
      </c>
      <c r="D1808" t="n">
        <v>6.9906</v>
      </c>
      <c r="E1808" t="n">
        <v>14.3</v>
      </c>
      <c r="F1808" t="n">
        <v>11.75</v>
      </c>
      <c r="G1808" t="n">
        <v>78.36</v>
      </c>
      <c r="H1808" t="n">
        <v>1.14</v>
      </c>
      <c r="I1808" t="n">
        <v>9</v>
      </c>
      <c r="J1808" t="n">
        <v>163.85</v>
      </c>
      <c r="K1808" t="n">
        <v>49.1</v>
      </c>
      <c r="L1808" t="n">
        <v>10.5</v>
      </c>
      <c r="M1808" t="n">
        <v>7</v>
      </c>
      <c r="N1808" t="n">
        <v>29.26</v>
      </c>
      <c r="O1808" t="n">
        <v>20442.3</v>
      </c>
      <c r="P1808" t="n">
        <v>115.26</v>
      </c>
      <c r="Q1808" t="n">
        <v>460.73</v>
      </c>
      <c r="R1808" t="n">
        <v>47.65</v>
      </c>
      <c r="S1808" t="n">
        <v>32.19</v>
      </c>
      <c r="T1808" t="n">
        <v>3820.27</v>
      </c>
      <c r="U1808" t="n">
        <v>0.68</v>
      </c>
      <c r="V1808" t="n">
        <v>0.76</v>
      </c>
      <c r="W1808" t="n">
        <v>1.46</v>
      </c>
      <c r="X1808" t="n">
        <v>0.22</v>
      </c>
      <c r="Y1808" t="n">
        <v>1</v>
      </c>
      <c r="Z1808" t="n">
        <v>10</v>
      </c>
    </row>
    <row r="1809">
      <c r="A1809" t="n">
        <v>39</v>
      </c>
      <c r="B1809" t="n">
        <v>75</v>
      </c>
      <c r="C1809" t="inlineStr">
        <is>
          <t xml:space="preserve">CONCLUIDO	</t>
        </is>
      </c>
      <c r="D1809" t="n">
        <v>6.9854</v>
      </c>
      <c r="E1809" t="n">
        <v>14.32</v>
      </c>
      <c r="F1809" t="n">
        <v>11.76</v>
      </c>
      <c r="G1809" t="n">
        <v>78.43000000000001</v>
      </c>
      <c r="H1809" t="n">
        <v>1.16</v>
      </c>
      <c r="I1809" t="n">
        <v>9</v>
      </c>
      <c r="J1809" t="n">
        <v>164.21</v>
      </c>
      <c r="K1809" t="n">
        <v>49.1</v>
      </c>
      <c r="L1809" t="n">
        <v>10.75</v>
      </c>
      <c r="M1809" t="n">
        <v>7</v>
      </c>
      <c r="N1809" t="n">
        <v>29.36</v>
      </c>
      <c r="O1809" t="n">
        <v>20486.54</v>
      </c>
      <c r="P1809" t="n">
        <v>115.4</v>
      </c>
      <c r="Q1809" t="n">
        <v>460.69</v>
      </c>
      <c r="R1809" t="n">
        <v>47.91</v>
      </c>
      <c r="S1809" t="n">
        <v>32.19</v>
      </c>
      <c r="T1809" t="n">
        <v>3954.37</v>
      </c>
      <c r="U1809" t="n">
        <v>0.67</v>
      </c>
      <c r="V1809" t="n">
        <v>0.76</v>
      </c>
      <c r="W1809" t="n">
        <v>1.46</v>
      </c>
      <c r="X1809" t="n">
        <v>0.23</v>
      </c>
      <c r="Y1809" t="n">
        <v>1</v>
      </c>
      <c r="Z1809" t="n">
        <v>10</v>
      </c>
    </row>
    <row r="1810">
      <c r="A1810" t="n">
        <v>40</v>
      </c>
      <c r="B1810" t="n">
        <v>75</v>
      </c>
      <c r="C1810" t="inlineStr">
        <is>
          <t xml:space="preserve">CONCLUIDO	</t>
        </is>
      </c>
      <c r="D1810" t="n">
        <v>6.9865</v>
      </c>
      <c r="E1810" t="n">
        <v>14.31</v>
      </c>
      <c r="F1810" t="n">
        <v>11.76</v>
      </c>
      <c r="G1810" t="n">
        <v>78.41</v>
      </c>
      <c r="H1810" t="n">
        <v>1.18</v>
      </c>
      <c r="I1810" t="n">
        <v>9</v>
      </c>
      <c r="J1810" t="n">
        <v>164.57</v>
      </c>
      <c r="K1810" t="n">
        <v>49.1</v>
      </c>
      <c r="L1810" t="n">
        <v>11</v>
      </c>
      <c r="M1810" t="n">
        <v>7</v>
      </c>
      <c r="N1810" t="n">
        <v>29.47</v>
      </c>
      <c r="O1810" t="n">
        <v>20530.82</v>
      </c>
      <c r="P1810" t="n">
        <v>114.4</v>
      </c>
      <c r="Q1810" t="n">
        <v>460.69</v>
      </c>
      <c r="R1810" t="n">
        <v>47.93</v>
      </c>
      <c r="S1810" t="n">
        <v>32.19</v>
      </c>
      <c r="T1810" t="n">
        <v>3963.05</v>
      </c>
      <c r="U1810" t="n">
        <v>0.67</v>
      </c>
      <c r="V1810" t="n">
        <v>0.76</v>
      </c>
      <c r="W1810" t="n">
        <v>1.46</v>
      </c>
      <c r="X1810" t="n">
        <v>0.23</v>
      </c>
      <c r="Y1810" t="n">
        <v>1</v>
      </c>
      <c r="Z1810" t="n">
        <v>10</v>
      </c>
    </row>
    <row r="1811">
      <c r="A1811" t="n">
        <v>41</v>
      </c>
      <c r="B1811" t="n">
        <v>75</v>
      </c>
      <c r="C1811" t="inlineStr">
        <is>
          <t xml:space="preserve">CONCLUIDO	</t>
        </is>
      </c>
      <c r="D1811" t="n">
        <v>6.9823</v>
      </c>
      <c r="E1811" t="n">
        <v>14.32</v>
      </c>
      <c r="F1811" t="n">
        <v>11.77</v>
      </c>
      <c r="G1811" t="n">
        <v>78.47</v>
      </c>
      <c r="H1811" t="n">
        <v>1.21</v>
      </c>
      <c r="I1811" t="n">
        <v>9</v>
      </c>
      <c r="J1811" t="n">
        <v>164.93</v>
      </c>
      <c r="K1811" t="n">
        <v>49.1</v>
      </c>
      <c r="L1811" t="n">
        <v>11.25</v>
      </c>
      <c r="M1811" t="n">
        <v>7</v>
      </c>
      <c r="N1811" t="n">
        <v>29.58</v>
      </c>
      <c r="O1811" t="n">
        <v>20575.13</v>
      </c>
      <c r="P1811" t="n">
        <v>113.65</v>
      </c>
      <c r="Q1811" t="n">
        <v>460.69</v>
      </c>
      <c r="R1811" t="n">
        <v>48.26</v>
      </c>
      <c r="S1811" t="n">
        <v>32.19</v>
      </c>
      <c r="T1811" t="n">
        <v>4126.5</v>
      </c>
      <c r="U1811" t="n">
        <v>0.67</v>
      </c>
      <c r="V1811" t="n">
        <v>0.76</v>
      </c>
      <c r="W1811" t="n">
        <v>1.46</v>
      </c>
      <c r="X1811" t="n">
        <v>0.24</v>
      </c>
      <c r="Y1811" t="n">
        <v>1</v>
      </c>
      <c r="Z1811" t="n">
        <v>10</v>
      </c>
    </row>
    <row r="1812">
      <c r="A1812" t="n">
        <v>42</v>
      </c>
      <c r="B1812" t="n">
        <v>75</v>
      </c>
      <c r="C1812" t="inlineStr">
        <is>
          <t xml:space="preserve">CONCLUIDO	</t>
        </is>
      </c>
      <c r="D1812" t="n">
        <v>7.014</v>
      </c>
      <c r="E1812" t="n">
        <v>14.26</v>
      </c>
      <c r="F1812" t="n">
        <v>11.74</v>
      </c>
      <c r="G1812" t="n">
        <v>88.02</v>
      </c>
      <c r="H1812" t="n">
        <v>1.23</v>
      </c>
      <c r="I1812" t="n">
        <v>8</v>
      </c>
      <c r="J1812" t="n">
        <v>165.29</v>
      </c>
      <c r="K1812" t="n">
        <v>49.1</v>
      </c>
      <c r="L1812" t="n">
        <v>11.5</v>
      </c>
      <c r="M1812" t="n">
        <v>6</v>
      </c>
      <c r="N1812" t="n">
        <v>29.69</v>
      </c>
      <c r="O1812" t="n">
        <v>20619.48</v>
      </c>
      <c r="P1812" t="n">
        <v>111.69</v>
      </c>
      <c r="Q1812" t="n">
        <v>460.75</v>
      </c>
      <c r="R1812" t="n">
        <v>47.14</v>
      </c>
      <c r="S1812" t="n">
        <v>32.19</v>
      </c>
      <c r="T1812" t="n">
        <v>3573.06</v>
      </c>
      <c r="U1812" t="n">
        <v>0.68</v>
      </c>
      <c r="V1812" t="n">
        <v>0.76</v>
      </c>
      <c r="W1812" t="n">
        <v>1.46</v>
      </c>
      <c r="X1812" t="n">
        <v>0.2</v>
      </c>
      <c r="Y1812" t="n">
        <v>1</v>
      </c>
      <c r="Z1812" t="n">
        <v>10</v>
      </c>
    </row>
    <row r="1813">
      <c r="A1813" t="n">
        <v>43</v>
      </c>
      <c r="B1813" t="n">
        <v>75</v>
      </c>
      <c r="C1813" t="inlineStr">
        <is>
          <t xml:space="preserve">CONCLUIDO	</t>
        </is>
      </c>
      <c r="D1813" t="n">
        <v>7.0181</v>
      </c>
      <c r="E1813" t="n">
        <v>14.25</v>
      </c>
      <c r="F1813" t="n">
        <v>11.73</v>
      </c>
      <c r="G1813" t="n">
        <v>87.95999999999999</v>
      </c>
      <c r="H1813" t="n">
        <v>1.26</v>
      </c>
      <c r="I1813" t="n">
        <v>8</v>
      </c>
      <c r="J1813" t="n">
        <v>165.65</v>
      </c>
      <c r="K1813" t="n">
        <v>49.1</v>
      </c>
      <c r="L1813" t="n">
        <v>11.75</v>
      </c>
      <c r="M1813" t="n">
        <v>5</v>
      </c>
      <c r="N1813" t="n">
        <v>29.8</v>
      </c>
      <c r="O1813" t="n">
        <v>20663.87</v>
      </c>
      <c r="P1813" t="n">
        <v>111.24</v>
      </c>
      <c r="Q1813" t="n">
        <v>460.69</v>
      </c>
      <c r="R1813" t="n">
        <v>46.79</v>
      </c>
      <c r="S1813" t="n">
        <v>32.19</v>
      </c>
      <c r="T1813" t="n">
        <v>3398.69</v>
      </c>
      <c r="U1813" t="n">
        <v>0.6899999999999999</v>
      </c>
      <c r="V1813" t="n">
        <v>0.76</v>
      </c>
      <c r="W1813" t="n">
        <v>1.46</v>
      </c>
      <c r="X1813" t="n">
        <v>0.19</v>
      </c>
      <c r="Y1813" t="n">
        <v>1</v>
      </c>
      <c r="Z1813" t="n">
        <v>10</v>
      </c>
    </row>
    <row r="1814">
      <c r="A1814" t="n">
        <v>44</v>
      </c>
      <c r="B1814" t="n">
        <v>75</v>
      </c>
      <c r="C1814" t="inlineStr">
        <is>
          <t xml:space="preserve">CONCLUIDO	</t>
        </is>
      </c>
      <c r="D1814" t="n">
        <v>7.0185</v>
      </c>
      <c r="E1814" t="n">
        <v>14.25</v>
      </c>
      <c r="F1814" t="n">
        <v>11.73</v>
      </c>
      <c r="G1814" t="n">
        <v>87.95</v>
      </c>
      <c r="H1814" t="n">
        <v>1.28</v>
      </c>
      <c r="I1814" t="n">
        <v>8</v>
      </c>
      <c r="J1814" t="n">
        <v>166.01</v>
      </c>
      <c r="K1814" t="n">
        <v>49.1</v>
      </c>
      <c r="L1814" t="n">
        <v>12</v>
      </c>
      <c r="M1814" t="n">
        <v>4</v>
      </c>
      <c r="N1814" t="n">
        <v>29.91</v>
      </c>
      <c r="O1814" t="n">
        <v>20708.3</v>
      </c>
      <c r="P1814" t="n">
        <v>111.15</v>
      </c>
      <c r="Q1814" t="n">
        <v>460.71</v>
      </c>
      <c r="R1814" t="n">
        <v>46.58</v>
      </c>
      <c r="S1814" t="n">
        <v>32.19</v>
      </c>
      <c r="T1814" t="n">
        <v>3293.08</v>
      </c>
      <c r="U1814" t="n">
        <v>0.6899999999999999</v>
      </c>
      <c r="V1814" t="n">
        <v>0.76</v>
      </c>
      <c r="W1814" t="n">
        <v>1.46</v>
      </c>
      <c r="X1814" t="n">
        <v>0.19</v>
      </c>
      <c r="Y1814" t="n">
        <v>1</v>
      </c>
      <c r="Z1814" t="n">
        <v>10</v>
      </c>
    </row>
    <row r="1815">
      <c r="A1815" t="n">
        <v>45</v>
      </c>
      <c r="B1815" t="n">
        <v>75</v>
      </c>
      <c r="C1815" t="inlineStr">
        <is>
          <t xml:space="preserve">CONCLUIDO	</t>
        </is>
      </c>
      <c r="D1815" t="n">
        <v>7.0181</v>
      </c>
      <c r="E1815" t="n">
        <v>14.25</v>
      </c>
      <c r="F1815" t="n">
        <v>11.73</v>
      </c>
      <c r="G1815" t="n">
        <v>87.95999999999999</v>
      </c>
      <c r="H1815" t="n">
        <v>1.3</v>
      </c>
      <c r="I1815" t="n">
        <v>8</v>
      </c>
      <c r="J1815" t="n">
        <v>166.37</v>
      </c>
      <c r="K1815" t="n">
        <v>49.1</v>
      </c>
      <c r="L1815" t="n">
        <v>12.25</v>
      </c>
      <c r="M1815" t="n">
        <v>4</v>
      </c>
      <c r="N1815" t="n">
        <v>30.02</v>
      </c>
      <c r="O1815" t="n">
        <v>20752.76</v>
      </c>
      <c r="P1815" t="n">
        <v>110.51</v>
      </c>
      <c r="Q1815" t="n">
        <v>460.69</v>
      </c>
      <c r="R1815" t="n">
        <v>46.72</v>
      </c>
      <c r="S1815" t="n">
        <v>32.19</v>
      </c>
      <c r="T1815" t="n">
        <v>3360.94</v>
      </c>
      <c r="U1815" t="n">
        <v>0.6899999999999999</v>
      </c>
      <c r="V1815" t="n">
        <v>0.76</v>
      </c>
      <c r="W1815" t="n">
        <v>1.46</v>
      </c>
      <c r="X1815" t="n">
        <v>0.19</v>
      </c>
      <c r="Y1815" t="n">
        <v>1</v>
      </c>
      <c r="Z1815" t="n">
        <v>10</v>
      </c>
    </row>
    <row r="1816">
      <c r="A1816" t="n">
        <v>46</v>
      </c>
      <c r="B1816" t="n">
        <v>75</v>
      </c>
      <c r="C1816" t="inlineStr">
        <is>
          <t xml:space="preserve">CONCLUIDO	</t>
        </is>
      </c>
      <c r="D1816" t="n">
        <v>7.0173</v>
      </c>
      <c r="E1816" t="n">
        <v>14.25</v>
      </c>
      <c r="F1816" t="n">
        <v>11.73</v>
      </c>
      <c r="G1816" t="n">
        <v>87.97</v>
      </c>
      <c r="H1816" t="n">
        <v>1.33</v>
      </c>
      <c r="I1816" t="n">
        <v>8</v>
      </c>
      <c r="J1816" t="n">
        <v>166.73</v>
      </c>
      <c r="K1816" t="n">
        <v>49.1</v>
      </c>
      <c r="L1816" t="n">
        <v>12.5</v>
      </c>
      <c r="M1816" t="n">
        <v>3</v>
      </c>
      <c r="N1816" t="n">
        <v>30.13</v>
      </c>
      <c r="O1816" t="n">
        <v>20797.26</v>
      </c>
      <c r="P1816" t="n">
        <v>109.98</v>
      </c>
      <c r="Q1816" t="n">
        <v>460.72</v>
      </c>
      <c r="R1816" t="n">
        <v>46.8</v>
      </c>
      <c r="S1816" t="n">
        <v>32.19</v>
      </c>
      <c r="T1816" t="n">
        <v>3401.62</v>
      </c>
      <c r="U1816" t="n">
        <v>0.6899999999999999</v>
      </c>
      <c r="V1816" t="n">
        <v>0.76</v>
      </c>
      <c r="W1816" t="n">
        <v>1.46</v>
      </c>
      <c r="X1816" t="n">
        <v>0.2</v>
      </c>
      <c r="Y1816" t="n">
        <v>1</v>
      </c>
      <c r="Z1816" t="n">
        <v>10</v>
      </c>
    </row>
    <row r="1817">
      <c r="A1817" t="n">
        <v>47</v>
      </c>
      <c r="B1817" t="n">
        <v>75</v>
      </c>
      <c r="C1817" t="inlineStr">
        <is>
          <t xml:space="preserve">CONCLUIDO	</t>
        </is>
      </c>
      <c r="D1817" t="n">
        <v>7.0167</v>
      </c>
      <c r="E1817" t="n">
        <v>14.25</v>
      </c>
      <c r="F1817" t="n">
        <v>11.73</v>
      </c>
      <c r="G1817" t="n">
        <v>87.98</v>
      </c>
      <c r="H1817" t="n">
        <v>1.35</v>
      </c>
      <c r="I1817" t="n">
        <v>8</v>
      </c>
      <c r="J1817" t="n">
        <v>167.09</v>
      </c>
      <c r="K1817" t="n">
        <v>49.1</v>
      </c>
      <c r="L1817" t="n">
        <v>12.75</v>
      </c>
      <c r="M1817" t="n">
        <v>2</v>
      </c>
      <c r="N1817" t="n">
        <v>30.25</v>
      </c>
      <c r="O1817" t="n">
        <v>20841.8</v>
      </c>
      <c r="P1817" t="n">
        <v>109.48</v>
      </c>
      <c r="Q1817" t="n">
        <v>460.7</v>
      </c>
      <c r="R1817" t="n">
        <v>46.71</v>
      </c>
      <c r="S1817" t="n">
        <v>32.19</v>
      </c>
      <c r="T1817" t="n">
        <v>3355.08</v>
      </c>
      <c r="U1817" t="n">
        <v>0.6899999999999999</v>
      </c>
      <c r="V1817" t="n">
        <v>0.76</v>
      </c>
      <c r="W1817" t="n">
        <v>1.47</v>
      </c>
      <c r="X1817" t="n">
        <v>0.2</v>
      </c>
      <c r="Y1817" t="n">
        <v>1</v>
      </c>
      <c r="Z1817" t="n">
        <v>10</v>
      </c>
    </row>
    <row r="1818">
      <c r="A1818" t="n">
        <v>48</v>
      </c>
      <c r="B1818" t="n">
        <v>75</v>
      </c>
      <c r="C1818" t="inlineStr">
        <is>
          <t xml:space="preserve">CONCLUIDO	</t>
        </is>
      </c>
      <c r="D1818" t="n">
        <v>7.0143</v>
      </c>
      <c r="E1818" t="n">
        <v>14.26</v>
      </c>
      <c r="F1818" t="n">
        <v>11.74</v>
      </c>
      <c r="G1818" t="n">
        <v>88.02</v>
      </c>
      <c r="H1818" t="n">
        <v>1.38</v>
      </c>
      <c r="I1818" t="n">
        <v>8</v>
      </c>
      <c r="J1818" t="n">
        <v>167.45</v>
      </c>
      <c r="K1818" t="n">
        <v>49.1</v>
      </c>
      <c r="L1818" t="n">
        <v>13</v>
      </c>
      <c r="M1818" t="n">
        <v>1</v>
      </c>
      <c r="N1818" t="n">
        <v>30.36</v>
      </c>
      <c r="O1818" t="n">
        <v>20886.38</v>
      </c>
      <c r="P1818" t="n">
        <v>109.44</v>
      </c>
      <c r="Q1818" t="n">
        <v>460.71</v>
      </c>
      <c r="R1818" t="n">
        <v>46.75</v>
      </c>
      <c r="S1818" t="n">
        <v>32.19</v>
      </c>
      <c r="T1818" t="n">
        <v>3376.53</v>
      </c>
      <c r="U1818" t="n">
        <v>0.6899999999999999</v>
      </c>
      <c r="V1818" t="n">
        <v>0.76</v>
      </c>
      <c r="W1818" t="n">
        <v>1.47</v>
      </c>
      <c r="X1818" t="n">
        <v>0.2</v>
      </c>
      <c r="Y1818" t="n">
        <v>1</v>
      </c>
      <c r="Z1818" t="n">
        <v>10</v>
      </c>
    </row>
    <row r="1819">
      <c r="A1819" t="n">
        <v>49</v>
      </c>
      <c r="B1819" t="n">
        <v>75</v>
      </c>
      <c r="C1819" t="inlineStr">
        <is>
          <t xml:space="preserve">CONCLUIDO	</t>
        </is>
      </c>
      <c r="D1819" t="n">
        <v>7.0133</v>
      </c>
      <c r="E1819" t="n">
        <v>14.26</v>
      </c>
      <c r="F1819" t="n">
        <v>11.74</v>
      </c>
      <c r="G1819" t="n">
        <v>88.03</v>
      </c>
      <c r="H1819" t="n">
        <v>1.4</v>
      </c>
      <c r="I1819" t="n">
        <v>8</v>
      </c>
      <c r="J1819" t="n">
        <v>167.81</v>
      </c>
      <c r="K1819" t="n">
        <v>49.1</v>
      </c>
      <c r="L1819" t="n">
        <v>13.25</v>
      </c>
      <c r="M1819" t="n">
        <v>1</v>
      </c>
      <c r="N1819" t="n">
        <v>30.47</v>
      </c>
      <c r="O1819" t="n">
        <v>20930.99</v>
      </c>
      <c r="P1819" t="n">
        <v>109.37</v>
      </c>
      <c r="Q1819" t="n">
        <v>460.72</v>
      </c>
      <c r="R1819" t="n">
        <v>46.82</v>
      </c>
      <c r="S1819" t="n">
        <v>32.19</v>
      </c>
      <c r="T1819" t="n">
        <v>3410.97</v>
      </c>
      <c r="U1819" t="n">
        <v>0.6899999999999999</v>
      </c>
      <c r="V1819" t="n">
        <v>0.76</v>
      </c>
      <c r="W1819" t="n">
        <v>1.47</v>
      </c>
      <c r="X1819" t="n">
        <v>0.2</v>
      </c>
      <c r="Y1819" t="n">
        <v>1</v>
      </c>
      <c r="Z1819" t="n">
        <v>10</v>
      </c>
    </row>
    <row r="1820">
      <c r="A1820" t="n">
        <v>50</v>
      </c>
      <c r="B1820" t="n">
        <v>75</v>
      </c>
      <c r="C1820" t="inlineStr">
        <is>
          <t xml:space="preserve">CONCLUIDO	</t>
        </is>
      </c>
      <c r="D1820" t="n">
        <v>7.0123</v>
      </c>
      <c r="E1820" t="n">
        <v>14.26</v>
      </c>
      <c r="F1820" t="n">
        <v>11.74</v>
      </c>
      <c r="G1820" t="n">
        <v>88.05</v>
      </c>
      <c r="H1820" t="n">
        <v>1.42</v>
      </c>
      <c r="I1820" t="n">
        <v>8</v>
      </c>
      <c r="J1820" t="n">
        <v>168.18</v>
      </c>
      <c r="K1820" t="n">
        <v>49.1</v>
      </c>
      <c r="L1820" t="n">
        <v>13.5</v>
      </c>
      <c r="M1820" t="n">
        <v>0</v>
      </c>
      <c r="N1820" t="n">
        <v>30.58</v>
      </c>
      <c r="O1820" t="n">
        <v>20975.64</v>
      </c>
      <c r="P1820" t="n">
        <v>109.37</v>
      </c>
      <c r="Q1820" t="n">
        <v>460.71</v>
      </c>
      <c r="R1820" t="n">
        <v>46.77</v>
      </c>
      <c r="S1820" t="n">
        <v>32.19</v>
      </c>
      <c r="T1820" t="n">
        <v>3389.65</v>
      </c>
      <c r="U1820" t="n">
        <v>0.6899999999999999</v>
      </c>
      <c r="V1820" t="n">
        <v>0.76</v>
      </c>
      <c r="W1820" t="n">
        <v>1.47</v>
      </c>
      <c r="X1820" t="n">
        <v>0.21</v>
      </c>
      <c r="Y1820" t="n">
        <v>1</v>
      </c>
      <c r="Z1820" t="n">
        <v>10</v>
      </c>
    </row>
    <row r="1821">
      <c r="A1821" t="n">
        <v>0</v>
      </c>
      <c r="B1821" t="n">
        <v>95</v>
      </c>
      <c r="C1821" t="inlineStr">
        <is>
          <t xml:space="preserve">CONCLUIDO	</t>
        </is>
      </c>
      <c r="D1821" t="n">
        <v>4.0446</v>
      </c>
      <c r="E1821" t="n">
        <v>24.72</v>
      </c>
      <c r="F1821" t="n">
        <v>16.3</v>
      </c>
      <c r="G1821" t="n">
        <v>6.11</v>
      </c>
      <c r="H1821" t="n">
        <v>0.1</v>
      </c>
      <c r="I1821" t="n">
        <v>160</v>
      </c>
      <c r="J1821" t="n">
        <v>185.69</v>
      </c>
      <c r="K1821" t="n">
        <v>53.44</v>
      </c>
      <c r="L1821" t="n">
        <v>1</v>
      </c>
      <c r="M1821" t="n">
        <v>158</v>
      </c>
      <c r="N1821" t="n">
        <v>36.26</v>
      </c>
      <c r="O1821" t="n">
        <v>23136.14</v>
      </c>
      <c r="P1821" t="n">
        <v>220.1</v>
      </c>
      <c r="Q1821" t="n">
        <v>460.97</v>
      </c>
      <c r="R1821" t="n">
        <v>195.8</v>
      </c>
      <c r="S1821" t="n">
        <v>32.19</v>
      </c>
      <c r="T1821" t="n">
        <v>77139.98</v>
      </c>
      <c r="U1821" t="n">
        <v>0.16</v>
      </c>
      <c r="V1821" t="n">
        <v>0.55</v>
      </c>
      <c r="W1821" t="n">
        <v>1.72</v>
      </c>
      <c r="X1821" t="n">
        <v>4.76</v>
      </c>
      <c r="Y1821" t="n">
        <v>1</v>
      </c>
      <c r="Z1821" t="n">
        <v>10</v>
      </c>
    </row>
    <row r="1822">
      <c r="A1822" t="n">
        <v>1</v>
      </c>
      <c r="B1822" t="n">
        <v>95</v>
      </c>
      <c r="C1822" t="inlineStr">
        <is>
          <t xml:space="preserve">CONCLUIDO	</t>
        </is>
      </c>
      <c r="D1822" t="n">
        <v>4.5727</v>
      </c>
      <c r="E1822" t="n">
        <v>21.87</v>
      </c>
      <c r="F1822" t="n">
        <v>15.01</v>
      </c>
      <c r="G1822" t="n">
        <v>7.63</v>
      </c>
      <c r="H1822" t="n">
        <v>0.12</v>
      </c>
      <c r="I1822" t="n">
        <v>118</v>
      </c>
      <c r="J1822" t="n">
        <v>186.07</v>
      </c>
      <c r="K1822" t="n">
        <v>53.44</v>
      </c>
      <c r="L1822" t="n">
        <v>1.25</v>
      </c>
      <c r="M1822" t="n">
        <v>116</v>
      </c>
      <c r="N1822" t="n">
        <v>36.39</v>
      </c>
      <c r="O1822" t="n">
        <v>23182.76</v>
      </c>
      <c r="P1822" t="n">
        <v>202.08</v>
      </c>
      <c r="Q1822" t="n">
        <v>460.8</v>
      </c>
      <c r="R1822" t="n">
        <v>153.81</v>
      </c>
      <c r="S1822" t="n">
        <v>32.19</v>
      </c>
      <c r="T1822" t="n">
        <v>56359.54</v>
      </c>
      <c r="U1822" t="n">
        <v>0.21</v>
      </c>
      <c r="V1822" t="n">
        <v>0.6</v>
      </c>
      <c r="W1822" t="n">
        <v>1.64</v>
      </c>
      <c r="X1822" t="n">
        <v>3.47</v>
      </c>
      <c r="Y1822" t="n">
        <v>1</v>
      </c>
      <c r="Z1822" t="n">
        <v>10</v>
      </c>
    </row>
    <row r="1823">
      <c r="A1823" t="n">
        <v>2</v>
      </c>
      <c r="B1823" t="n">
        <v>95</v>
      </c>
      <c r="C1823" t="inlineStr">
        <is>
          <t xml:space="preserve">CONCLUIDO	</t>
        </is>
      </c>
      <c r="D1823" t="n">
        <v>4.9547</v>
      </c>
      <c r="E1823" t="n">
        <v>20.18</v>
      </c>
      <c r="F1823" t="n">
        <v>14.25</v>
      </c>
      <c r="G1823" t="n">
        <v>9.199999999999999</v>
      </c>
      <c r="H1823" t="n">
        <v>0.14</v>
      </c>
      <c r="I1823" t="n">
        <v>93</v>
      </c>
      <c r="J1823" t="n">
        <v>186.45</v>
      </c>
      <c r="K1823" t="n">
        <v>53.44</v>
      </c>
      <c r="L1823" t="n">
        <v>1.5</v>
      </c>
      <c r="M1823" t="n">
        <v>91</v>
      </c>
      <c r="N1823" t="n">
        <v>36.51</v>
      </c>
      <c r="O1823" t="n">
        <v>23229.42</v>
      </c>
      <c r="P1823" t="n">
        <v>191.55</v>
      </c>
      <c r="Q1823" t="n">
        <v>460.79</v>
      </c>
      <c r="R1823" t="n">
        <v>128.99</v>
      </c>
      <c r="S1823" t="n">
        <v>32.19</v>
      </c>
      <c r="T1823" t="n">
        <v>44074.52</v>
      </c>
      <c r="U1823" t="n">
        <v>0.25</v>
      </c>
      <c r="V1823" t="n">
        <v>0.63</v>
      </c>
      <c r="W1823" t="n">
        <v>1.6</v>
      </c>
      <c r="X1823" t="n">
        <v>2.72</v>
      </c>
      <c r="Y1823" t="n">
        <v>1</v>
      </c>
      <c r="Z1823" t="n">
        <v>10</v>
      </c>
    </row>
    <row r="1824">
      <c r="A1824" t="n">
        <v>3</v>
      </c>
      <c r="B1824" t="n">
        <v>95</v>
      </c>
      <c r="C1824" t="inlineStr">
        <is>
          <t xml:space="preserve">CONCLUIDO	</t>
        </is>
      </c>
      <c r="D1824" t="n">
        <v>5.2409</v>
      </c>
      <c r="E1824" t="n">
        <v>19.08</v>
      </c>
      <c r="F1824" t="n">
        <v>13.75</v>
      </c>
      <c r="G1824" t="n">
        <v>10.71</v>
      </c>
      <c r="H1824" t="n">
        <v>0.17</v>
      </c>
      <c r="I1824" t="n">
        <v>77</v>
      </c>
      <c r="J1824" t="n">
        <v>186.83</v>
      </c>
      <c r="K1824" t="n">
        <v>53.44</v>
      </c>
      <c r="L1824" t="n">
        <v>1.75</v>
      </c>
      <c r="M1824" t="n">
        <v>75</v>
      </c>
      <c r="N1824" t="n">
        <v>36.64</v>
      </c>
      <c r="O1824" t="n">
        <v>23276.13</v>
      </c>
      <c r="P1824" t="n">
        <v>184.21</v>
      </c>
      <c r="Q1824" t="n">
        <v>460.77</v>
      </c>
      <c r="R1824" t="n">
        <v>112.4</v>
      </c>
      <c r="S1824" t="n">
        <v>32.19</v>
      </c>
      <c r="T1824" t="n">
        <v>35858.73</v>
      </c>
      <c r="U1824" t="n">
        <v>0.29</v>
      </c>
      <c r="V1824" t="n">
        <v>0.65</v>
      </c>
      <c r="W1824" t="n">
        <v>1.58</v>
      </c>
      <c r="X1824" t="n">
        <v>2.21</v>
      </c>
      <c r="Y1824" t="n">
        <v>1</v>
      </c>
      <c r="Z1824" t="n">
        <v>10</v>
      </c>
    </row>
    <row r="1825">
      <c r="A1825" t="n">
        <v>4</v>
      </c>
      <c r="B1825" t="n">
        <v>95</v>
      </c>
      <c r="C1825" t="inlineStr">
        <is>
          <t xml:space="preserve">CONCLUIDO	</t>
        </is>
      </c>
      <c r="D1825" t="n">
        <v>5.4396</v>
      </c>
      <c r="E1825" t="n">
        <v>18.38</v>
      </c>
      <c r="F1825" t="n">
        <v>13.46</v>
      </c>
      <c r="G1825" t="n">
        <v>12.23</v>
      </c>
      <c r="H1825" t="n">
        <v>0.19</v>
      </c>
      <c r="I1825" t="n">
        <v>66</v>
      </c>
      <c r="J1825" t="n">
        <v>187.21</v>
      </c>
      <c r="K1825" t="n">
        <v>53.44</v>
      </c>
      <c r="L1825" t="n">
        <v>2</v>
      </c>
      <c r="M1825" t="n">
        <v>64</v>
      </c>
      <c r="N1825" t="n">
        <v>36.77</v>
      </c>
      <c r="O1825" t="n">
        <v>23322.88</v>
      </c>
      <c r="P1825" t="n">
        <v>179.9</v>
      </c>
      <c r="Q1825" t="n">
        <v>460.77</v>
      </c>
      <c r="R1825" t="n">
        <v>103.1</v>
      </c>
      <c r="S1825" t="n">
        <v>32.19</v>
      </c>
      <c r="T1825" t="n">
        <v>31263.43</v>
      </c>
      <c r="U1825" t="n">
        <v>0.31</v>
      </c>
      <c r="V1825" t="n">
        <v>0.66</v>
      </c>
      <c r="W1825" t="n">
        <v>1.56</v>
      </c>
      <c r="X1825" t="n">
        <v>1.92</v>
      </c>
      <c r="Y1825" t="n">
        <v>1</v>
      </c>
      <c r="Z1825" t="n">
        <v>10</v>
      </c>
    </row>
    <row r="1826">
      <c r="A1826" t="n">
        <v>5</v>
      </c>
      <c r="B1826" t="n">
        <v>95</v>
      </c>
      <c r="C1826" t="inlineStr">
        <is>
          <t xml:space="preserve">CONCLUIDO	</t>
        </is>
      </c>
      <c r="D1826" t="n">
        <v>5.6339</v>
      </c>
      <c r="E1826" t="n">
        <v>17.75</v>
      </c>
      <c r="F1826" t="n">
        <v>13.16</v>
      </c>
      <c r="G1826" t="n">
        <v>13.85</v>
      </c>
      <c r="H1826" t="n">
        <v>0.21</v>
      </c>
      <c r="I1826" t="n">
        <v>57</v>
      </c>
      <c r="J1826" t="n">
        <v>187.59</v>
      </c>
      <c r="K1826" t="n">
        <v>53.44</v>
      </c>
      <c r="L1826" t="n">
        <v>2.25</v>
      </c>
      <c r="M1826" t="n">
        <v>55</v>
      </c>
      <c r="N1826" t="n">
        <v>36.9</v>
      </c>
      <c r="O1826" t="n">
        <v>23369.68</v>
      </c>
      <c r="P1826" t="n">
        <v>175.41</v>
      </c>
      <c r="Q1826" t="n">
        <v>460.86</v>
      </c>
      <c r="R1826" t="n">
        <v>93.22</v>
      </c>
      <c r="S1826" t="n">
        <v>32.19</v>
      </c>
      <c r="T1826" t="n">
        <v>26368.39</v>
      </c>
      <c r="U1826" t="n">
        <v>0.35</v>
      </c>
      <c r="V1826" t="n">
        <v>0.68</v>
      </c>
      <c r="W1826" t="n">
        <v>1.54</v>
      </c>
      <c r="X1826" t="n">
        <v>1.62</v>
      </c>
      <c r="Y1826" t="n">
        <v>1</v>
      </c>
      <c r="Z1826" t="n">
        <v>10</v>
      </c>
    </row>
    <row r="1827">
      <c r="A1827" t="n">
        <v>6</v>
      </c>
      <c r="B1827" t="n">
        <v>95</v>
      </c>
      <c r="C1827" t="inlineStr">
        <is>
          <t xml:space="preserve">CONCLUIDO	</t>
        </is>
      </c>
      <c r="D1827" t="n">
        <v>5.7571</v>
      </c>
      <c r="E1827" t="n">
        <v>17.37</v>
      </c>
      <c r="F1827" t="n">
        <v>13</v>
      </c>
      <c r="G1827" t="n">
        <v>15.3</v>
      </c>
      <c r="H1827" t="n">
        <v>0.24</v>
      </c>
      <c r="I1827" t="n">
        <v>51</v>
      </c>
      <c r="J1827" t="n">
        <v>187.97</v>
      </c>
      <c r="K1827" t="n">
        <v>53.44</v>
      </c>
      <c r="L1827" t="n">
        <v>2.5</v>
      </c>
      <c r="M1827" t="n">
        <v>49</v>
      </c>
      <c r="N1827" t="n">
        <v>37.03</v>
      </c>
      <c r="O1827" t="n">
        <v>23416.52</v>
      </c>
      <c r="P1827" t="n">
        <v>172.84</v>
      </c>
      <c r="Q1827" t="n">
        <v>460.76</v>
      </c>
      <c r="R1827" t="n">
        <v>88.39</v>
      </c>
      <c r="S1827" t="n">
        <v>32.19</v>
      </c>
      <c r="T1827" t="n">
        <v>23982.74</v>
      </c>
      <c r="U1827" t="n">
        <v>0.36</v>
      </c>
      <c r="V1827" t="n">
        <v>0.6899999999999999</v>
      </c>
      <c r="W1827" t="n">
        <v>1.53</v>
      </c>
      <c r="X1827" t="n">
        <v>1.47</v>
      </c>
      <c r="Y1827" t="n">
        <v>1</v>
      </c>
      <c r="Z1827" t="n">
        <v>10</v>
      </c>
    </row>
    <row r="1828">
      <c r="A1828" t="n">
        <v>7</v>
      </c>
      <c r="B1828" t="n">
        <v>95</v>
      </c>
      <c r="C1828" t="inlineStr">
        <is>
          <t xml:space="preserve">CONCLUIDO	</t>
        </is>
      </c>
      <c r="D1828" t="n">
        <v>5.8746</v>
      </c>
      <c r="E1828" t="n">
        <v>17.02</v>
      </c>
      <c r="F1828" t="n">
        <v>12.84</v>
      </c>
      <c r="G1828" t="n">
        <v>16.75</v>
      </c>
      <c r="H1828" t="n">
        <v>0.26</v>
      </c>
      <c r="I1828" t="n">
        <v>46</v>
      </c>
      <c r="J1828" t="n">
        <v>188.35</v>
      </c>
      <c r="K1828" t="n">
        <v>53.44</v>
      </c>
      <c r="L1828" t="n">
        <v>2.75</v>
      </c>
      <c r="M1828" t="n">
        <v>44</v>
      </c>
      <c r="N1828" t="n">
        <v>37.16</v>
      </c>
      <c r="O1828" t="n">
        <v>23463.4</v>
      </c>
      <c r="P1828" t="n">
        <v>170.42</v>
      </c>
      <c r="Q1828" t="n">
        <v>460.74</v>
      </c>
      <c r="R1828" t="n">
        <v>83.09</v>
      </c>
      <c r="S1828" t="n">
        <v>32.19</v>
      </c>
      <c r="T1828" t="n">
        <v>21357.53</v>
      </c>
      <c r="U1828" t="n">
        <v>0.39</v>
      </c>
      <c r="V1828" t="n">
        <v>0.7</v>
      </c>
      <c r="W1828" t="n">
        <v>1.52</v>
      </c>
      <c r="X1828" t="n">
        <v>1.31</v>
      </c>
      <c r="Y1828" t="n">
        <v>1</v>
      </c>
      <c r="Z1828" t="n">
        <v>10</v>
      </c>
    </row>
    <row r="1829">
      <c r="A1829" t="n">
        <v>8</v>
      </c>
      <c r="B1829" t="n">
        <v>95</v>
      </c>
      <c r="C1829" t="inlineStr">
        <is>
          <t xml:space="preserve">CONCLUIDO	</t>
        </is>
      </c>
      <c r="D1829" t="n">
        <v>5.9763</v>
      </c>
      <c r="E1829" t="n">
        <v>16.73</v>
      </c>
      <c r="F1829" t="n">
        <v>12.7</v>
      </c>
      <c r="G1829" t="n">
        <v>18.14</v>
      </c>
      <c r="H1829" t="n">
        <v>0.28</v>
      </c>
      <c r="I1829" t="n">
        <v>42</v>
      </c>
      <c r="J1829" t="n">
        <v>188.73</v>
      </c>
      <c r="K1829" t="n">
        <v>53.44</v>
      </c>
      <c r="L1829" t="n">
        <v>3</v>
      </c>
      <c r="M1829" t="n">
        <v>40</v>
      </c>
      <c r="N1829" t="n">
        <v>37.29</v>
      </c>
      <c r="O1829" t="n">
        <v>23510.33</v>
      </c>
      <c r="P1829" t="n">
        <v>168.1</v>
      </c>
      <c r="Q1829" t="n">
        <v>460.74</v>
      </c>
      <c r="R1829" t="n">
        <v>78.17</v>
      </c>
      <c r="S1829" t="n">
        <v>32.19</v>
      </c>
      <c r="T1829" t="n">
        <v>18918.72</v>
      </c>
      <c r="U1829" t="n">
        <v>0.41</v>
      </c>
      <c r="V1829" t="n">
        <v>0.7</v>
      </c>
      <c r="W1829" t="n">
        <v>1.52</v>
      </c>
      <c r="X1829" t="n">
        <v>1.17</v>
      </c>
      <c r="Y1829" t="n">
        <v>1</v>
      </c>
      <c r="Z1829" t="n">
        <v>10</v>
      </c>
    </row>
    <row r="1830">
      <c r="A1830" t="n">
        <v>9</v>
      </c>
      <c r="B1830" t="n">
        <v>95</v>
      </c>
      <c r="C1830" t="inlineStr">
        <is>
          <t xml:space="preserve">CONCLUIDO	</t>
        </is>
      </c>
      <c r="D1830" t="n">
        <v>6.0594</v>
      </c>
      <c r="E1830" t="n">
        <v>16.5</v>
      </c>
      <c r="F1830" t="n">
        <v>12.62</v>
      </c>
      <c r="G1830" t="n">
        <v>19.93</v>
      </c>
      <c r="H1830" t="n">
        <v>0.3</v>
      </c>
      <c r="I1830" t="n">
        <v>38</v>
      </c>
      <c r="J1830" t="n">
        <v>189.11</v>
      </c>
      <c r="K1830" t="n">
        <v>53.44</v>
      </c>
      <c r="L1830" t="n">
        <v>3.25</v>
      </c>
      <c r="M1830" t="n">
        <v>36</v>
      </c>
      <c r="N1830" t="n">
        <v>37.42</v>
      </c>
      <c r="O1830" t="n">
        <v>23557.3</v>
      </c>
      <c r="P1830" t="n">
        <v>166.45</v>
      </c>
      <c r="Q1830" t="n">
        <v>460.73</v>
      </c>
      <c r="R1830" t="n">
        <v>75.69</v>
      </c>
      <c r="S1830" t="n">
        <v>32.19</v>
      </c>
      <c r="T1830" t="n">
        <v>17695.19</v>
      </c>
      <c r="U1830" t="n">
        <v>0.43</v>
      </c>
      <c r="V1830" t="n">
        <v>0.71</v>
      </c>
      <c r="W1830" t="n">
        <v>1.52</v>
      </c>
      <c r="X1830" t="n">
        <v>1.09</v>
      </c>
      <c r="Y1830" t="n">
        <v>1</v>
      </c>
      <c r="Z1830" t="n">
        <v>10</v>
      </c>
    </row>
    <row r="1831">
      <c r="A1831" t="n">
        <v>10</v>
      </c>
      <c r="B1831" t="n">
        <v>95</v>
      </c>
      <c r="C1831" t="inlineStr">
        <is>
          <t xml:space="preserve">CONCLUIDO	</t>
        </is>
      </c>
      <c r="D1831" t="n">
        <v>6.1406</v>
      </c>
      <c r="E1831" t="n">
        <v>16.28</v>
      </c>
      <c r="F1831" t="n">
        <v>12.51</v>
      </c>
      <c r="G1831" t="n">
        <v>21.45</v>
      </c>
      <c r="H1831" t="n">
        <v>0.33</v>
      </c>
      <c r="I1831" t="n">
        <v>35</v>
      </c>
      <c r="J1831" t="n">
        <v>189.49</v>
      </c>
      <c r="K1831" t="n">
        <v>53.44</v>
      </c>
      <c r="L1831" t="n">
        <v>3.5</v>
      </c>
      <c r="M1831" t="n">
        <v>33</v>
      </c>
      <c r="N1831" t="n">
        <v>37.55</v>
      </c>
      <c r="O1831" t="n">
        <v>23604.32</v>
      </c>
      <c r="P1831" t="n">
        <v>164.51</v>
      </c>
      <c r="Q1831" t="n">
        <v>460.73</v>
      </c>
      <c r="R1831" t="n">
        <v>72.40000000000001</v>
      </c>
      <c r="S1831" t="n">
        <v>32.19</v>
      </c>
      <c r="T1831" t="n">
        <v>16067.38</v>
      </c>
      <c r="U1831" t="n">
        <v>0.44</v>
      </c>
      <c r="V1831" t="n">
        <v>0.71</v>
      </c>
      <c r="W1831" t="n">
        <v>1.5</v>
      </c>
      <c r="X1831" t="n">
        <v>0.98</v>
      </c>
      <c r="Y1831" t="n">
        <v>1</v>
      </c>
      <c r="Z1831" t="n">
        <v>10</v>
      </c>
    </row>
    <row r="1832">
      <c r="A1832" t="n">
        <v>11</v>
      </c>
      <c r="B1832" t="n">
        <v>95</v>
      </c>
      <c r="C1832" t="inlineStr">
        <is>
          <t xml:space="preserve">CONCLUIDO	</t>
        </is>
      </c>
      <c r="D1832" t="n">
        <v>6.1958</v>
      </c>
      <c r="E1832" t="n">
        <v>16.14</v>
      </c>
      <c r="F1832" t="n">
        <v>12.44</v>
      </c>
      <c r="G1832" t="n">
        <v>22.62</v>
      </c>
      <c r="H1832" t="n">
        <v>0.35</v>
      </c>
      <c r="I1832" t="n">
        <v>33</v>
      </c>
      <c r="J1832" t="n">
        <v>189.87</v>
      </c>
      <c r="K1832" t="n">
        <v>53.44</v>
      </c>
      <c r="L1832" t="n">
        <v>3.75</v>
      </c>
      <c r="M1832" t="n">
        <v>31</v>
      </c>
      <c r="N1832" t="n">
        <v>37.69</v>
      </c>
      <c r="O1832" t="n">
        <v>23651.38</v>
      </c>
      <c r="P1832" t="n">
        <v>163.41</v>
      </c>
      <c r="Q1832" t="n">
        <v>460.71</v>
      </c>
      <c r="R1832" t="n">
        <v>70.16</v>
      </c>
      <c r="S1832" t="n">
        <v>32.19</v>
      </c>
      <c r="T1832" t="n">
        <v>14958.09</v>
      </c>
      <c r="U1832" t="n">
        <v>0.46</v>
      </c>
      <c r="V1832" t="n">
        <v>0.72</v>
      </c>
      <c r="W1832" t="n">
        <v>1.5</v>
      </c>
      <c r="X1832" t="n">
        <v>0.91</v>
      </c>
      <c r="Y1832" t="n">
        <v>1</v>
      </c>
      <c r="Z1832" t="n">
        <v>10</v>
      </c>
    </row>
    <row r="1833">
      <c r="A1833" t="n">
        <v>12</v>
      </c>
      <c r="B1833" t="n">
        <v>95</v>
      </c>
      <c r="C1833" t="inlineStr">
        <is>
          <t xml:space="preserve">CONCLUIDO	</t>
        </is>
      </c>
      <c r="D1833" t="n">
        <v>6.2364</v>
      </c>
      <c r="E1833" t="n">
        <v>16.04</v>
      </c>
      <c r="F1833" t="n">
        <v>12.41</v>
      </c>
      <c r="G1833" t="n">
        <v>24.02</v>
      </c>
      <c r="H1833" t="n">
        <v>0.37</v>
      </c>
      <c r="I1833" t="n">
        <v>31</v>
      </c>
      <c r="J1833" t="n">
        <v>190.25</v>
      </c>
      <c r="K1833" t="n">
        <v>53.44</v>
      </c>
      <c r="L1833" t="n">
        <v>4</v>
      </c>
      <c r="M1833" t="n">
        <v>29</v>
      </c>
      <c r="N1833" t="n">
        <v>37.82</v>
      </c>
      <c r="O1833" t="n">
        <v>23698.48</v>
      </c>
      <c r="P1833" t="n">
        <v>162.33</v>
      </c>
      <c r="Q1833" t="n">
        <v>460.78</v>
      </c>
      <c r="R1833" t="n">
        <v>68.98</v>
      </c>
      <c r="S1833" t="n">
        <v>32.19</v>
      </c>
      <c r="T1833" t="n">
        <v>14375.86</v>
      </c>
      <c r="U1833" t="n">
        <v>0.47</v>
      </c>
      <c r="V1833" t="n">
        <v>0.72</v>
      </c>
      <c r="W1833" t="n">
        <v>1.5</v>
      </c>
      <c r="X1833" t="n">
        <v>0.88</v>
      </c>
      <c r="Y1833" t="n">
        <v>1</v>
      </c>
      <c r="Z1833" t="n">
        <v>10</v>
      </c>
    </row>
    <row r="1834">
      <c r="A1834" t="n">
        <v>13</v>
      </c>
      <c r="B1834" t="n">
        <v>95</v>
      </c>
      <c r="C1834" t="inlineStr">
        <is>
          <t xml:space="preserve">CONCLUIDO	</t>
        </is>
      </c>
      <c r="D1834" t="n">
        <v>6.302</v>
      </c>
      <c r="E1834" t="n">
        <v>15.87</v>
      </c>
      <c r="F1834" t="n">
        <v>12.32</v>
      </c>
      <c r="G1834" t="n">
        <v>25.49</v>
      </c>
      <c r="H1834" t="n">
        <v>0.4</v>
      </c>
      <c r="I1834" t="n">
        <v>29</v>
      </c>
      <c r="J1834" t="n">
        <v>190.63</v>
      </c>
      <c r="K1834" t="n">
        <v>53.44</v>
      </c>
      <c r="L1834" t="n">
        <v>4.25</v>
      </c>
      <c r="M1834" t="n">
        <v>27</v>
      </c>
      <c r="N1834" t="n">
        <v>37.95</v>
      </c>
      <c r="O1834" t="n">
        <v>23745.63</v>
      </c>
      <c r="P1834" t="n">
        <v>160.94</v>
      </c>
      <c r="Q1834" t="n">
        <v>460.74</v>
      </c>
      <c r="R1834" t="n">
        <v>65.93000000000001</v>
      </c>
      <c r="S1834" t="n">
        <v>32.19</v>
      </c>
      <c r="T1834" t="n">
        <v>12861.86</v>
      </c>
      <c r="U1834" t="n">
        <v>0.49</v>
      </c>
      <c r="V1834" t="n">
        <v>0.73</v>
      </c>
      <c r="W1834" t="n">
        <v>1.5</v>
      </c>
      <c r="X1834" t="n">
        <v>0.79</v>
      </c>
      <c r="Y1834" t="n">
        <v>1</v>
      </c>
      <c r="Z1834" t="n">
        <v>10</v>
      </c>
    </row>
    <row r="1835">
      <c r="A1835" t="n">
        <v>14</v>
      </c>
      <c r="B1835" t="n">
        <v>95</v>
      </c>
      <c r="C1835" t="inlineStr">
        <is>
          <t xml:space="preserve">CONCLUIDO	</t>
        </is>
      </c>
      <c r="D1835" t="n">
        <v>6.3457</v>
      </c>
      <c r="E1835" t="n">
        <v>15.76</v>
      </c>
      <c r="F1835" t="n">
        <v>12.29</v>
      </c>
      <c r="G1835" t="n">
        <v>27.3</v>
      </c>
      <c r="H1835" t="n">
        <v>0.42</v>
      </c>
      <c r="I1835" t="n">
        <v>27</v>
      </c>
      <c r="J1835" t="n">
        <v>191.02</v>
      </c>
      <c r="K1835" t="n">
        <v>53.44</v>
      </c>
      <c r="L1835" t="n">
        <v>4.5</v>
      </c>
      <c r="M1835" t="n">
        <v>25</v>
      </c>
      <c r="N1835" t="n">
        <v>38.08</v>
      </c>
      <c r="O1835" t="n">
        <v>23792.83</v>
      </c>
      <c r="P1835" t="n">
        <v>160.27</v>
      </c>
      <c r="Q1835" t="n">
        <v>460.72</v>
      </c>
      <c r="R1835" t="n">
        <v>65.02</v>
      </c>
      <c r="S1835" t="n">
        <v>32.19</v>
      </c>
      <c r="T1835" t="n">
        <v>12416.22</v>
      </c>
      <c r="U1835" t="n">
        <v>0.5</v>
      </c>
      <c r="V1835" t="n">
        <v>0.73</v>
      </c>
      <c r="W1835" t="n">
        <v>1.49</v>
      </c>
      <c r="X1835" t="n">
        <v>0.75</v>
      </c>
      <c r="Y1835" t="n">
        <v>1</v>
      </c>
      <c r="Z1835" t="n">
        <v>10</v>
      </c>
    </row>
    <row r="1836">
      <c r="A1836" t="n">
        <v>15</v>
      </c>
      <c r="B1836" t="n">
        <v>95</v>
      </c>
      <c r="C1836" t="inlineStr">
        <is>
          <t xml:space="preserve">CONCLUIDO	</t>
        </is>
      </c>
      <c r="D1836" t="n">
        <v>6.4046</v>
      </c>
      <c r="E1836" t="n">
        <v>15.61</v>
      </c>
      <c r="F1836" t="n">
        <v>12.21</v>
      </c>
      <c r="G1836" t="n">
        <v>29.32</v>
      </c>
      <c r="H1836" t="n">
        <v>0.44</v>
      </c>
      <c r="I1836" t="n">
        <v>25</v>
      </c>
      <c r="J1836" t="n">
        <v>191.4</v>
      </c>
      <c r="K1836" t="n">
        <v>53.44</v>
      </c>
      <c r="L1836" t="n">
        <v>4.75</v>
      </c>
      <c r="M1836" t="n">
        <v>23</v>
      </c>
      <c r="N1836" t="n">
        <v>38.22</v>
      </c>
      <c r="O1836" t="n">
        <v>23840.07</v>
      </c>
      <c r="P1836" t="n">
        <v>158.5</v>
      </c>
      <c r="Q1836" t="n">
        <v>460.71</v>
      </c>
      <c r="R1836" t="n">
        <v>62.7</v>
      </c>
      <c r="S1836" t="n">
        <v>32.19</v>
      </c>
      <c r="T1836" t="n">
        <v>11269.57</v>
      </c>
      <c r="U1836" t="n">
        <v>0.51</v>
      </c>
      <c r="V1836" t="n">
        <v>0.73</v>
      </c>
      <c r="W1836" t="n">
        <v>1.49</v>
      </c>
      <c r="X1836" t="n">
        <v>0.68</v>
      </c>
      <c r="Y1836" t="n">
        <v>1</v>
      </c>
      <c r="Z1836" t="n">
        <v>10</v>
      </c>
    </row>
    <row r="1837">
      <c r="A1837" t="n">
        <v>16</v>
      </c>
      <c r="B1837" t="n">
        <v>95</v>
      </c>
      <c r="C1837" t="inlineStr">
        <is>
          <t xml:space="preserve">CONCLUIDO	</t>
        </is>
      </c>
      <c r="D1837" t="n">
        <v>6.4301</v>
      </c>
      <c r="E1837" t="n">
        <v>15.55</v>
      </c>
      <c r="F1837" t="n">
        <v>12.19</v>
      </c>
      <c r="G1837" t="n">
        <v>30.48</v>
      </c>
      <c r="H1837" t="n">
        <v>0.46</v>
      </c>
      <c r="I1837" t="n">
        <v>24</v>
      </c>
      <c r="J1837" t="n">
        <v>191.78</v>
      </c>
      <c r="K1837" t="n">
        <v>53.44</v>
      </c>
      <c r="L1837" t="n">
        <v>5</v>
      </c>
      <c r="M1837" t="n">
        <v>22</v>
      </c>
      <c r="N1837" t="n">
        <v>38.35</v>
      </c>
      <c r="O1837" t="n">
        <v>23887.36</v>
      </c>
      <c r="P1837" t="n">
        <v>158.04</v>
      </c>
      <c r="Q1837" t="n">
        <v>460.69</v>
      </c>
      <c r="R1837" t="n">
        <v>61.81</v>
      </c>
      <c r="S1837" t="n">
        <v>32.19</v>
      </c>
      <c r="T1837" t="n">
        <v>10828.47</v>
      </c>
      <c r="U1837" t="n">
        <v>0.52</v>
      </c>
      <c r="V1837" t="n">
        <v>0.73</v>
      </c>
      <c r="W1837" t="n">
        <v>1.49</v>
      </c>
      <c r="X1837" t="n">
        <v>0.66</v>
      </c>
      <c r="Y1837" t="n">
        <v>1</v>
      </c>
      <c r="Z1837" t="n">
        <v>10</v>
      </c>
    </row>
    <row r="1838">
      <c r="A1838" t="n">
        <v>17</v>
      </c>
      <c r="B1838" t="n">
        <v>95</v>
      </c>
      <c r="C1838" t="inlineStr">
        <is>
          <t xml:space="preserve">CONCLUIDO	</t>
        </is>
      </c>
      <c r="D1838" t="n">
        <v>6.4594</v>
      </c>
      <c r="E1838" t="n">
        <v>15.48</v>
      </c>
      <c r="F1838" t="n">
        <v>12.16</v>
      </c>
      <c r="G1838" t="n">
        <v>31.71</v>
      </c>
      <c r="H1838" t="n">
        <v>0.48</v>
      </c>
      <c r="I1838" t="n">
        <v>23</v>
      </c>
      <c r="J1838" t="n">
        <v>192.17</v>
      </c>
      <c r="K1838" t="n">
        <v>53.44</v>
      </c>
      <c r="L1838" t="n">
        <v>5.25</v>
      </c>
      <c r="M1838" t="n">
        <v>21</v>
      </c>
      <c r="N1838" t="n">
        <v>38.48</v>
      </c>
      <c r="O1838" t="n">
        <v>23934.69</v>
      </c>
      <c r="P1838" t="n">
        <v>157.15</v>
      </c>
      <c r="Q1838" t="n">
        <v>460.73</v>
      </c>
      <c r="R1838" t="n">
        <v>60.87</v>
      </c>
      <c r="S1838" t="n">
        <v>32.19</v>
      </c>
      <c r="T1838" t="n">
        <v>10362.18</v>
      </c>
      <c r="U1838" t="n">
        <v>0.53</v>
      </c>
      <c r="V1838" t="n">
        <v>0.74</v>
      </c>
      <c r="W1838" t="n">
        <v>1.48</v>
      </c>
      <c r="X1838" t="n">
        <v>0.62</v>
      </c>
      <c r="Y1838" t="n">
        <v>1</v>
      </c>
      <c r="Z1838" t="n">
        <v>10</v>
      </c>
    </row>
    <row r="1839">
      <c r="A1839" t="n">
        <v>18</v>
      </c>
      <c r="B1839" t="n">
        <v>95</v>
      </c>
      <c r="C1839" t="inlineStr">
        <is>
          <t xml:space="preserve">CONCLUIDO	</t>
        </is>
      </c>
      <c r="D1839" t="n">
        <v>6.4826</v>
      </c>
      <c r="E1839" t="n">
        <v>15.43</v>
      </c>
      <c r="F1839" t="n">
        <v>12.14</v>
      </c>
      <c r="G1839" t="n">
        <v>33.1</v>
      </c>
      <c r="H1839" t="n">
        <v>0.51</v>
      </c>
      <c r="I1839" t="n">
        <v>22</v>
      </c>
      <c r="J1839" t="n">
        <v>192.55</v>
      </c>
      <c r="K1839" t="n">
        <v>53.44</v>
      </c>
      <c r="L1839" t="n">
        <v>5.5</v>
      </c>
      <c r="M1839" t="n">
        <v>20</v>
      </c>
      <c r="N1839" t="n">
        <v>38.62</v>
      </c>
      <c r="O1839" t="n">
        <v>23982.06</v>
      </c>
      <c r="P1839" t="n">
        <v>156.08</v>
      </c>
      <c r="Q1839" t="n">
        <v>460.71</v>
      </c>
      <c r="R1839" t="n">
        <v>60.11</v>
      </c>
      <c r="S1839" t="n">
        <v>32.19</v>
      </c>
      <c r="T1839" t="n">
        <v>9986.67</v>
      </c>
      <c r="U1839" t="n">
        <v>0.54</v>
      </c>
      <c r="V1839" t="n">
        <v>0.74</v>
      </c>
      <c r="W1839" t="n">
        <v>1.49</v>
      </c>
      <c r="X1839" t="n">
        <v>0.6</v>
      </c>
      <c r="Y1839" t="n">
        <v>1</v>
      </c>
      <c r="Z1839" t="n">
        <v>10</v>
      </c>
    </row>
    <row r="1840">
      <c r="A1840" t="n">
        <v>19</v>
      </c>
      <c r="B1840" t="n">
        <v>95</v>
      </c>
      <c r="C1840" t="inlineStr">
        <is>
          <t xml:space="preserve">CONCLUIDO	</t>
        </is>
      </c>
      <c r="D1840" t="n">
        <v>6.5154</v>
      </c>
      <c r="E1840" t="n">
        <v>15.35</v>
      </c>
      <c r="F1840" t="n">
        <v>12.1</v>
      </c>
      <c r="G1840" t="n">
        <v>34.57</v>
      </c>
      <c r="H1840" t="n">
        <v>0.53</v>
      </c>
      <c r="I1840" t="n">
        <v>21</v>
      </c>
      <c r="J1840" t="n">
        <v>192.94</v>
      </c>
      <c r="K1840" t="n">
        <v>53.44</v>
      </c>
      <c r="L1840" t="n">
        <v>5.75</v>
      </c>
      <c r="M1840" t="n">
        <v>19</v>
      </c>
      <c r="N1840" t="n">
        <v>38.75</v>
      </c>
      <c r="O1840" t="n">
        <v>24029.48</v>
      </c>
      <c r="P1840" t="n">
        <v>155.38</v>
      </c>
      <c r="Q1840" t="n">
        <v>460.7</v>
      </c>
      <c r="R1840" t="n">
        <v>58.72</v>
      </c>
      <c r="S1840" t="n">
        <v>32.19</v>
      </c>
      <c r="T1840" t="n">
        <v>9296.719999999999</v>
      </c>
      <c r="U1840" t="n">
        <v>0.55</v>
      </c>
      <c r="V1840" t="n">
        <v>0.74</v>
      </c>
      <c r="W1840" t="n">
        <v>1.48</v>
      </c>
      <c r="X1840" t="n">
        <v>0.5600000000000001</v>
      </c>
      <c r="Y1840" t="n">
        <v>1</v>
      </c>
      <c r="Z1840" t="n">
        <v>10</v>
      </c>
    </row>
    <row r="1841">
      <c r="A1841" t="n">
        <v>20</v>
      </c>
      <c r="B1841" t="n">
        <v>95</v>
      </c>
      <c r="C1841" t="inlineStr">
        <is>
          <t xml:space="preserve">CONCLUIDO	</t>
        </is>
      </c>
      <c r="D1841" t="n">
        <v>6.5424</v>
      </c>
      <c r="E1841" t="n">
        <v>15.28</v>
      </c>
      <c r="F1841" t="n">
        <v>12.07</v>
      </c>
      <c r="G1841" t="n">
        <v>36.22</v>
      </c>
      <c r="H1841" t="n">
        <v>0.55</v>
      </c>
      <c r="I1841" t="n">
        <v>20</v>
      </c>
      <c r="J1841" t="n">
        <v>193.32</v>
      </c>
      <c r="K1841" t="n">
        <v>53.44</v>
      </c>
      <c r="L1841" t="n">
        <v>6</v>
      </c>
      <c r="M1841" t="n">
        <v>18</v>
      </c>
      <c r="N1841" t="n">
        <v>38.89</v>
      </c>
      <c r="O1841" t="n">
        <v>24076.95</v>
      </c>
      <c r="P1841" t="n">
        <v>154.76</v>
      </c>
      <c r="Q1841" t="n">
        <v>460.69</v>
      </c>
      <c r="R1841" t="n">
        <v>58.04</v>
      </c>
      <c r="S1841" t="n">
        <v>32.19</v>
      </c>
      <c r="T1841" t="n">
        <v>8962.459999999999</v>
      </c>
      <c r="U1841" t="n">
        <v>0.55</v>
      </c>
      <c r="V1841" t="n">
        <v>0.74</v>
      </c>
      <c r="W1841" t="n">
        <v>1.48</v>
      </c>
      <c r="X1841" t="n">
        <v>0.54</v>
      </c>
      <c r="Y1841" t="n">
        <v>1</v>
      </c>
      <c r="Z1841" t="n">
        <v>10</v>
      </c>
    </row>
    <row r="1842">
      <c r="A1842" t="n">
        <v>21</v>
      </c>
      <c r="B1842" t="n">
        <v>95</v>
      </c>
      <c r="C1842" t="inlineStr">
        <is>
          <t xml:space="preserve">CONCLUIDO	</t>
        </is>
      </c>
      <c r="D1842" t="n">
        <v>6.5715</v>
      </c>
      <c r="E1842" t="n">
        <v>15.22</v>
      </c>
      <c r="F1842" t="n">
        <v>12.04</v>
      </c>
      <c r="G1842" t="n">
        <v>38.03</v>
      </c>
      <c r="H1842" t="n">
        <v>0.57</v>
      </c>
      <c r="I1842" t="n">
        <v>19</v>
      </c>
      <c r="J1842" t="n">
        <v>193.71</v>
      </c>
      <c r="K1842" t="n">
        <v>53.44</v>
      </c>
      <c r="L1842" t="n">
        <v>6.25</v>
      </c>
      <c r="M1842" t="n">
        <v>17</v>
      </c>
      <c r="N1842" t="n">
        <v>39.02</v>
      </c>
      <c r="O1842" t="n">
        <v>24124.47</v>
      </c>
      <c r="P1842" t="n">
        <v>153.91</v>
      </c>
      <c r="Q1842" t="n">
        <v>460.69</v>
      </c>
      <c r="R1842" t="n">
        <v>56.89</v>
      </c>
      <c r="S1842" t="n">
        <v>32.19</v>
      </c>
      <c r="T1842" t="n">
        <v>8392.18</v>
      </c>
      <c r="U1842" t="n">
        <v>0.57</v>
      </c>
      <c r="V1842" t="n">
        <v>0.74</v>
      </c>
      <c r="W1842" t="n">
        <v>1.48</v>
      </c>
      <c r="X1842" t="n">
        <v>0.51</v>
      </c>
      <c r="Y1842" t="n">
        <v>1</v>
      </c>
      <c r="Z1842" t="n">
        <v>10</v>
      </c>
    </row>
    <row r="1843">
      <c r="A1843" t="n">
        <v>22</v>
      </c>
      <c r="B1843" t="n">
        <v>95</v>
      </c>
      <c r="C1843" t="inlineStr">
        <is>
          <t xml:space="preserve">CONCLUIDO	</t>
        </is>
      </c>
      <c r="D1843" t="n">
        <v>6.595</v>
      </c>
      <c r="E1843" t="n">
        <v>15.16</v>
      </c>
      <c r="F1843" t="n">
        <v>12.02</v>
      </c>
      <c r="G1843" t="n">
        <v>40.08</v>
      </c>
      <c r="H1843" t="n">
        <v>0.59</v>
      </c>
      <c r="I1843" t="n">
        <v>18</v>
      </c>
      <c r="J1843" t="n">
        <v>194.09</v>
      </c>
      <c r="K1843" t="n">
        <v>53.44</v>
      </c>
      <c r="L1843" t="n">
        <v>6.5</v>
      </c>
      <c r="M1843" t="n">
        <v>16</v>
      </c>
      <c r="N1843" t="n">
        <v>39.16</v>
      </c>
      <c r="O1843" t="n">
        <v>24172.03</v>
      </c>
      <c r="P1843" t="n">
        <v>153.16</v>
      </c>
      <c r="Q1843" t="n">
        <v>460.69</v>
      </c>
      <c r="R1843" t="n">
        <v>56.55</v>
      </c>
      <c r="S1843" t="n">
        <v>32.19</v>
      </c>
      <c r="T1843" t="n">
        <v>8225.280000000001</v>
      </c>
      <c r="U1843" t="n">
        <v>0.57</v>
      </c>
      <c r="V1843" t="n">
        <v>0.74</v>
      </c>
      <c r="W1843" t="n">
        <v>1.48</v>
      </c>
      <c r="X1843" t="n">
        <v>0.49</v>
      </c>
      <c r="Y1843" t="n">
        <v>1</v>
      </c>
      <c r="Z1843" t="n">
        <v>10</v>
      </c>
    </row>
    <row r="1844">
      <c r="A1844" t="n">
        <v>23</v>
      </c>
      <c r="B1844" t="n">
        <v>95</v>
      </c>
      <c r="C1844" t="inlineStr">
        <is>
          <t xml:space="preserve">CONCLUIDO	</t>
        </is>
      </c>
      <c r="D1844" t="n">
        <v>6.5963</v>
      </c>
      <c r="E1844" t="n">
        <v>15.16</v>
      </c>
      <c r="F1844" t="n">
        <v>12.02</v>
      </c>
      <c r="G1844" t="n">
        <v>40.07</v>
      </c>
      <c r="H1844" t="n">
        <v>0.62</v>
      </c>
      <c r="I1844" t="n">
        <v>18</v>
      </c>
      <c r="J1844" t="n">
        <v>194.48</v>
      </c>
      <c r="K1844" t="n">
        <v>53.44</v>
      </c>
      <c r="L1844" t="n">
        <v>6.75</v>
      </c>
      <c r="M1844" t="n">
        <v>16</v>
      </c>
      <c r="N1844" t="n">
        <v>39.29</v>
      </c>
      <c r="O1844" t="n">
        <v>24219.63</v>
      </c>
      <c r="P1844" t="n">
        <v>152.44</v>
      </c>
      <c r="Q1844" t="n">
        <v>460.69</v>
      </c>
      <c r="R1844" t="n">
        <v>56.48</v>
      </c>
      <c r="S1844" t="n">
        <v>32.19</v>
      </c>
      <c r="T1844" t="n">
        <v>8194.540000000001</v>
      </c>
      <c r="U1844" t="n">
        <v>0.57</v>
      </c>
      <c r="V1844" t="n">
        <v>0.74</v>
      </c>
      <c r="W1844" t="n">
        <v>1.47</v>
      </c>
      <c r="X1844" t="n">
        <v>0.49</v>
      </c>
      <c r="Y1844" t="n">
        <v>1</v>
      </c>
      <c r="Z1844" t="n">
        <v>10</v>
      </c>
    </row>
    <row r="1845">
      <c r="A1845" t="n">
        <v>24</v>
      </c>
      <c r="B1845" t="n">
        <v>95</v>
      </c>
      <c r="C1845" t="inlineStr">
        <is>
          <t xml:space="preserve">CONCLUIDO	</t>
        </is>
      </c>
      <c r="D1845" t="n">
        <v>6.6335</v>
      </c>
      <c r="E1845" t="n">
        <v>15.08</v>
      </c>
      <c r="F1845" t="n">
        <v>11.97</v>
      </c>
      <c r="G1845" t="n">
        <v>42.26</v>
      </c>
      <c r="H1845" t="n">
        <v>0.64</v>
      </c>
      <c r="I1845" t="n">
        <v>17</v>
      </c>
      <c r="J1845" t="n">
        <v>194.86</v>
      </c>
      <c r="K1845" t="n">
        <v>53.44</v>
      </c>
      <c r="L1845" t="n">
        <v>7</v>
      </c>
      <c r="M1845" t="n">
        <v>15</v>
      </c>
      <c r="N1845" t="n">
        <v>39.43</v>
      </c>
      <c r="O1845" t="n">
        <v>24267.28</v>
      </c>
      <c r="P1845" t="n">
        <v>151.67</v>
      </c>
      <c r="Q1845" t="n">
        <v>460.72</v>
      </c>
      <c r="R1845" t="n">
        <v>54.82</v>
      </c>
      <c r="S1845" t="n">
        <v>32.19</v>
      </c>
      <c r="T1845" t="n">
        <v>7367.53</v>
      </c>
      <c r="U1845" t="n">
        <v>0.59</v>
      </c>
      <c r="V1845" t="n">
        <v>0.75</v>
      </c>
      <c r="W1845" t="n">
        <v>1.47</v>
      </c>
      <c r="X1845" t="n">
        <v>0.44</v>
      </c>
      <c r="Y1845" t="n">
        <v>1</v>
      </c>
      <c r="Z1845" t="n">
        <v>10</v>
      </c>
    </row>
    <row r="1846">
      <c r="A1846" t="n">
        <v>25</v>
      </c>
      <c r="B1846" t="n">
        <v>95</v>
      </c>
      <c r="C1846" t="inlineStr">
        <is>
          <t xml:space="preserve">CONCLUIDO	</t>
        </is>
      </c>
      <c r="D1846" t="n">
        <v>6.6464</v>
      </c>
      <c r="E1846" t="n">
        <v>15.05</v>
      </c>
      <c r="F1846" t="n">
        <v>11.98</v>
      </c>
      <c r="G1846" t="n">
        <v>44.93</v>
      </c>
      <c r="H1846" t="n">
        <v>0.66</v>
      </c>
      <c r="I1846" t="n">
        <v>16</v>
      </c>
      <c r="J1846" t="n">
        <v>195.25</v>
      </c>
      <c r="K1846" t="n">
        <v>53.44</v>
      </c>
      <c r="L1846" t="n">
        <v>7.25</v>
      </c>
      <c r="M1846" t="n">
        <v>14</v>
      </c>
      <c r="N1846" t="n">
        <v>39.57</v>
      </c>
      <c r="O1846" t="n">
        <v>24314.98</v>
      </c>
      <c r="P1846" t="n">
        <v>151.18</v>
      </c>
      <c r="Q1846" t="n">
        <v>460.71</v>
      </c>
      <c r="R1846" t="n">
        <v>55.09</v>
      </c>
      <c r="S1846" t="n">
        <v>32.19</v>
      </c>
      <c r="T1846" t="n">
        <v>7505.03</v>
      </c>
      <c r="U1846" t="n">
        <v>0.58</v>
      </c>
      <c r="V1846" t="n">
        <v>0.75</v>
      </c>
      <c r="W1846" t="n">
        <v>1.47</v>
      </c>
      <c r="X1846" t="n">
        <v>0.45</v>
      </c>
      <c r="Y1846" t="n">
        <v>1</v>
      </c>
      <c r="Z1846" t="n">
        <v>10</v>
      </c>
    </row>
    <row r="1847">
      <c r="A1847" t="n">
        <v>26</v>
      </c>
      <c r="B1847" t="n">
        <v>95</v>
      </c>
      <c r="C1847" t="inlineStr">
        <is>
          <t xml:space="preserve">CONCLUIDO	</t>
        </is>
      </c>
      <c r="D1847" t="n">
        <v>6.6545</v>
      </c>
      <c r="E1847" t="n">
        <v>15.03</v>
      </c>
      <c r="F1847" t="n">
        <v>11.96</v>
      </c>
      <c r="G1847" t="n">
        <v>44.86</v>
      </c>
      <c r="H1847" t="n">
        <v>0.68</v>
      </c>
      <c r="I1847" t="n">
        <v>16</v>
      </c>
      <c r="J1847" t="n">
        <v>195.64</v>
      </c>
      <c r="K1847" t="n">
        <v>53.44</v>
      </c>
      <c r="L1847" t="n">
        <v>7.5</v>
      </c>
      <c r="M1847" t="n">
        <v>14</v>
      </c>
      <c r="N1847" t="n">
        <v>39.7</v>
      </c>
      <c r="O1847" t="n">
        <v>24362.73</v>
      </c>
      <c r="P1847" t="n">
        <v>150.53</v>
      </c>
      <c r="Q1847" t="n">
        <v>460.69</v>
      </c>
      <c r="R1847" t="n">
        <v>54.65</v>
      </c>
      <c r="S1847" t="n">
        <v>32.19</v>
      </c>
      <c r="T1847" t="n">
        <v>7285.32</v>
      </c>
      <c r="U1847" t="n">
        <v>0.59</v>
      </c>
      <c r="V1847" t="n">
        <v>0.75</v>
      </c>
      <c r="W1847" t="n">
        <v>1.47</v>
      </c>
      <c r="X1847" t="n">
        <v>0.43</v>
      </c>
      <c r="Y1847" t="n">
        <v>1</v>
      </c>
      <c r="Z1847" t="n">
        <v>10</v>
      </c>
    </row>
    <row r="1848">
      <c r="A1848" t="n">
        <v>27</v>
      </c>
      <c r="B1848" t="n">
        <v>95</v>
      </c>
      <c r="C1848" t="inlineStr">
        <is>
          <t xml:space="preserve">CONCLUIDO	</t>
        </is>
      </c>
      <c r="D1848" t="n">
        <v>6.6831</v>
      </c>
      <c r="E1848" t="n">
        <v>14.96</v>
      </c>
      <c r="F1848" t="n">
        <v>11.94</v>
      </c>
      <c r="G1848" t="n">
        <v>47.74</v>
      </c>
      <c r="H1848" t="n">
        <v>0.7</v>
      </c>
      <c r="I1848" t="n">
        <v>15</v>
      </c>
      <c r="J1848" t="n">
        <v>196.03</v>
      </c>
      <c r="K1848" t="n">
        <v>53.44</v>
      </c>
      <c r="L1848" t="n">
        <v>7.75</v>
      </c>
      <c r="M1848" t="n">
        <v>13</v>
      </c>
      <c r="N1848" t="n">
        <v>39.84</v>
      </c>
      <c r="O1848" t="n">
        <v>24410.52</v>
      </c>
      <c r="P1848" t="n">
        <v>149.63</v>
      </c>
      <c r="Q1848" t="n">
        <v>460.7</v>
      </c>
      <c r="R1848" t="n">
        <v>53.72</v>
      </c>
      <c r="S1848" t="n">
        <v>32.19</v>
      </c>
      <c r="T1848" t="n">
        <v>6828.08</v>
      </c>
      <c r="U1848" t="n">
        <v>0.6</v>
      </c>
      <c r="V1848" t="n">
        <v>0.75</v>
      </c>
      <c r="W1848" t="n">
        <v>1.47</v>
      </c>
      <c r="X1848" t="n">
        <v>0.4</v>
      </c>
      <c r="Y1848" t="n">
        <v>1</v>
      </c>
      <c r="Z1848" t="n">
        <v>10</v>
      </c>
    </row>
    <row r="1849">
      <c r="A1849" t="n">
        <v>28</v>
      </c>
      <c r="B1849" t="n">
        <v>95</v>
      </c>
      <c r="C1849" t="inlineStr">
        <is>
          <t xml:space="preserve">CONCLUIDO	</t>
        </is>
      </c>
      <c r="D1849" t="n">
        <v>6.6869</v>
      </c>
      <c r="E1849" t="n">
        <v>14.95</v>
      </c>
      <c r="F1849" t="n">
        <v>11.93</v>
      </c>
      <c r="G1849" t="n">
        <v>47.71</v>
      </c>
      <c r="H1849" t="n">
        <v>0.72</v>
      </c>
      <c r="I1849" t="n">
        <v>15</v>
      </c>
      <c r="J1849" t="n">
        <v>196.41</v>
      </c>
      <c r="K1849" t="n">
        <v>53.44</v>
      </c>
      <c r="L1849" t="n">
        <v>8</v>
      </c>
      <c r="M1849" t="n">
        <v>13</v>
      </c>
      <c r="N1849" t="n">
        <v>39.98</v>
      </c>
      <c r="O1849" t="n">
        <v>24458.36</v>
      </c>
      <c r="P1849" t="n">
        <v>149.66</v>
      </c>
      <c r="Q1849" t="n">
        <v>460.69</v>
      </c>
      <c r="R1849" t="n">
        <v>53.35</v>
      </c>
      <c r="S1849" t="n">
        <v>32.19</v>
      </c>
      <c r="T1849" t="n">
        <v>6643.6</v>
      </c>
      <c r="U1849" t="n">
        <v>0.6</v>
      </c>
      <c r="V1849" t="n">
        <v>0.75</v>
      </c>
      <c r="W1849" t="n">
        <v>1.47</v>
      </c>
      <c r="X1849" t="n">
        <v>0.39</v>
      </c>
      <c r="Y1849" t="n">
        <v>1</v>
      </c>
      <c r="Z1849" t="n">
        <v>10</v>
      </c>
    </row>
    <row r="1850">
      <c r="A1850" t="n">
        <v>29</v>
      </c>
      <c r="B1850" t="n">
        <v>95</v>
      </c>
      <c r="C1850" t="inlineStr">
        <is>
          <t xml:space="preserve">CONCLUIDO	</t>
        </is>
      </c>
      <c r="D1850" t="n">
        <v>6.7187</v>
      </c>
      <c r="E1850" t="n">
        <v>14.88</v>
      </c>
      <c r="F1850" t="n">
        <v>11.89</v>
      </c>
      <c r="G1850" t="n">
        <v>50.98</v>
      </c>
      <c r="H1850" t="n">
        <v>0.74</v>
      </c>
      <c r="I1850" t="n">
        <v>14</v>
      </c>
      <c r="J1850" t="n">
        <v>196.8</v>
      </c>
      <c r="K1850" t="n">
        <v>53.44</v>
      </c>
      <c r="L1850" t="n">
        <v>8.25</v>
      </c>
      <c r="M1850" t="n">
        <v>12</v>
      </c>
      <c r="N1850" t="n">
        <v>40.12</v>
      </c>
      <c r="O1850" t="n">
        <v>24506.24</v>
      </c>
      <c r="P1850" t="n">
        <v>148.6</v>
      </c>
      <c r="Q1850" t="n">
        <v>460.7</v>
      </c>
      <c r="R1850" t="n">
        <v>52.2</v>
      </c>
      <c r="S1850" t="n">
        <v>32.19</v>
      </c>
      <c r="T1850" t="n">
        <v>6073.44</v>
      </c>
      <c r="U1850" t="n">
        <v>0.62</v>
      </c>
      <c r="V1850" t="n">
        <v>0.75</v>
      </c>
      <c r="W1850" t="n">
        <v>1.47</v>
      </c>
      <c r="X1850" t="n">
        <v>0.36</v>
      </c>
      <c r="Y1850" t="n">
        <v>1</v>
      </c>
      <c r="Z1850" t="n">
        <v>10</v>
      </c>
    </row>
    <row r="1851">
      <c r="A1851" t="n">
        <v>30</v>
      </c>
      <c r="B1851" t="n">
        <v>95</v>
      </c>
      <c r="C1851" t="inlineStr">
        <is>
          <t xml:space="preserve">CONCLUIDO	</t>
        </is>
      </c>
      <c r="D1851" t="n">
        <v>6.7192</v>
      </c>
      <c r="E1851" t="n">
        <v>14.88</v>
      </c>
      <c r="F1851" t="n">
        <v>11.89</v>
      </c>
      <c r="G1851" t="n">
        <v>50.97</v>
      </c>
      <c r="H1851" t="n">
        <v>0.77</v>
      </c>
      <c r="I1851" t="n">
        <v>14</v>
      </c>
      <c r="J1851" t="n">
        <v>197.19</v>
      </c>
      <c r="K1851" t="n">
        <v>53.44</v>
      </c>
      <c r="L1851" t="n">
        <v>8.5</v>
      </c>
      <c r="M1851" t="n">
        <v>12</v>
      </c>
      <c r="N1851" t="n">
        <v>40.26</v>
      </c>
      <c r="O1851" t="n">
        <v>24554.18</v>
      </c>
      <c r="P1851" t="n">
        <v>148.25</v>
      </c>
      <c r="Q1851" t="n">
        <v>460.69</v>
      </c>
      <c r="R1851" t="n">
        <v>52.2</v>
      </c>
      <c r="S1851" t="n">
        <v>32.19</v>
      </c>
      <c r="T1851" t="n">
        <v>6070.39</v>
      </c>
      <c r="U1851" t="n">
        <v>0.62</v>
      </c>
      <c r="V1851" t="n">
        <v>0.75</v>
      </c>
      <c r="W1851" t="n">
        <v>1.47</v>
      </c>
      <c r="X1851" t="n">
        <v>0.36</v>
      </c>
      <c r="Y1851" t="n">
        <v>1</v>
      </c>
      <c r="Z1851" t="n">
        <v>10</v>
      </c>
    </row>
    <row r="1852">
      <c r="A1852" t="n">
        <v>31</v>
      </c>
      <c r="B1852" t="n">
        <v>95</v>
      </c>
      <c r="C1852" t="inlineStr">
        <is>
          <t xml:space="preserve">CONCLUIDO	</t>
        </is>
      </c>
      <c r="D1852" t="n">
        <v>6.7113</v>
      </c>
      <c r="E1852" t="n">
        <v>14.9</v>
      </c>
      <c r="F1852" t="n">
        <v>11.91</v>
      </c>
      <c r="G1852" t="n">
        <v>51.05</v>
      </c>
      <c r="H1852" t="n">
        <v>0.79</v>
      </c>
      <c r="I1852" t="n">
        <v>14</v>
      </c>
      <c r="J1852" t="n">
        <v>197.58</v>
      </c>
      <c r="K1852" t="n">
        <v>53.44</v>
      </c>
      <c r="L1852" t="n">
        <v>8.75</v>
      </c>
      <c r="M1852" t="n">
        <v>12</v>
      </c>
      <c r="N1852" t="n">
        <v>40.39</v>
      </c>
      <c r="O1852" t="n">
        <v>24602.15</v>
      </c>
      <c r="P1852" t="n">
        <v>147.44</v>
      </c>
      <c r="Q1852" t="n">
        <v>460.69</v>
      </c>
      <c r="R1852" t="n">
        <v>52.87</v>
      </c>
      <c r="S1852" t="n">
        <v>32.19</v>
      </c>
      <c r="T1852" t="n">
        <v>6408.47</v>
      </c>
      <c r="U1852" t="n">
        <v>0.61</v>
      </c>
      <c r="V1852" t="n">
        <v>0.75</v>
      </c>
      <c r="W1852" t="n">
        <v>1.47</v>
      </c>
      <c r="X1852" t="n">
        <v>0.38</v>
      </c>
      <c r="Y1852" t="n">
        <v>1</v>
      </c>
      <c r="Z1852" t="n">
        <v>10</v>
      </c>
    </row>
    <row r="1853">
      <c r="A1853" t="n">
        <v>32</v>
      </c>
      <c r="B1853" t="n">
        <v>95</v>
      </c>
      <c r="C1853" t="inlineStr">
        <is>
          <t xml:space="preserve">CONCLUIDO	</t>
        </is>
      </c>
      <c r="D1853" t="n">
        <v>6.7389</v>
      </c>
      <c r="E1853" t="n">
        <v>14.84</v>
      </c>
      <c r="F1853" t="n">
        <v>11.89</v>
      </c>
      <c r="G1853" t="n">
        <v>54.86</v>
      </c>
      <c r="H1853" t="n">
        <v>0.8100000000000001</v>
      </c>
      <c r="I1853" t="n">
        <v>13</v>
      </c>
      <c r="J1853" t="n">
        <v>197.97</v>
      </c>
      <c r="K1853" t="n">
        <v>53.44</v>
      </c>
      <c r="L1853" t="n">
        <v>9</v>
      </c>
      <c r="M1853" t="n">
        <v>11</v>
      </c>
      <c r="N1853" t="n">
        <v>40.53</v>
      </c>
      <c r="O1853" t="n">
        <v>24650.18</v>
      </c>
      <c r="P1853" t="n">
        <v>147.34</v>
      </c>
      <c r="Q1853" t="n">
        <v>460.69</v>
      </c>
      <c r="R1853" t="n">
        <v>51.95</v>
      </c>
      <c r="S1853" t="n">
        <v>32.19</v>
      </c>
      <c r="T1853" t="n">
        <v>5953.91</v>
      </c>
      <c r="U1853" t="n">
        <v>0.62</v>
      </c>
      <c r="V1853" t="n">
        <v>0.75</v>
      </c>
      <c r="W1853" t="n">
        <v>1.47</v>
      </c>
      <c r="X1853" t="n">
        <v>0.35</v>
      </c>
      <c r="Y1853" t="n">
        <v>1</v>
      </c>
      <c r="Z1853" t="n">
        <v>10</v>
      </c>
    </row>
    <row r="1854">
      <c r="A1854" t="n">
        <v>33</v>
      </c>
      <c r="B1854" t="n">
        <v>95</v>
      </c>
      <c r="C1854" t="inlineStr">
        <is>
          <t xml:space="preserve">CONCLUIDO	</t>
        </is>
      </c>
      <c r="D1854" t="n">
        <v>6.7445</v>
      </c>
      <c r="E1854" t="n">
        <v>14.83</v>
      </c>
      <c r="F1854" t="n">
        <v>11.87</v>
      </c>
      <c r="G1854" t="n">
        <v>54.81</v>
      </c>
      <c r="H1854" t="n">
        <v>0.83</v>
      </c>
      <c r="I1854" t="n">
        <v>13</v>
      </c>
      <c r="J1854" t="n">
        <v>198.36</v>
      </c>
      <c r="K1854" t="n">
        <v>53.44</v>
      </c>
      <c r="L1854" t="n">
        <v>9.25</v>
      </c>
      <c r="M1854" t="n">
        <v>11</v>
      </c>
      <c r="N1854" t="n">
        <v>40.67</v>
      </c>
      <c r="O1854" t="n">
        <v>24698.26</v>
      </c>
      <c r="P1854" t="n">
        <v>146.91</v>
      </c>
      <c r="Q1854" t="n">
        <v>460.72</v>
      </c>
      <c r="R1854" t="n">
        <v>51.55</v>
      </c>
      <c r="S1854" t="n">
        <v>32.19</v>
      </c>
      <c r="T1854" t="n">
        <v>5752.19</v>
      </c>
      <c r="U1854" t="n">
        <v>0.62</v>
      </c>
      <c r="V1854" t="n">
        <v>0.75</v>
      </c>
      <c r="W1854" t="n">
        <v>1.47</v>
      </c>
      <c r="X1854" t="n">
        <v>0.34</v>
      </c>
      <c r="Y1854" t="n">
        <v>1</v>
      </c>
      <c r="Z1854" t="n">
        <v>10</v>
      </c>
    </row>
    <row r="1855">
      <c r="A1855" t="n">
        <v>34</v>
      </c>
      <c r="B1855" t="n">
        <v>95</v>
      </c>
      <c r="C1855" t="inlineStr">
        <is>
          <t xml:space="preserve">CONCLUIDO	</t>
        </is>
      </c>
      <c r="D1855" t="n">
        <v>6.7809</v>
      </c>
      <c r="E1855" t="n">
        <v>14.75</v>
      </c>
      <c r="F1855" t="n">
        <v>11.83</v>
      </c>
      <c r="G1855" t="n">
        <v>59.16</v>
      </c>
      <c r="H1855" t="n">
        <v>0.85</v>
      </c>
      <c r="I1855" t="n">
        <v>12</v>
      </c>
      <c r="J1855" t="n">
        <v>198.75</v>
      </c>
      <c r="K1855" t="n">
        <v>53.44</v>
      </c>
      <c r="L1855" t="n">
        <v>9.5</v>
      </c>
      <c r="M1855" t="n">
        <v>10</v>
      </c>
      <c r="N1855" t="n">
        <v>40.81</v>
      </c>
      <c r="O1855" t="n">
        <v>24746.38</v>
      </c>
      <c r="P1855" t="n">
        <v>145.38</v>
      </c>
      <c r="Q1855" t="n">
        <v>460.72</v>
      </c>
      <c r="R1855" t="n">
        <v>50.26</v>
      </c>
      <c r="S1855" t="n">
        <v>32.19</v>
      </c>
      <c r="T1855" t="n">
        <v>5110.31</v>
      </c>
      <c r="U1855" t="n">
        <v>0.64</v>
      </c>
      <c r="V1855" t="n">
        <v>0.76</v>
      </c>
      <c r="W1855" t="n">
        <v>1.46</v>
      </c>
      <c r="X1855" t="n">
        <v>0.3</v>
      </c>
      <c r="Y1855" t="n">
        <v>1</v>
      </c>
      <c r="Z1855" t="n">
        <v>10</v>
      </c>
    </row>
    <row r="1856">
      <c r="A1856" t="n">
        <v>35</v>
      </c>
      <c r="B1856" t="n">
        <v>95</v>
      </c>
      <c r="C1856" t="inlineStr">
        <is>
          <t xml:space="preserve">CONCLUIDO	</t>
        </is>
      </c>
      <c r="D1856" t="n">
        <v>6.7758</v>
      </c>
      <c r="E1856" t="n">
        <v>14.76</v>
      </c>
      <c r="F1856" t="n">
        <v>11.84</v>
      </c>
      <c r="G1856" t="n">
        <v>59.22</v>
      </c>
      <c r="H1856" t="n">
        <v>0.87</v>
      </c>
      <c r="I1856" t="n">
        <v>12</v>
      </c>
      <c r="J1856" t="n">
        <v>199.14</v>
      </c>
      <c r="K1856" t="n">
        <v>53.44</v>
      </c>
      <c r="L1856" t="n">
        <v>9.75</v>
      </c>
      <c r="M1856" t="n">
        <v>10</v>
      </c>
      <c r="N1856" t="n">
        <v>40.95</v>
      </c>
      <c r="O1856" t="n">
        <v>24794.55</v>
      </c>
      <c r="P1856" t="n">
        <v>145.44</v>
      </c>
      <c r="Q1856" t="n">
        <v>460.7</v>
      </c>
      <c r="R1856" t="n">
        <v>50.62</v>
      </c>
      <c r="S1856" t="n">
        <v>32.19</v>
      </c>
      <c r="T1856" t="n">
        <v>5292.9</v>
      </c>
      <c r="U1856" t="n">
        <v>0.64</v>
      </c>
      <c r="V1856" t="n">
        <v>0.75</v>
      </c>
      <c r="W1856" t="n">
        <v>1.46</v>
      </c>
      <c r="X1856" t="n">
        <v>0.31</v>
      </c>
      <c r="Y1856" t="n">
        <v>1</v>
      </c>
      <c r="Z1856" t="n">
        <v>10</v>
      </c>
    </row>
    <row r="1857">
      <c r="A1857" t="n">
        <v>36</v>
      </c>
      <c r="B1857" t="n">
        <v>95</v>
      </c>
      <c r="C1857" t="inlineStr">
        <is>
          <t xml:space="preserve">CONCLUIDO	</t>
        </is>
      </c>
      <c r="D1857" t="n">
        <v>6.776</v>
      </c>
      <c r="E1857" t="n">
        <v>14.76</v>
      </c>
      <c r="F1857" t="n">
        <v>11.84</v>
      </c>
      <c r="G1857" t="n">
        <v>59.21</v>
      </c>
      <c r="H1857" t="n">
        <v>0.89</v>
      </c>
      <c r="I1857" t="n">
        <v>12</v>
      </c>
      <c r="J1857" t="n">
        <v>199.53</v>
      </c>
      <c r="K1857" t="n">
        <v>53.44</v>
      </c>
      <c r="L1857" t="n">
        <v>10</v>
      </c>
      <c r="M1857" t="n">
        <v>10</v>
      </c>
      <c r="N1857" t="n">
        <v>41.1</v>
      </c>
      <c r="O1857" t="n">
        <v>24842.77</v>
      </c>
      <c r="P1857" t="n">
        <v>144.99</v>
      </c>
      <c r="Q1857" t="n">
        <v>460.7</v>
      </c>
      <c r="R1857" t="n">
        <v>50.62</v>
      </c>
      <c r="S1857" t="n">
        <v>32.19</v>
      </c>
      <c r="T1857" t="n">
        <v>5294.23</v>
      </c>
      <c r="U1857" t="n">
        <v>0.64</v>
      </c>
      <c r="V1857" t="n">
        <v>0.75</v>
      </c>
      <c r="W1857" t="n">
        <v>1.46</v>
      </c>
      <c r="X1857" t="n">
        <v>0.31</v>
      </c>
      <c r="Y1857" t="n">
        <v>1</v>
      </c>
      <c r="Z1857" t="n">
        <v>10</v>
      </c>
    </row>
    <row r="1858">
      <c r="A1858" t="n">
        <v>37</v>
      </c>
      <c r="B1858" t="n">
        <v>95</v>
      </c>
      <c r="C1858" t="inlineStr">
        <is>
          <t xml:space="preserve">CONCLUIDO	</t>
        </is>
      </c>
      <c r="D1858" t="n">
        <v>6.7692</v>
      </c>
      <c r="E1858" t="n">
        <v>14.77</v>
      </c>
      <c r="F1858" t="n">
        <v>11.86</v>
      </c>
      <c r="G1858" t="n">
        <v>59.29</v>
      </c>
      <c r="H1858" t="n">
        <v>0.91</v>
      </c>
      <c r="I1858" t="n">
        <v>12</v>
      </c>
      <c r="J1858" t="n">
        <v>199.92</v>
      </c>
      <c r="K1858" t="n">
        <v>53.44</v>
      </c>
      <c r="L1858" t="n">
        <v>10.25</v>
      </c>
      <c r="M1858" t="n">
        <v>10</v>
      </c>
      <c r="N1858" t="n">
        <v>41.24</v>
      </c>
      <c r="O1858" t="n">
        <v>24891.03</v>
      </c>
      <c r="P1858" t="n">
        <v>144.1</v>
      </c>
      <c r="Q1858" t="n">
        <v>460.69</v>
      </c>
      <c r="R1858" t="n">
        <v>50.93</v>
      </c>
      <c r="S1858" t="n">
        <v>32.19</v>
      </c>
      <c r="T1858" t="n">
        <v>5447.52</v>
      </c>
      <c r="U1858" t="n">
        <v>0.63</v>
      </c>
      <c r="V1858" t="n">
        <v>0.75</v>
      </c>
      <c r="W1858" t="n">
        <v>1.47</v>
      </c>
      <c r="X1858" t="n">
        <v>0.32</v>
      </c>
      <c r="Y1858" t="n">
        <v>1</v>
      </c>
      <c r="Z1858" t="n">
        <v>10</v>
      </c>
    </row>
    <row r="1859">
      <c r="A1859" t="n">
        <v>38</v>
      </c>
      <c r="B1859" t="n">
        <v>95</v>
      </c>
      <c r="C1859" t="inlineStr">
        <is>
          <t xml:space="preserve">CONCLUIDO	</t>
        </is>
      </c>
      <c r="D1859" t="n">
        <v>6.8081</v>
      </c>
      <c r="E1859" t="n">
        <v>14.69</v>
      </c>
      <c r="F1859" t="n">
        <v>11.81</v>
      </c>
      <c r="G1859" t="n">
        <v>64.42</v>
      </c>
      <c r="H1859" t="n">
        <v>0.93</v>
      </c>
      <c r="I1859" t="n">
        <v>11</v>
      </c>
      <c r="J1859" t="n">
        <v>200.31</v>
      </c>
      <c r="K1859" t="n">
        <v>53.44</v>
      </c>
      <c r="L1859" t="n">
        <v>10.5</v>
      </c>
      <c r="M1859" t="n">
        <v>9</v>
      </c>
      <c r="N1859" t="n">
        <v>41.38</v>
      </c>
      <c r="O1859" t="n">
        <v>24939.35</v>
      </c>
      <c r="P1859" t="n">
        <v>142.84</v>
      </c>
      <c r="Q1859" t="n">
        <v>460.69</v>
      </c>
      <c r="R1859" t="n">
        <v>49.54</v>
      </c>
      <c r="S1859" t="n">
        <v>32.19</v>
      </c>
      <c r="T1859" t="n">
        <v>4756.85</v>
      </c>
      <c r="U1859" t="n">
        <v>0.65</v>
      </c>
      <c r="V1859" t="n">
        <v>0.76</v>
      </c>
      <c r="W1859" t="n">
        <v>1.46</v>
      </c>
      <c r="X1859" t="n">
        <v>0.28</v>
      </c>
      <c r="Y1859" t="n">
        <v>1</v>
      </c>
      <c r="Z1859" t="n">
        <v>10</v>
      </c>
    </row>
    <row r="1860">
      <c r="A1860" t="n">
        <v>39</v>
      </c>
      <c r="B1860" t="n">
        <v>95</v>
      </c>
      <c r="C1860" t="inlineStr">
        <is>
          <t xml:space="preserve">CONCLUIDO	</t>
        </is>
      </c>
      <c r="D1860" t="n">
        <v>6.8025</v>
      </c>
      <c r="E1860" t="n">
        <v>14.7</v>
      </c>
      <c r="F1860" t="n">
        <v>11.82</v>
      </c>
      <c r="G1860" t="n">
        <v>64.48999999999999</v>
      </c>
      <c r="H1860" t="n">
        <v>0.95</v>
      </c>
      <c r="I1860" t="n">
        <v>11</v>
      </c>
      <c r="J1860" t="n">
        <v>200.71</v>
      </c>
      <c r="K1860" t="n">
        <v>53.44</v>
      </c>
      <c r="L1860" t="n">
        <v>10.75</v>
      </c>
      <c r="M1860" t="n">
        <v>9</v>
      </c>
      <c r="N1860" t="n">
        <v>41.52</v>
      </c>
      <c r="O1860" t="n">
        <v>24987.71</v>
      </c>
      <c r="P1860" t="n">
        <v>143.62</v>
      </c>
      <c r="Q1860" t="n">
        <v>460.71</v>
      </c>
      <c r="R1860" t="n">
        <v>49.74</v>
      </c>
      <c r="S1860" t="n">
        <v>32.19</v>
      </c>
      <c r="T1860" t="n">
        <v>4857.16</v>
      </c>
      <c r="U1860" t="n">
        <v>0.65</v>
      </c>
      <c r="V1860" t="n">
        <v>0.76</v>
      </c>
      <c r="W1860" t="n">
        <v>1.47</v>
      </c>
      <c r="X1860" t="n">
        <v>0.29</v>
      </c>
      <c r="Y1860" t="n">
        <v>1</v>
      </c>
      <c r="Z1860" t="n">
        <v>10</v>
      </c>
    </row>
    <row r="1861">
      <c r="A1861" t="n">
        <v>40</v>
      </c>
      <c r="B1861" t="n">
        <v>95</v>
      </c>
      <c r="C1861" t="inlineStr">
        <is>
          <t xml:space="preserve">CONCLUIDO	</t>
        </is>
      </c>
      <c r="D1861" t="n">
        <v>6.8066</v>
      </c>
      <c r="E1861" t="n">
        <v>14.69</v>
      </c>
      <c r="F1861" t="n">
        <v>11.81</v>
      </c>
      <c r="G1861" t="n">
        <v>64.44</v>
      </c>
      <c r="H1861" t="n">
        <v>0.97</v>
      </c>
      <c r="I1861" t="n">
        <v>11</v>
      </c>
      <c r="J1861" t="n">
        <v>201.1</v>
      </c>
      <c r="K1861" t="n">
        <v>53.44</v>
      </c>
      <c r="L1861" t="n">
        <v>11</v>
      </c>
      <c r="M1861" t="n">
        <v>9</v>
      </c>
      <c r="N1861" t="n">
        <v>41.66</v>
      </c>
      <c r="O1861" t="n">
        <v>25036.12</v>
      </c>
      <c r="P1861" t="n">
        <v>142.93</v>
      </c>
      <c r="Q1861" t="n">
        <v>460.7</v>
      </c>
      <c r="R1861" t="n">
        <v>49.61</v>
      </c>
      <c r="S1861" t="n">
        <v>32.19</v>
      </c>
      <c r="T1861" t="n">
        <v>4793.13</v>
      </c>
      <c r="U1861" t="n">
        <v>0.65</v>
      </c>
      <c r="V1861" t="n">
        <v>0.76</v>
      </c>
      <c r="W1861" t="n">
        <v>1.46</v>
      </c>
      <c r="X1861" t="n">
        <v>0.28</v>
      </c>
      <c r="Y1861" t="n">
        <v>1</v>
      </c>
      <c r="Z1861" t="n">
        <v>10</v>
      </c>
    </row>
    <row r="1862">
      <c r="A1862" t="n">
        <v>41</v>
      </c>
      <c r="B1862" t="n">
        <v>95</v>
      </c>
      <c r="C1862" t="inlineStr">
        <is>
          <t xml:space="preserve">CONCLUIDO	</t>
        </is>
      </c>
      <c r="D1862" t="n">
        <v>6.8084</v>
      </c>
      <c r="E1862" t="n">
        <v>14.69</v>
      </c>
      <c r="F1862" t="n">
        <v>11.81</v>
      </c>
      <c r="G1862" t="n">
        <v>64.42</v>
      </c>
      <c r="H1862" t="n">
        <v>0.99</v>
      </c>
      <c r="I1862" t="n">
        <v>11</v>
      </c>
      <c r="J1862" t="n">
        <v>201.49</v>
      </c>
      <c r="K1862" t="n">
        <v>53.44</v>
      </c>
      <c r="L1862" t="n">
        <v>11.25</v>
      </c>
      <c r="M1862" t="n">
        <v>9</v>
      </c>
      <c r="N1862" t="n">
        <v>41.81</v>
      </c>
      <c r="O1862" t="n">
        <v>25084.58</v>
      </c>
      <c r="P1862" t="n">
        <v>141.97</v>
      </c>
      <c r="Q1862" t="n">
        <v>460.69</v>
      </c>
      <c r="R1862" t="n">
        <v>49.52</v>
      </c>
      <c r="S1862" t="n">
        <v>32.19</v>
      </c>
      <c r="T1862" t="n">
        <v>4745.96</v>
      </c>
      <c r="U1862" t="n">
        <v>0.65</v>
      </c>
      <c r="V1862" t="n">
        <v>0.76</v>
      </c>
      <c r="W1862" t="n">
        <v>1.46</v>
      </c>
      <c r="X1862" t="n">
        <v>0.28</v>
      </c>
      <c r="Y1862" t="n">
        <v>1</v>
      </c>
      <c r="Z1862" t="n">
        <v>10</v>
      </c>
    </row>
    <row r="1863">
      <c r="A1863" t="n">
        <v>42</v>
      </c>
      <c r="B1863" t="n">
        <v>95</v>
      </c>
      <c r="C1863" t="inlineStr">
        <is>
          <t xml:space="preserve">CONCLUIDO	</t>
        </is>
      </c>
      <c r="D1863" t="n">
        <v>6.8359</v>
      </c>
      <c r="E1863" t="n">
        <v>14.63</v>
      </c>
      <c r="F1863" t="n">
        <v>11.79</v>
      </c>
      <c r="G1863" t="n">
        <v>70.73</v>
      </c>
      <c r="H1863" t="n">
        <v>1.01</v>
      </c>
      <c r="I1863" t="n">
        <v>10</v>
      </c>
      <c r="J1863" t="n">
        <v>201.88</v>
      </c>
      <c r="K1863" t="n">
        <v>53.44</v>
      </c>
      <c r="L1863" t="n">
        <v>11.5</v>
      </c>
      <c r="M1863" t="n">
        <v>8</v>
      </c>
      <c r="N1863" t="n">
        <v>41.95</v>
      </c>
      <c r="O1863" t="n">
        <v>25133.09</v>
      </c>
      <c r="P1863" t="n">
        <v>141</v>
      </c>
      <c r="Q1863" t="n">
        <v>460.72</v>
      </c>
      <c r="R1863" t="n">
        <v>48.69</v>
      </c>
      <c r="S1863" t="n">
        <v>32.19</v>
      </c>
      <c r="T1863" t="n">
        <v>4338.53</v>
      </c>
      <c r="U1863" t="n">
        <v>0.66</v>
      </c>
      <c r="V1863" t="n">
        <v>0.76</v>
      </c>
      <c r="W1863" t="n">
        <v>1.46</v>
      </c>
      <c r="X1863" t="n">
        <v>0.25</v>
      </c>
      <c r="Y1863" t="n">
        <v>1</v>
      </c>
      <c r="Z1863" t="n">
        <v>10</v>
      </c>
    </row>
    <row r="1864">
      <c r="A1864" t="n">
        <v>43</v>
      </c>
      <c r="B1864" t="n">
        <v>95</v>
      </c>
      <c r="C1864" t="inlineStr">
        <is>
          <t xml:space="preserve">CONCLUIDO	</t>
        </is>
      </c>
      <c r="D1864" t="n">
        <v>6.8388</v>
      </c>
      <c r="E1864" t="n">
        <v>14.62</v>
      </c>
      <c r="F1864" t="n">
        <v>11.78</v>
      </c>
      <c r="G1864" t="n">
        <v>70.69</v>
      </c>
      <c r="H1864" t="n">
        <v>1.03</v>
      </c>
      <c r="I1864" t="n">
        <v>10</v>
      </c>
      <c r="J1864" t="n">
        <v>202.28</v>
      </c>
      <c r="K1864" t="n">
        <v>53.44</v>
      </c>
      <c r="L1864" t="n">
        <v>11.75</v>
      </c>
      <c r="M1864" t="n">
        <v>8</v>
      </c>
      <c r="N1864" t="n">
        <v>42.09</v>
      </c>
      <c r="O1864" t="n">
        <v>25181.64</v>
      </c>
      <c r="P1864" t="n">
        <v>140.72</v>
      </c>
      <c r="Q1864" t="n">
        <v>460.69</v>
      </c>
      <c r="R1864" t="n">
        <v>48.71</v>
      </c>
      <c r="S1864" t="n">
        <v>32.19</v>
      </c>
      <c r="T1864" t="n">
        <v>4345.79</v>
      </c>
      <c r="U1864" t="n">
        <v>0.66</v>
      </c>
      <c r="V1864" t="n">
        <v>0.76</v>
      </c>
      <c r="W1864" t="n">
        <v>1.46</v>
      </c>
      <c r="X1864" t="n">
        <v>0.25</v>
      </c>
      <c r="Y1864" t="n">
        <v>1</v>
      </c>
      <c r="Z1864" t="n">
        <v>10</v>
      </c>
    </row>
    <row r="1865">
      <c r="A1865" t="n">
        <v>44</v>
      </c>
      <c r="B1865" t="n">
        <v>95</v>
      </c>
      <c r="C1865" t="inlineStr">
        <is>
          <t xml:space="preserve">CONCLUIDO	</t>
        </is>
      </c>
      <c r="D1865" t="n">
        <v>6.8349</v>
      </c>
      <c r="E1865" t="n">
        <v>14.63</v>
      </c>
      <c r="F1865" t="n">
        <v>11.79</v>
      </c>
      <c r="G1865" t="n">
        <v>70.73999999999999</v>
      </c>
      <c r="H1865" t="n">
        <v>1.05</v>
      </c>
      <c r="I1865" t="n">
        <v>10</v>
      </c>
      <c r="J1865" t="n">
        <v>202.67</v>
      </c>
      <c r="K1865" t="n">
        <v>53.44</v>
      </c>
      <c r="L1865" t="n">
        <v>12</v>
      </c>
      <c r="M1865" t="n">
        <v>8</v>
      </c>
      <c r="N1865" t="n">
        <v>42.24</v>
      </c>
      <c r="O1865" t="n">
        <v>25230.25</v>
      </c>
      <c r="P1865" t="n">
        <v>140.24</v>
      </c>
      <c r="Q1865" t="n">
        <v>460.69</v>
      </c>
      <c r="R1865" t="n">
        <v>48.85</v>
      </c>
      <c r="S1865" t="n">
        <v>32.19</v>
      </c>
      <c r="T1865" t="n">
        <v>4416.1</v>
      </c>
      <c r="U1865" t="n">
        <v>0.66</v>
      </c>
      <c r="V1865" t="n">
        <v>0.76</v>
      </c>
      <c r="W1865" t="n">
        <v>1.46</v>
      </c>
      <c r="X1865" t="n">
        <v>0.26</v>
      </c>
      <c r="Y1865" t="n">
        <v>1</v>
      </c>
      <c r="Z1865" t="n">
        <v>10</v>
      </c>
    </row>
    <row r="1866">
      <c r="A1866" t="n">
        <v>45</v>
      </c>
      <c r="B1866" t="n">
        <v>95</v>
      </c>
      <c r="C1866" t="inlineStr">
        <is>
          <t xml:space="preserve">CONCLUIDO	</t>
        </is>
      </c>
      <c r="D1866" t="n">
        <v>6.8318</v>
      </c>
      <c r="E1866" t="n">
        <v>14.64</v>
      </c>
      <c r="F1866" t="n">
        <v>11.8</v>
      </c>
      <c r="G1866" t="n">
        <v>70.78</v>
      </c>
      <c r="H1866" t="n">
        <v>1.07</v>
      </c>
      <c r="I1866" t="n">
        <v>10</v>
      </c>
      <c r="J1866" t="n">
        <v>203.07</v>
      </c>
      <c r="K1866" t="n">
        <v>53.44</v>
      </c>
      <c r="L1866" t="n">
        <v>12.25</v>
      </c>
      <c r="M1866" t="n">
        <v>8</v>
      </c>
      <c r="N1866" t="n">
        <v>42.38</v>
      </c>
      <c r="O1866" t="n">
        <v>25279.03</v>
      </c>
      <c r="P1866" t="n">
        <v>139.14</v>
      </c>
      <c r="Q1866" t="n">
        <v>460.69</v>
      </c>
      <c r="R1866" t="n">
        <v>49</v>
      </c>
      <c r="S1866" t="n">
        <v>32.19</v>
      </c>
      <c r="T1866" t="n">
        <v>4490.01</v>
      </c>
      <c r="U1866" t="n">
        <v>0.66</v>
      </c>
      <c r="V1866" t="n">
        <v>0.76</v>
      </c>
      <c r="W1866" t="n">
        <v>1.47</v>
      </c>
      <c r="X1866" t="n">
        <v>0.26</v>
      </c>
      <c r="Y1866" t="n">
        <v>1</v>
      </c>
      <c r="Z1866" t="n">
        <v>10</v>
      </c>
    </row>
    <row r="1867">
      <c r="A1867" t="n">
        <v>46</v>
      </c>
      <c r="B1867" t="n">
        <v>95</v>
      </c>
      <c r="C1867" t="inlineStr">
        <is>
          <t xml:space="preserve">CONCLUIDO	</t>
        </is>
      </c>
      <c r="D1867" t="n">
        <v>6.8676</v>
      </c>
      <c r="E1867" t="n">
        <v>14.56</v>
      </c>
      <c r="F1867" t="n">
        <v>11.76</v>
      </c>
      <c r="G1867" t="n">
        <v>78.38</v>
      </c>
      <c r="H1867" t="n">
        <v>1.09</v>
      </c>
      <c r="I1867" t="n">
        <v>9</v>
      </c>
      <c r="J1867" t="n">
        <v>203.46</v>
      </c>
      <c r="K1867" t="n">
        <v>53.44</v>
      </c>
      <c r="L1867" t="n">
        <v>12.5</v>
      </c>
      <c r="M1867" t="n">
        <v>7</v>
      </c>
      <c r="N1867" t="n">
        <v>42.53</v>
      </c>
      <c r="O1867" t="n">
        <v>25327.74</v>
      </c>
      <c r="P1867" t="n">
        <v>138.21</v>
      </c>
      <c r="Q1867" t="n">
        <v>460.69</v>
      </c>
      <c r="R1867" t="n">
        <v>47.71</v>
      </c>
      <c r="S1867" t="n">
        <v>32.19</v>
      </c>
      <c r="T1867" t="n">
        <v>3854.3</v>
      </c>
      <c r="U1867" t="n">
        <v>0.67</v>
      </c>
      <c r="V1867" t="n">
        <v>0.76</v>
      </c>
      <c r="W1867" t="n">
        <v>1.46</v>
      </c>
      <c r="X1867" t="n">
        <v>0.22</v>
      </c>
      <c r="Y1867" t="n">
        <v>1</v>
      </c>
      <c r="Z1867" t="n">
        <v>10</v>
      </c>
    </row>
    <row r="1868">
      <c r="A1868" t="n">
        <v>47</v>
      </c>
      <c r="B1868" t="n">
        <v>95</v>
      </c>
      <c r="C1868" t="inlineStr">
        <is>
          <t xml:space="preserve">CONCLUIDO	</t>
        </is>
      </c>
      <c r="D1868" t="n">
        <v>6.8723</v>
      </c>
      <c r="E1868" t="n">
        <v>14.55</v>
      </c>
      <c r="F1868" t="n">
        <v>11.75</v>
      </c>
      <c r="G1868" t="n">
        <v>78.31999999999999</v>
      </c>
      <c r="H1868" t="n">
        <v>1.11</v>
      </c>
      <c r="I1868" t="n">
        <v>9</v>
      </c>
      <c r="J1868" t="n">
        <v>203.86</v>
      </c>
      <c r="K1868" t="n">
        <v>53.44</v>
      </c>
      <c r="L1868" t="n">
        <v>12.75</v>
      </c>
      <c r="M1868" t="n">
        <v>7</v>
      </c>
      <c r="N1868" t="n">
        <v>42.67</v>
      </c>
      <c r="O1868" t="n">
        <v>25376.49</v>
      </c>
      <c r="P1868" t="n">
        <v>138.31</v>
      </c>
      <c r="Q1868" t="n">
        <v>460.69</v>
      </c>
      <c r="R1868" t="n">
        <v>47.37</v>
      </c>
      <c r="S1868" t="n">
        <v>32.19</v>
      </c>
      <c r="T1868" t="n">
        <v>3682.51</v>
      </c>
      <c r="U1868" t="n">
        <v>0.68</v>
      </c>
      <c r="V1868" t="n">
        <v>0.76</v>
      </c>
      <c r="W1868" t="n">
        <v>1.46</v>
      </c>
      <c r="X1868" t="n">
        <v>0.21</v>
      </c>
      <c r="Y1868" t="n">
        <v>1</v>
      </c>
      <c r="Z1868" t="n">
        <v>10</v>
      </c>
    </row>
    <row r="1869">
      <c r="A1869" t="n">
        <v>48</v>
      </c>
      <c r="B1869" t="n">
        <v>95</v>
      </c>
      <c r="C1869" t="inlineStr">
        <is>
          <t xml:space="preserve">CONCLUIDO	</t>
        </is>
      </c>
      <c r="D1869" t="n">
        <v>6.8647</v>
      </c>
      <c r="E1869" t="n">
        <v>14.57</v>
      </c>
      <c r="F1869" t="n">
        <v>11.76</v>
      </c>
      <c r="G1869" t="n">
        <v>78.42</v>
      </c>
      <c r="H1869" t="n">
        <v>1.13</v>
      </c>
      <c r="I1869" t="n">
        <v>9</v>
      </c>
      <c r="J1869" t="n">
        <v>204.25</v>
      </c>
      <c r="K1869" t="n">
        <v>53.44</v>
      </c>
      <c r="L1869" t="n">
        <v>13</v>
      </c>
      <c r="M1869" t="n">
        <v>7</v>
      </c>
      <c r="N1869" t="n">
        <v>42.82</v>
      </c>
      <c r="O1869" t="n">
        <v>25425.3</v>
      </c>
      <c r="P1869" t="n">
        <v>138.63</v>
      </c>
      <c r="Q1869" t="n">
        <v>460.69</v>
      </c>
      <c r="R1869" t="n">
        <v>47.98</v>
      </c>
      <c r="S1869" t="n">
        <v>32.19</v>
      </c>
      <c r="T1869" t="n">
        <v>3988.52</v>
      </c>
      <c r="U1869" t="n">
        <v>0.67</v>
      </c>
      <c r="V1869" t="n">
        <v>0.76</v>
      </c>
      <c r="W1869" t="n">
        <v>1.46</v>
      </c>
      <c r="X1869" t="n">
        <v>0.23</v>
      </c>
      <c r="Y1869" t="n">
        <v>1</v>
      </c>
      <c r="Z1869" t="n">
        <v>10</v>
      </c>
    </row>
    <row r="1870">
      <c r="A1870" t="n">
        <v>49</v>
      </c>
      <c r="B1870" t="n">
        <v>95</v>
      </c>
      <c r="C1870" t="inlineStr">
        <is>
          <t xml:space="preserve">CONCLUIDO	</t>
        </is>
      </c>
      <c r="D1870" t="n">
        <v>6.8651</v>
      </c>
      <c r="E1870" t="n">
        <v>14.57</v>
      </c>
      <c r="F1870" t="n">
        <v>11.76</v>
      </c>
      <c r="G1870" t="n">
        <v>78.42</v>
      </c>
      <c r="H1870" t="n">
        <v>1.15</v>
      </c>
      <c r="I1870" t="n">
        <v>9</v>
      </c>
      <c r="J1870" t="n">
        <v>204.65</v>
      </c>
      <c r="K1870" t="n">
        <v>53.44</v>
      </c>
      <c r="L1870" t="n">
        <v>13.25</v>
      </c>
      <c r="M1870" t="n">
        <v>7</v>
      </c>
      <c r="N1870" t="n">
        <v>42.96</v>
      </c>
      <c r="O1870" t="n">
        <v>25474.16</v>
      </c>
      <c r="P1870" t="n">
        <v>138.3</v>
      </c>
      <c r="Q1870" t="n">
        <v>460.69</v>
      </c>
      <c r="R1870" t="n">
        <v>47.94</v>
      </c>
      <c r="S1870" t="n">
        <v>32.19</v>
      </c>
      <c r="T1870" t="n">
        <v>3967.02</v>
      </c>
      <c r="U1870" t="n">
        <v>0.67</v>
      </c>
      <c r="V1870" t="n">
        <v>0.76</v>
      </c>
      <c r="W1870" t="n">
        <v>1.46</v>
      </c>
      <c r="X1870" t="n">
        <v>0.23</v>
      </c>
      <c r="Y1870" t="n">
        <v>1</v>
      </c>
      <c r="Z1870" t="n">
        <v>10</v>
      </c>
    </row>
    <row r="1871">
      <c r="A1871" t="n">
        <v>50</v>
      </c>
      <c r="B1871" t="n">
        <v>95</v>
      </c>
      <c r="C1871" t="inlineStr">
        <is>
          <t xml:space="preserve">CONCLUIDO	</t>
        </is>
      </c>
      <c r="D1871" t="n">
        <v>6.8635</v>
      </c>
      <c r="E1871" t="n">
        <v>14.57</v>
      </c>
      <c r="F1871" t="n">
        <v>11.77</v>
      </c>
      <c r="G1871" t="n">
        <v>78.44</v>
      </c>
      <c r="H1871" t="n">
        <v>1.17</v>
      </c>
      <c r="I1871" t="n">
        <v>9</v>
      </c>
      <c r="J1871" t="n">
        <v>205.05</v>
      </c>
      <c r="K1871" t="n">
        <v>53.44</v>
      </c>
      <c r="L1871" t="n">
        <v>13.5</v>
      </c>
      <c r="M1871" t="n">
        <v>7</v>
      </c>
      <c r="N1871" t="n">
        <v>43.11</v>
      </c>
      <c r="O1871" t="n">
        <v>25523.06</v>
      </c>
      <c r="P1871" t="n">
        <v>136.74</v>
      </c>
      <c r="Q1871" t="n">
        <v>460.69</v>
      </c>
      <c r="R1871" t="n">
        <v>48.16</v>
      </c>
      <c r="S1871" t="n">
        <v>32.19</v>
      </c>
      <c r="T1871" t="n">
        <v>4077.63</v>
      </c>
      <c r="U1871" t="n">
        <v>0.67</v>
      </c>
      <c r="V1871" t="n">
        <v>0.76</v>
      </c>
      <c r="W1871" t="n">
        <v>1.46</v>
      </c>
      <c r="X1871" t="n">
        <v>0.23</v>
      </c>
      <c r="Y1871" t="n">
        <v>1</v>
      </c>
      <c r="Z1871" t="n">
        <v>10</v>
      </c>
    </row>
    <row r="1872">
      <c r="A1872" t="n">
        <v>51</v>
      </c>
      <c r="B1872" t="n">
        <v>95</v>
      </c>
      <c r="C1872" t="inlineStr">
        <is>
          <t xml:space="preserve">CONCLUIDO	</t>
        </is>
      </c>
      <c r="D1872" t="n">
        <v>6.8643</v>
      </c>
      <c r="E1872" t="n">
        <v>14.57</v>
      </c>
      <c r="F1872" t="n">
        <v>11.76</v>
      </c>
      <c r="G1872" t="n">
        <v>78.43000000000001</v>
      </c>
      <c r="H1872" t="n">
        <v>1.19</v>
      </c>
      <c r="I1872" t="n">
        <v>9</v>
      </c>
      <c r="J1872" t="n">
        <v>205.44</v>
      </c>
      <c r="K1872" t="n">
        <v>53.44</v>
      </c>
      <c r="L1872" t="n">
        <v>13.75</v>
      </c>
      <c r="M1872" t="n">
        <v>7</v>
      </c>
      <c r="N1872" t="n">
        <v>43.26</v>
      </c>
      <c r="O1872" t="n">
        <v>25572.02</v>
      </c>
      <c r="P1872" t="n">
        <v>136.4</v>
      </c>
      <c r="Q1872" t="n">
        <v>460.7</v>
      </c>
      <c r="R1872" t="n">
        <v>47.97</v>
      </c>
      <c r="S1872" t="n">
        <v>32.19</v>
      </c>
      <c r="T1872" t="n">
        <v>3983.98</v>
      </c>
      <c r="U1872" t="n">
        <v>0.67</v>
      </c>
      <c r="V1872" t="n">
        <v>0.76</v>
      </c>
      <c r="W1872" t="n">
        <v>1.46</v>
      </c>
      <c r="X1872" t="n">
        <v>0.23</v>
      </c>
      <c r="Y1872" t="n">
        <v>1</v>
      </c>
      <c r="Z1872" t="n">
        <v>10</v>
      </c>
    </row>
    <row r="1873">
      <c r="A1873" t="n">
        <v>52</v>
      </c>
      <c r="B1873" t="n">
        <v>95</v>
      </c>
      <c r="C1873" t="inlineStr">
        <is>
          <t xml:space="preserve">CONCLUIDO	</t>
        </is>
      </c>
      <c r="D1873" t="n">
        <v>6.8946</v>
      </c>
      <c r="E1873" t="n">
        <v>14.5</v>
      </c>
      <c r="F1873" t="n">
        <v>11.74</v>
      </c>
      <c r="G1873" t="n">
        <v>88.03</v>
      </c>
      <c r="H1873" t="n">
        <v>1.21</v>
      </c>
      <c r="I1873" t="n">
        <v>8</v>
      </c>
      <c r="J1873" t="n">
        <v>205.84</v>
      </c>
      <c r="K1873" t="n">
        <v>53.44</v>
      </c>
      <c r="L1873" t="n">
        <v>14</v>
      </c>
      <c r="M1873" t="n">
        <v>6</v>
      </c>
      <c r="N1873" t="n">
        <v>43.4</v>
      </c>
      <c r="O1873" t="n">
        <v>25621.03</v>
      </c>
      <c r="P1873" t="n">
        <v>135.37</v>
      </c>
      <c r="Q1873" t="n">
        <v>460.69</v>
      </c>
      <c r="R1873" t="n">
        <v>47.22</v>
      </c>
      <c r="S1873" t="n">
        <v>32.19</v>
      </c>
      <c r="T1873" t="n">
        <v>3610.13</v>
      </c>
      <c r="U1873" t="n">
        <v>0.68</v>
      </c>
      <c r="V1873" t="n">
        <v>0.76</v>
      </c>
      <c r="W1873" t="n">
        <v>1.46</v>
      </c>
      <c r="X1873" t="n">
        <v>0.2</v>
      </c>
      <c r="Y1873" t="n">
        <v>1</v>
      </c>
      <c r="Z1873" t="n">
        <v>10</v>
      </c>
    </row>
    <row r="1874">
      <c r="A1874" t="n">
        <v>53</v>
      </c>
      <c r="B1874" t="n">
        <v>95</v>
      </c>
      <c r="C1874" t="inlineStr">
        <is>
          <t xml:space="preserve">CONCLUIDO	</t>
        </is>
      </c>
      <c r="D1874" t="n">
        <v>6.8983</v>
      </c>
      <c r="E1874" t="n">
        <v>14.5</v>
      </c>
      <c r="F1874" t="n">
        <v>11.73</v>
      </c>
      <c r="G1874" t="n">
        <v>87.97</v>
      </c>
      <c r="H1874" t="n">
        <v>1.23</v>
      </c>
      <c r="I1874" t="n">
        <v>8</v>
      </c>
      <c r="J1874" t="n">
        <v>206.24</v>
      </c>
      <c r="K1874" t="n">
        <v>53.44</v>
      </c>
      <c r="L1874" t="n">
        <v>14.25</v>
      </c>
      <c r="M1874" t="n">
        <v>6</v>
      </c>
      <c r="N1874" t="n">
        <v>43.55</v>
      </c>
      <c r="O1874" t="n">
        <v>25670.09</v>
      </c>
      <c r="P1874" t="n">
        <v>134.94</v>
      </c>
      <c r="Q1874" t="n">
        <v>460.69</v>
      </c>
      <c r="R1874" t="n">
        <v>46.82</v>
      </c>
      <c r="S1874" t="n">
        <v>32.19</v>
      </c>
      <c r="T1874" t="n">
        <v>3413.29</v>
      </c>
      <c r="U1874" t="n">
        <v>0.6899999999999999</v>
      </c>
      <c r="V1874" t="n">
        <v>0.76</v>
      </c>
      <c r="W1874" t="n">
        <v>1.46</v>
      </c>
      <c r="X1874" t="n">
        <v>0.2</v>
      </c>
      <c r="Y1874" t="n">
        <v>1</v>
      </c>
      <c r="Z1874" t="n">
        <v>10</v>
      </c>
    </row>
    <row r="1875">
      <c r="A1875" t="n">
        <v>54</v>
      </c>
      <c r="B1875" t="n">
        <v>95</v>
      </c>
      <c r="C1875" t="inlineStr">
        <is>
          <t xml:space="preserve">CONCLUIDO	</t>
        </is>
      </c>
      <c r="D1875" t="n">
        <v>6.9004</v>
      </c>
      <c r="E1875" t="n">
        <v>14.49</v>
      </c>
      <c r="F1875" t="n">
        <v>11.73</v>
      </c>
      <c r="G1875" t="n">
        <v>87.94</v>
      </c>
      <c r="H1875" t="n">
        <v>1.25</v>
      </c>
      <c r="I1875" t="n">
        <v>8</v>
      </c>
      <c r="J1875" t="n">
        <v>206.64</v>
      </c>
      <c r="K1875" t="n">
        <v>53.44</v>
      </c>
      <c r="L1875" t="n">
        <v>14.5</v>
      </c>
      <c r="M1875" t="n">
        <v>6</v>
      </c>
      <c r="N1875" t="n">
        <v>43.7</v>
      </c>
      <c r="O1875" t="n">
        <v>25719.19</v>
      </c>
      <c r="P1875" t="n">
        <v>134.58</v>
      </c>
      <c r="Q1875" t="n">
        <v>460.76</v>
      </c>
      <c r="R1875" t="n">
        <v>46.71</v>
      </c>
      <c r="S1875" t="n">
        <v>32.19</v>
      </c>
      <c r="T1875" t="n">
        <v>3359.74</v>
      </c>
      <c r="U1875" t="n">
        <v>0.6899999999999999</v>
      </c>
      <c r="V1875" t="n">
        <v>0.76</v>
      </c>
      <c r="W1875" t="n">
        <v>1.46</v>
      </c>
      <c r="X1875" t="n">
        <v>0.19</v>
      </c>
      <c r="Y1875" t="n">
        <v>1</v>
      </c>
      <c r="Z1875" t="n">
        <v>10</v>
      </c>
    </row>
    <row r="1876">
      <c r="A1876" t="n">
        <v>55</v>
      </c>
      <c r="B1876" t="n">
        <v>95</v>
      </c>
      <c r="C1876" t="inlineStr">
        <is>
          <t xml:space="preserve">CONCLUIDO	</t>
        </is>
      </c>
      <c r="D1876" t="n">
        <v>6.9</v>
      </c>
      <c r="E1876" t="n">
        <v>14.49</v>
      </c>
      <c r="F1876" t="n">
        <v>11.73</v>
      </c>
      <c r="G1876" t="n">
        <v>87.95</v>
      </c>
      <c r="H1876" t="n">
        <v>1.27</v>
      </c>
      <c r="I1876" t="n">
        <v>8</v>
      </c>
      <c r="J1876" t="n">
        <v>207.03</v>
      </c>
      <c r="K1876" t="n">
        <v>53.44</v>
      </c>
      <c r="L1876" t="n">
        <v>14.75</v>
      </c>
      <c r="M1876" t="n">
        <v>6</v>
      </c>
      <c r="N1876" t="n">
        <v>43.85</v>
      </c>
      <c r="O1876" t="n">
        <v>25768.35</v>
      </c>
      <c r="P1876" t="n">
        <v>134.33</v>
      </c>
      <c r="Q1876" t="n">
        <v>460.75</v>
      </c>
      <c r="R1876" t="n">
        <v>46.74</v>
      </c>
      <c r="S1876" t="n">
        <v>32.19</v>
      </c>
      <c r="T1876" t="n">
        <v>3371.9</v>
      </c>
      <c r="U1876" t="n">
        <v>0.6899999999999999</v>
      </c>
      <c r="V1876" t="n">
        <v>0.76</v>
      </c>
      <c r="W1876" t="n">
        <v>1.46</v>
      </c>
      <c r="X1876" t="n">
        <v>0.19</v>
      </c>
      <c r="Y1876" t="n">
        <v>1</v>
      </c>
      <c r="Z1876" t="n">
        <v>10</v>
      </c>
    </row>
    <row r="1877">
      <c r="A1877" t="n">
        <v>56</v>
      </c>
      <c r="B1877" t="n">
        <v>95</v>
      </c>
      <c r="C1877" t="inlineStr">
        <is>
          <t xml:space="preserve">CONCLUIDO	</t>
        </is>
      </c>
      <c r="D1877" t="n">
        <v>6.8973</v>
      </c>
      <c r="E1877" t="n">
        <v>14.5</v>
      </c>
      <c r="F1877" t="n">
        <v>11.73</v>
      </c>
      <c r="G1877" t="n">
        <v>87.98999999999999</v>
      </c>
      <c r="H1877" t="n">
        <v>1.28</v>
      </c>
      <c r="I1877" t="n">
        <v>8</v>
      </c>
      <c r="J1877" t="n">
        <v>207.43</v>
      </c>
      <c r="K1877" t="n">
        <v>53.44</v>
      </c>
      <c r="L1877" t="n">
        <v>15</v>
      </c>
      <c r="M1877" t="n">
        <v>6</v>
      </c>
      <c r="N1877" t="n">
        <v>44</v>
      </c>
      <c r="O1877" t="n">
        <v>25817.56</v>
      </c>
      <c r="P1877" t="n">
        <v>133.79</v>
      </c>
      <c r="Q1877" t="n">
        <v>460.69</v>
      </c>
      <c r="R1877" t="n">
        <v>46.96</v>
      </c>
      <c r="S1877" t="n">
        <v>32.19</v>
      </c>
      <c r="T1877" t="n">
        <v>3484.65</v>
      </c>
      <c r="U1877" t="n">
        <v>0.6899999999999999</v>
      </c>
      <c r="V1877" t="n">
        <v>0.76</v>
      </c>
      <c r="W1877" t="n">
        <v>1.46</v>
      </c>
      <c r="X1877" t="n">
        <v>0.2</v>
      </c>
      <c r="Y1877" t="n">
        <v>1</v>
      </c>
      <c r="Z1877" t="n">
        <v>10</v>
      </c>
    </row>
    <row r="1878">
      <c r="A1878" t="n">
        <v>57</v>
      </c>
      <c r="B1878" t="n">
        <v>95</v>
      </c>
      <c r="C1878" t="inlineStr">
        <is>
          <t xml:space="preserve">CONCLUIDO	</t>
        </is>
      </c>
      <c r="D1878" t="n">
        <v>6.8979</v>
      </c>
      <c r="E1878" t="n">
        <v>14.5</v>
      </c>
      <c r="F1878" t="n">
        <v>11.73</v>
      </c>
      <c r="G1878" t="n">
        <v>87.98</v>
      </c>
      <c r="H1878" t="n">
        <v>1.3</v>
      </c>
      <c r="I1878" t="n">
        <v>8</v>
      </c>
      <c r="J1878" t="n">
        <v>207.83</v>
      </c>
      <c r="K1878" t="n">
        <v>53.44</v>
      </c>
      <c r="L1878" t="n">
        <v>15.25</v>
      </c>
      <c r="M1878" t="n">
        <v>6</v>
      </c>
      <c r="N1878" t="n">
        <v>44.15</v>
      </c>
      <c r="O1878" t="n">
        <v>25866.82</v>
      </c>
      <c r="P1878" t="n">
        <v>132.89</v>
      </c>
      <c r="Q1878" t="n">
        <v>460.72</v>
      </c>
      <c r="R1878" t="n">
        <v>46.9</v>
      </c>
      <c r="S1878" t="n">
        <v>32.19</v>
      </c>
      <c r="T1878" t="n">
        <v>3450.64</v>
      </c>
      <c r="U1878" t="n">
        <v>0.6899999999999999</v>
      </c>
      <c r="V1878" t="n">
        <v>0.76</v>
      </c>
      <c r="W1878" t="n">
        <v>1.46</v>
      </c>
      <c r="X1878" t="n">
        <v>0.2</v>
      </c>
      <c r="Y1878" t="n">
        <v>1</v>
      </c>
      <c r="Z1878" t="n">
        <v>10</v>
      </c>
    </row>
    <row r="1879">
      <c r="A1879" t="n">
        <v>58</v>
      </c>
      <c r="B1879" t="n">
        <v>95</v>
      </c>
      <c r="C1879" t="inlineStr">
        <is>
          <t xml:space="preserve">CONCLUIDO	</t>
        </is>
      </c>
      <c r="D1879" t="n">
        <v>6.893</v>
      </c>
      <c r="E1879" t="n">
        <v>14.51</v>
      </c>
      <c r="F1879" t="n">
        <v>11.74</v>
      </c>
      <c r="G1879" t="n">
        <v>88.06</v>
      </c>
      <c r="H1879" t="n">
        <v>1.32</v>
      </c>
      <c r="I1879" t="n">
        <v>8</v>
      </c>
      <c r="J1879" t="n">
        <v>208.23</v>
      </c>
      <c r="K1879" t="n">
        <v>53.44</v>
      </c>
      <c r="L1879" t="n">
        <v>15.5</v>
      </c>
      <c r="M1879" t="n">
        <v>6</v>
      </c>
      <c r="N1879" t="n">
        <v>44.3</v>
      </c>
      <c r="O1879" t="n">
        <v>25916.13</v>
      </c>
      <c r="P1879" t="n">
        <v>131.36</v>
      </c>
      <c r="Q1879" t="n">
        <v>460.69</v>
      </c>
      <c r="R1879" t="n">
        <v>47.29</v>
      </c>
      <c r="S1879" t="n">
        <v>32.19</v>
      </c>
      <c r="T1879" t="n">
        <v>3647.64</v>
      </c>
      <c r="U1879" t="n">
        <v>0.68</v>
      </c>
      <c r="V1879" t="n">
        <v>0.76</v>
      </c>
      <c r="W1879" t="n">
        <v>1.46</v>
      </c>
      <c r="X1879" t="n">
        <v>0.21</v>
      </c>
      <c r="Y1879" t="n">
        <v>1</v>
      </c>
      <c r="Z1879" t="n">
        <v>10</v>
      </c>
    </row>
    <row r="1880">
      <c r="A1880" t="n">
        <v>59</v>
      </c>
      <c r="B1880" t="n">
        <v>95</v>
      </c>
      <c r="C1880" t="inlineStr">
        <is>
          <t xml:space="preserve">CONCLUIDO	</t>
        </is>
      </c>
      <c r="D1880" t="n">
        <v>6.9199</v>
      </c>
      <c r="E1880" t="n">
        <v>14.45</v>
      </c>
      <c r="F1880" t="n">
        <v>11.72</v>
      </c>
      <c r="G1880" t="n">
        <v>100.47</v>
      </c>
      <c r="H1880" t="n">
        <v>1.34</v>
      </c>
      <c r="I1880" t="n">
        <v>7</v>
      </c>
      <c r="J1880" t="n">
        <v>208.63</v>
      </c>
      <c r="K1880" t="n">
        <v>53.44</v>
      </c>
      <c r="L1880" t="n">
        <v>15.75</v>
      </c>
      <c r="M1880" t="n">
        <v>5</v>
      </c>
      <c r="N1880" t="n">
        <v>44.45</v>
      </c>
      <c r="O1880" t="n">
        <v>25965.5</v>
      </c>
      <c r="P1880" t="n">
        <v>131.46</v>
      </c>
      <c r="Q1880" t="n">
        <v>460.69</v>
      </c>
      <c r="R1880" t="n">
        <v>46.61</v>
      </c>
      <c r="S1880" t="n">
        <v>32.19</v>
      </c>
      <c r="T1880" t="n">
        <v>3312.59</v>
      </c>
      <c r="U1880" t="n">
        <v>0.6899999999999999</v>
      </c>
      <c r="V1880" t="n">
        <v>0.76</v>
      </c>
      <c r="W1880" t="n">
        <v>1.46</v>
      </c>
      <c r="X1880" t="n">
        <v>0.19</v>
      </c>
      <c r="Y1880" t="n">
        <v>1</v>
      </c>
      <c r="Z1880" t="n">
        <v>10</v>
      </c>
    </row>
    <row r="1881">
      <c r="A1881" t="n">
        <v>60</v>
      </c>
      <c r="B1881" t="n">
        <v>95</v>
      </c>
      <c r="C1881" t="inlineStr">
        <is>
          <t xml:space="preserve">CONCLUIDO	</t>
        </is>
      </c>
      <c r="D1881" t="n">
        <v>6.9289</v>
      </c>
      <c r="E1881" t="n">
        <v>14.43</v>
      </c>
      <c r="F1881" t="n">
        <v>11.7</v>
      </c>
      <c r="G1881" t="n">
        <v>100.31</v>
      </c>
      <c r="H1881" t="n">
        <v>1.36</v>
      </c>
      <c r="I1881" t="n">
        <v>7</v>
      </c>
      <c r="J1881" t="n">
        <v>209.03</v>
      </c>
      <c r="K1881" t="n">
        <v>53.44</v>
      </c>
      <c r="L1881" t="n">
        <v>16</v>
      </c>
      <c r="M1881" t="n">
        <v>5</v>
      </c>
      <c r="N1881" t="n">
        <v>44.6</v>
      </c>
      <c r="O1881" t="n">
        <v>26014.91</v>
      </c>
      <c r="P1881" t="n">
        <v>131.11</v>
      </c>
      <c r="Q1881" t="n">
        <v>460.69</v>
      </c>
      <c r="R1881" t="n">
        <v>46.02</v>
      </c>
      <c r="S1881" t="n">
        <v>32.19</v>
      </c>
      <c r="T1881" t="n">
        <v>3018.38</v>
      </c>
      <c r="U1881" t="n">
        <v>0.7</v>
      </c>
      <c r="V1881" t="n">
        <v>0.76</v>
      </c>
      <c r="W1881" t="n">
        <v>1.46</v>
      </c>
      <c r="X1881" t="n">
        <v>0.17</v>
      </c>
      <c r="Y1881" t="n">
        <v>1</v>
      </c>
      <c r="Z1881" t="n">
        <v>10</v>
      </c>
    </row>
    <row r="1882">
      <c r="A1882" t="n">
        <v>61</v>
      </c>
      <c r="B1882" t="n">
        <v>95</v>
      </c>
      <c r="C1882" t="inlineStr">
        <is>
          <t xml:space="preserve">CONCLUIDO	</t>
        </is>
      </c>
      <c r="D1882" t="n">
        <v>6.9264</v>
      </c>
      <c r="E1882" t="n">
        <v>14.44</v>
      </c>
      <c r="F1882" t="n">
        <v>11.71</v>
      </c>
      <c r="G1882" t="n">
        <v>100.36</v>
      </c>
      <c r="H1882" t="n">
        <v>1.38</v>
      </c>
      <c r="I1882" t="n">
        <v>7</v>
      </c>
      <c r="J1882" t="n">
        <v>209.43</v>
      </c>
      <c r="K1882" t="n">
        <v>53.44</v>
      </c>
      <c r="L1882" t="n">
        <v>16.25</v>
      </c>
      <c r="M1882" t="n">
        <v>5</v>
      </c>
      <c r="N1882" t="n">
        <v>44.75</v>
      </c>
      <c r="O1882" t="n">
        <v>26064.38</v>
      </c>
      <c r="P1882" t="n">
        <v>131.3</v>
      </c>
      <c r="Q1882" t="n">
        <v>460.69</v>
      </c>
      <c r="R1882" t="n">
        <v>46.31</v>
      </c>
      <c r="S1882" t="n">
        <v>32.19</v>
      </c>
      <c r="T1882" t="n">
        <v>3161.27</v>
      </c>
      <c r="U1882" t="n">
        <v>0.7</v>
      </c>
      <c r="V1882" t="n">
        <v>0.76</v>
      </c>
      <c r="W1882" t="n">
        <v>1.46</v>
      </c>
      <c r="X1882" t="n">
        <v>0.17</v>
      </c>
      <c r="Y1882" t="n">
        <v>1</v>
      </c>
      <c r="Z1882" t="n">
        <v>10</v>
      </c>
    </row>
    <row r="1883">
      <c r="A1883" t="n">
        <v>62</v>
      </c>
      <c r="B1883" t="n">
        <v>95</v>
      </c>
      <c r="C1883" t="inlineStr">
        <is>
          <t xml:space="preserve">CONCLUIDO	</t>
        </is>
      </c>
      <c r="D1883" t="n">
        <v>6.9295</v>
      </c>
      <c r="E1883" t="n">
        <v>14.43</v>
      </c>
      <c r="F1883" t="n">
        <v>11.7</v>
      </c>
      <c r="G1883" t="n">
        <v>100.3</v>
      </c>
      <c r="H1883" t="n">
        <v>1.4</v>
      </c>
      <c r="I1883" t="n">
        <v>7</v>
      </c>
      <c r="J1883" t="n">
        <v>209.84</v>
      </c>
      <c r="K1883" t="n">
        <v>53.44</v>
      </c>
      <c r="L1883" t="n">
        <v>16.5</v>
      </c>
      <c r="M1883" t="n">
        <v>5</v>
      </c>
      <c r="N1883" t="n">
        <v>44.9</v>
      </c>
      <c r="O1883" t="n">
        <v>26113.9</v>
      </c>
      <c r="P1883" t="n">
        <v>131.06</v>
      </c>
      <c r="Q1883" t="n">
        <v>460.72</v>
      </c>
      <c r="R1883" t="n">
        <v>45.99</v>
      </c>
      <c r="S1883" t="n">
        <v>32.19</v>
      </c>
      <c r="T1883" t="n">
        <v>3000.13</v>
      </c>
      <c r="U1883" t="n">
        <v>0.7</v>
      </c>
      <c r="V1883" t="n">
        <v>0.76</v>
      </c>
      <c r="W1883" t="n">
        <v>1.46</v>
      </c>
      <c r="X1883" t="n">
        <v>0.17</v>
      </c>
      <c r="Y1883" t="n">
        <v>1</v>
      </c>
      <c r="Z1883" t="n">
        <v>10</v>
      </c>
    </row>
    <row r="1884">
      <c r="A1884" t="n">
        <v>63</v>
      </c>
      <c r="B1884" t="n">
        <v>95</v>
      </c>
      <c r="C1884" t="inlineStr">
        <is>
          <t xml:space="preserve">CONCLUIDO	</t>
        </is>
      </c>
      <c r="D1884" t="n">
        <v>6.9305</v>
      </c>
      <c r="E1884" t="n">
        <v>14.43</v>
      </c>
      <c r="F1884" t="n">
        <v>11.7</v>
      </c>
      <c r="G1884" t="n">
        <v>100.28</v>
      </c>
      <c r="H1884" t="n">
        <v>1.42</v>
      </c>
      <c r="I1884" t="n">
        <v>7</v>
      </c>
      <c r="J1884" t="n">
        <v>210.24</v>
      </c>
      <c r="K1884" t="n">
        <v>53.44</v>
      </c>
      <c r="L1884" t="n">
        <v>16.75</v>
      </c>
      <c r="M1884" t="n">
        <v>5</v>
      </c>
      <c r="N1884" t="n">
        <v>45.05</v>
      </c>
      <c r="O1884" t="n">
        <v>26163.47</v>
      </c>
      <c r="P1884" t="n">
        <v>130.06</v>
      </c>
      <c r="Q1884" t="n">
        <v>460.72</v>
      </c>
      <c r="R1884" t="n">
        <v>45.97</v>
      </c>
      <c r="S1884" t="n">
        <v>32.19</v>
      </c>
      <c r="T1884" t="n">
        <v>2990.06</v>
      </c>
      <c r="U1884" t="n">
        <v>0.7</v>
      </c>
      <c r="V1884" t="n">
        <v>0.76</v>
      </c>
      <c r="W1884" t="n">
        <v>1.46</v>
      </c>
      <c r="X1884" t="n">
        <v>0.17</v>
      </c>
      <c r="Y1884" t="n">
        <v>1</v>
      </c>
      <c r="Z1884" t="n">
        <v>10</v>
      </c>
    </row>
    <row r="1885">
      <c r="A1885" t="n">
        <v>64</v>
      </c>
      <c r="B1885" t="n">
        <v>95</v>
      </c>
      <c r="C1885" t="inlineStr">
        <is>
          <t xml:space="preserve">CONCLUIDO	</t>
        </is>
      </c>
      <c r="D1885" t="n">
        <v>6.9311</v>
      </c>
      <c r="E1885" t="n">
        <v>14.43</v>
      </c>
      <c r="F1885" t="n">
        <v>11.7</v>
      </c>
      <c r="G1885" t="n">
        <v>100.27</v>
      </c>
      <c r="H1885" t="n">
        <v>1.43</v>
      </c>
      <c r="I1885" t="n">
        <v>7</v>
      </c>
      <c r="J1885" t="n">
        <v>210.64</v>
      </c>
      <c r="K1885" t="n">
        <v>53.44</v>
      </c>
      <c r="L1885" t="n">
        <v>17</v>
      </c>
      <c r="M1885" t="n">
        <v>4</v>
      </c>
      <c r="N1885" t="n">
        <v>45.21</v>
      </c>
      <c r="O1885" t="n">
        <v>26213.09</v>
      </c>
      <c r="P1885" t="n">
        <v>129.14</v>
      </c>
      <c r="Q1885" t="n">
        <v>460.69</v>
      </c>
      <c r="R1885" t="n">
        <v>45.83</v>
      </c>
      <c r="S1885" t="n">
        <v>32.19</v>
      </c>
      <c r="T1885" t="n">
        <v>2921.44</v>
      </c>
      <c r="U1885" t="n">
        <v>0.7</v>
      </c>
      <c r="V1885" t="n">
        <v>0.76</v>
      </c>
      <c r="W1885" t="n">
        <v>1.46</v>
      </c>
      <c r="X1885" t="n">
        <v>0.16</v>
      </c>
      <c r="Y1885" t="n">
        <v>1</v>
      </c>
      <c r="Z1885" t="n">
        <v>10</v>
      </c>
    </row>
    <row r="1886">
      <c r="A1886" t="n">
        <v>65</v>
      </c>
      <c r="B1886" t="n">
        <v>95</v>
      </c>
      <c r="C1886" t="inlineStr">
        <is>
          <t xml:space="preserve">CONCLUIDO	</t>
        </is>
      </c>
      <c r="D1886" t="n">
        <v>6.9305</v>
      </c>
      <c r="E1886" t="n">
        <v>14.43</v>
      </c>
      <c r="F1886" t="n">
        <v>11.7</v>
      </c>
      <c r="G1886" t="n">
        <v>100.28</v>
      </c>
      <c r="H1886" t="n">
        <v>1.45</v>
      </c>
      <c r="I1886" t="n">
        <v>7</v>
      </c>
      <c r="J1886" t="n">
        <v>211.04</v>
      </c>
      <c r="K1886" t="n">
        <v>53.44</v>
      </c>
      <c r="L1886" t="n">
        <v>17.25</v>
      </c>
      <c r="M1886" t="n">
        <v>4</v>
      </c>
      <c r="N1886" t="n">
        <v>45.36</v>
      </c>
      <c r="O1886" t="n">
        <v>26262.77</v>
      </c>
      <c r="P1886" t="n">
        <v>129.1</v>
      </c>
      <c r="Q1886" t="n">
        <v>460.69</v>
      </c>
      <c r="R1886" t="n">
        <v>45.91</v>
      </c>
      <c r="S1886" t="n">
        <v>32.19</v>
      </c>
      <c r="T1886" t="n">
        <v>2964.39</v>
      </c>
      <c r="U1886" t="n">
        <v>0.7</v>
      </c>
      <c r="V1886" t="n">
        <v>0.76</v>
      </c>
      <c r="W1886" t="n">
        <v>1.46</v>
      </c>
      <c r="X1886" t="n">
        <v>0.17</v>
      </c>
      <c r="Y1886" t="n">
        <v>1</v>
      </c>
      <c r="Z1886" t="n">
        <v>10</v>
      </c>
    </row>
    <row r="1887">
      <c r="A1887" t="n">
        <v>66</v>
      </c>
      <c r="B1887" t="n">
        <v>95</v>
      </c>
      <c r="C1887" t="inlineStr">
        <is>
          <t xml:space="preserve">CONCLUIDO	</t>
        </is>
      </c>
      <c r="D1887" t="n">
        <v>6.9317</v>
      </c>
      <c r="E1887" t="n">
        <v>14.43</v>
      </c>
      <c r="F1887" t="n">
        <v>11.7</v>
      </c>
      <c r="G1887" t="n">
        <v>100.26</v>
      </c>
      <c r="H1887" t="n">
        <v>1.47</v>
      </c>
      <c r="I1887" t="n">
        <v>7</v>
      </c>
      <c r="J1887" t="n">
        <v>211.45</v>
      </c>
      <c r="K1887" t="n">
        <v>53.44</v>
      </c>
      <c r="L1887" t="n">
        <v>17.5</v>
      </c>
      <c r="M1887" t="n">
        <v>4</v>
      </c>
      <c r="N1887" t="n">
        <v>45.51</v>
      </c>
      <c r="O1887" t="n">
        <v>26312.5</v>
      </c>
      <c r="P1887" t="n">
        <v>128.76</v>
      </c>
      <c r="Q1887" t="n">
        <v>460.69</v>
      </c>
      <c r="R1887" t="n">
        <v>45.73</v>
      </c>
      <c r="S1887" t="n">
        <v>32.19</v>
      </c>
      <c r="T1887" t="n">
        <v>2873.49</v>
      </c>
      <c r="U1887" t="n">
        <v>0.7</v>
      </c>
      <c r="V1887" t="n">
        <v>0.76</v>
      </c>
      <c r="W1887" t="n">
        <v>1.46</v>
      </c>
      <c r="X1887" t="n">
        <v>0.16</v>
      </c>
      <c r="Y1887" t="n">
        <v>1</v>
      </c>
      <c r="Z1887" t="n">
        <v>10</v>
      </c>
    </row>
    <row r="1888">
      <c r="A1888" t="n">
        <v>67</v>
      </c>
      <c r="B1888" t="n">
        <v>95</v>
      </c>
      <c r="C1888" t="inlineStr">
        <is>
          <t xml:space="preserve">CONCLUIDO	</t>
        </is>
      </c>
      <c r="D1888" t="n">
        <v>6.9324</v>
      </c>
      <c r="E1888" t="n">
        <v>14.42</v>
      </c>
      <c r="F1888" t="n">
        <v>11.7</v>
      </c>
      <c r="G1888" t="n">
        <v>100.25</v>
      </c>
      <c r="H1888" t="n">
        <v>1.49</v>
      </c>
      <c r="I1888" t="n">
        <v>7</v>
      </c>
      <c r="J1888" t="n">
        <v>211.85</v>
      </c>
      <c r="K1888" t="n">
        <v>53.44</v>
      </c>
      <c r="L1888" t="n">
        <v>17.75</v>
      </c>
      <c r="M1888" t="n">
        <v>3</v>
      </c>
      <c r="N1888" t="n">
        <v>45.67</v>
      </c>
      <c r="O1888" t="n">
        <v>26362.28</v>
      </c>
      <c r="P1888" t="n">
        <v>127.95</v>
      </c>
      <c r="Q1888" t="n">
        <v>460.69</v>
      </c>
      <c r="R1888" t="n">
        <v>45.7</v>
      </c>
      <c r="S1888" t="n">
        <v>32.19</v>
      </c>
      <c r="T1888" t="n">
        <v>2857.43</v>
      </c>
      <c r="U1888" t="n">
        <v>0.7</v>
      </c>
      <c r="V1888" t="n">
        <v>0.76</v>
      </c>
      <c r="W1888" t="n">
        <v>1.46</v>
      </c>
      <c r="X1888" t="n">
        <v>0.16</v>
      </c>
      <c r="Y1888" t="n">
        <v>1</v>
      </c>
      <c r="Z1888" t="n">
        <v>10</v>
      </c>
    </row>
    <row r="1889">
      <c r="A1889" t="n">
        <v>68</v>
      </c>
      <c r="B1889" t="n">
        <v>95</v>
      </c>
      <c r="C1889" t="inlineStr">
        <is>
          <t xml:space="preserve">CONCLUIDO	</t>
        </is>
      </c>
      <c r="D1889" t="n">
        <v>6.9327</v>
      </c>
      <c r="E1889" t="n">
        <v>14.42</v>
      </c>
      <c r="F1889" t="n">
        <v>11.7</v>
      </c>
      <c r="G1889" t="n">
        <v>100.25</v>
      </c>
      <c r="H1889" t="n">
        <v>1.51</v>
      </c>
      <c r="I1889" t="n">
        <v>7</v>
      </c>
      <c r="J1889" t="n">
        <v>212.25</v>
      </c>
      <c r="K1889" t="n">
        <v>53.44</v>
      </c>
      <c r="L1889" t="n">
        <v>18</v>
      </c>
      <c r="M1889" t="n">
        <v>3</v>
      </c>
      <c r="N1889" t="n">
        <v>45.82</v>
      </c>
      <c r="O1889" t="n">
        <v>26412.11</v>
      </c>
      <c r="P1889" t="n">
        <v>127.75</v>
      </c>
      <c r="Q1889" t="n">
        <v>460.69</v>
      </c>
      <c r="R1889" t="n">
        <v>45.63</v>
      </c>
      <c r="S1889" t="n">
        <v>32.19</v>
      </c>
      <c r="T1889" t="n">
        <v>2822.11</v>
      </c>
      <c r="U1889" t="n">
        <v>0.71</v>
      </c>
      <c r="V1889" t="n">
        <v>0.76</v>
      </c>
      <c r="W1889" t="n">
        <v>1.46</v>
      </c>
      <c r="X1889" t="n">
        <v>0.16</v>
      </c>
      <c r="Y1889" t="n">
        <v>1</v>
      </c>
      <c r="Z1889" t="n">
        <v>10</v>
      </c>
    </row>
    <row r="1890">
      <c r="A1890" t="n">
        <v>69</v>
      </c>
      <c r="B1890" t="n">
        <v>95</v>
      </c>
      <c r="C1890" t="inlineStr">
        <is>
          <t xml:space="preserve">CONCLUIDO	</t>
        </is>
      </c>
      <c r="D1890" t="n">
        <v>6.9291</v>
      </c>
      <c r="E1890" t="n">
        <v>14.43</v>
      </c>
      <c r="F1890" t="n">
        <v>11.7</v>
      </c>
      <c r="G1890" t="n">
        <v>100.31</v>
      </c>
      <c r="H1890" t="n">
        <v>1.52</v>
      </c>
      <c r="I1890" t="n">
        <v>7</v>
      </c>
      <c r="J1890" t="n">
        <v>212.66</v>
      </c>
      <c r="K1890" t="n">
        <v>53.44</v>
      </c>
      <c r="L1890" t="n">
        <v>18.25</v>
      </c>
      <c r="M1890" t="n">
        <v>3</v>
      </c>
      <c r="N1890" t="n">
        <v>45.97</v>
      </c>
      <c r="O1890" t="n">
        <v>26462</v>
      </c>
      <c r="P1890" t="n">
        <v>127.1</v>
      </c>
      <c r="Q1890" t="n">
        <v>460.69</v>
      </c>
      <c r="R1890" t="n">
        <v>45.97</v>
      </c>
      <c r="S1890" t="n">
        <v>32.19</v>
      </c>
      <c r="T1890" t="n">
        <v>2992.86</v>
      </c>
      <c r="U1890" t="n">
        <v>0.7</v>
      </c>
      <c r="V1890" t="n">
        <v>0.76</v>
      </c>
      <c r="W1890" t="n">
        <v>1.46</v>
      </c>
      <c r="X1890" t="n">
        <v>0.17</v>
      </c>
      <c r="Y1890" t="n">
        <v>1</v>
      </c>
      <c r="Z1890" t="n">
        <v>10</v>
      </c>
    </row>
    <row r="1891">
      <c r="A1891" t="n">
        <v>70</v>
      </c>
      <c r="B1891" t="n">
        <v>95</v>
      </c>
      <c r="C1891" t="inlineStr">
        <is>
          <t xml:space="preserve">CONCLUIDO	</t>
        </is>
      </c>
      <c r="D1891" t="n">
        <v>6.9602</v>
      </c>
      <c r="E1891" t="n">
        <v>14.37</v>
      </c>
      <c r="F1891" t="n">
        <v>11.68</v>
      </c>
      <c r="G1891" t="n">
        <v>116.76</v>
      </c>
      <c r="H1891" t="n">
        <v>1.54</v>
      </c>
      <c r="I1891" t="n">
        <v>6</v>
      </c>
      <c r="J1891" t="n">
        <v>213.06</v>
      </c>
      <c r="K1891" t="n">
        <v>53.44</v>
      </c>
      <c r="L1891" t="n">
        <v>18.5</v>
      </c>
      <c r="M1891" t="n">
        <v>2</v>
      </c>
      <c r="N1891" t="n">
        <v>46.13</v>
      </c>
      <c r="O1891" t="n">
        <v>26511.94</v>
      </c>
      <c r="P1891" t="n">
        <v>126.14</v>
      </c>
      <c r="Q1891" t="n">
        <v>460.69</v>
      </c>
      <c r="R1891" t="n">
        <v>45.01</v>
      </c>
      <c r="S1891" t="n">
        <v>32.19</v>
      </c>
      <c r="T1891" t="n">
        <v>2519.11</v>
      </c>
      <c r="U1891" t="n">
        <v>0.72</v>
      </c>
      <c r="V1891" t="n">
        <v>0.77</v>
      </c>
      <c r="W1891" t="n">
        <v>1.46</v>
      </c>
      <c r="X1891" t="n">
        <v>0.14</v>
      </c>
      <c r="Y1891" t="n">
        <v>1</v>
      </c>
      <c r="Z1891" t="n">
        <v>10</v>
      </c>
    </row>
    <row r="1892">
      <c r="A1892" t="n">
        <v>71</v>
      </c>
      <c r="B1892" t="n">
        <v>95</v>
      </c>
      <c r="C1892" t="inlineStr">
        <is>
          <t xml:space="preserve">CONCLUIDO	</t>
        </is>
      </c>
      <c r="D1892" t="n">
        <v>6.9616</v>
      </c>
      <c r="E1892" t="n">
        <v>14.36</v>
      </c>
      <c r="F1892" t="n">
        <v>11.67</v>
      </c>
      <c r="G1892" t="n">
        <v>116.72</v>
      </c>
      <c r="H1892" t="n">
        <v>1.56</v>
      </c>
      <c r="I1892" t="n">
        <v>6</v>
      </c>
      <c r="J1892" t="n">
        <v>213.47</v>
      </c>
      <c r="K1892" t="n">
        <v>53.44</v>
      </c>
      <c r="L1892" t="n">
        <v>18.75</v>
      </c>
      <c r="M1892" t="n">
        <v>1</v>
      </c>
      <c r="N1892" t="n">
        <v>46.28</v>
      </c>
      <c r="O1892" t="n">
        <v>26561.93</v>
      </c>
      <c r="P1892" t="n">
        <v>126.19</v>
      </c>
      <c r="Q1892" t="n">
        <v>460.69</v>
      </c>
      <c r="R1892" t="n">
        <v>44.94</v>
      </c>
      <c r="S1892" t="n">
        <v>32.19</v>
      </c>
      <c r="T1892" t="n">
        <v>2480.07</v>
      </c>
      <c r="U1892" t="n">
        <v>0.72</v>
      </c>
      <c r="V1892" t="n">
        <v>0.77</v>
      </c>
      <c r="W1892" t="n">
        <v>1.46</v>
      </c>
      <c r="X1892" t="n">
        <v>0.14</v>
      </c>
      <c r="Y1892" t="n">
        <v>1</v>
      </c>
      <c r="Z1892" t="n">
        <v>10</v>
      </c>
    </row>
    <row r="1893">
      <c r="A1893" t="n">
        <v>72</v>
      </c>
      <c r="B1893" t="n">
        <v>95</v>
      </c>
      <c r="C1893" t="inlineStr">
        <is>
          <t xml:space="preserve">CONCLUIDO	</t>
        </is>
      </c>
      <c r="D1893" t="n">
        <v>6.9608</v>
      </c>
      <c r="E1893" t="n">
        <v>14.37</v>
      </c>
      <c r="F1893" t="n">
        <v>11.67</v>
      </c>
      <c r="G1893" t="n">
        <v>116.74</v>
      </c>
      <c r="H1893" t="n">
        <v>1.58</v>
      </c>
      <c r="I1893" t="n">
        <v>6</v>
      </c>
      <c r="J1893" t="n">
        <v>213.87</v>
      </c>
      <c r="K1893" t="n">
        <v>53.44</v>
      </c>
      <c r="L1893" t="n">
        <v>19</v>
      </c>
      <c r="M1893" t="n">
        <v>0</v>
      </c>
      <c r="N1893" t="n">
        <v>46.44</v>
      </c>
      <c r="O1893" t="n">
        <v>26611.98</v>
      </c>
      <c r="P1893" t="n">
        <v>126.42</v>
      </c>
      <c r="Q1893" t="n">
        <v>460.69</v>
      </c>
      <c r="R1893" t="n">
        <v>44.9</v>
      </c>
      <c r="S1893" t="n">
        <v>32.19</v>
      </c>
      <c r="T1893" t="n">
        <v>2460.34</v>
      </c>
      <c r="U1893" t="n">
        <v>0.72</v>
      </c>
      <c r="V1893" t="n">
        <v>0.77</v>
      </c>
      <c r="W1893" t="n">
        <v>1.46</v>
      </c>
      <c r="X1893" t="n">
        <v>0.14</v>
      </c>
      <c r="Y1893" t="n">
        <v>1</v>
      </c>
      <c r="Z1893" t="n">
        <v>10</v>
      </c>
    </row>
    <row r="1894">
      <c r="A1894" t="n">
        <v>0</v>
      </c>
      <c r="B1894" t="n">
        <v>55</v>
      </c>
      <c r="C1894" t="inlineStr">
        <is>
          <t xml:space="preserve">CONCLUIDO	</t>
        </is>
      </c>
      <c r="D1894" t="n">
        <v>5.2115</v>
      </c>
      <c r="E1894" t="n">
        <v>19.19</v>
      </c>
      <c r="F1894" t="n">
        <v>14.6</v>
      </c>
      <c r="G1894" t="n">
        <v>8.34</v>
      </c>
      <c r="H1894" t="n">
        <v>0.15</v>
      </c>
      <c r="I1894" t="n">
        <v>105</v>
      </c>
      <c r="J1894" t="n">
        <v>116.05</v>
      </c>
      <c r="K1894" t="n">
        <v>43.4</v>
      </c>
      <c r="L1894" t="n">
        <v>1</v>
      </c>
      <c r="M1894" t="n">
        <v>103</v>
      </c>
      <c r="N1894" t="n">
        <v>16.65</v>
      </c>
      <c r="O1894" t="n">
        <v>14546.17</v>
      </c>
      <c r="P1894" t="n">
        <v>143.84</v>
      </c>
      <c r="Q1894" t="n">
        <v>460.94</v>
      </c>
      <c r="R1894" t="n">
        <v>140.06</v>
      </c>
      <c r="S1894" t="n">
        <v>32.19</v>
      </c>
      <c r="T1894" t="n">
        <v>49547.16</v>
      </c>
      <c r="U1894" t="n">
        <v>0.23</v>
      </c>
      <c r="V1894" t="n">
        <v>0.61</v>
      </c>
      <c r="W1894" t="n">
        <v>1.62</v>
      </c>
      <c r="X1894" t="n">
        <v>3.06</v>
      </c>
      <c r="Y1894" t="n">
        <v>1</v>
      </c>
      <c r="Z1894" t="n">
        <v>10</v>
      </c>
    </row>
    <row r="1895">
      <c r="A1895" t="n">
        <v>1</v>
      </c>
      <c r="B1895" t="n">
        <v>55</v>
      </c>
      <c r="C1895" t="inlineStr">
        <is>
          <t xml:space="preserve">CONCLUIDO	</t>
        </is>
      </c>
      <c r="D1895" t="n">
        <v>5.6255</v>
      </c>
      <c r="E1895" t="n">
        <v>17.78</v>
      </c>
      <c r="F1895" t="n">
        <v>13.8</v>
      </c>
      <c r="G1895" t="n">
        <v>10.48</v>
      </c>
      <c r="H1895" t="n">
        <v>0.19</v>
      </c>
      <c r="I1895" t="n">
        <v>79</v>
      </c>
      <c r="J1895" t="n">
        <v>116.37</v>
      </c>
      <c r="K1895" t="n">
        <v>43.4</v>
      </c>
      <c r="L1895" t="n">
        <v>1.25</v>
      </c>
      <c r="M1895" t="n">
        <v>77</v>
      </c>
      <c r="N1895" t="n">
        <v>16.72</v>
      </c>
      <c r="O1895" t="n">
        <v>14585.96</v>
      </c>
      <c r="P1895" t="n">
        <v>135.23</v>
      </c>
      <c r="Q1895" t="n">
        <v>460.8</v>
      </c>
      <c r="R1895" t="n">
        <v>114.49</v>
      </c>
      <c r="S1895" t="n">
        <v>32.19</v>
      </c>
      <c r="T1895" t="n">
        <v>36894.51</v>
      </c>
      <c r="U1895" t="n">
        <v>0.28</v>
      </c>
      <c r="V1895" t="n">
        <v>0.65</v>
      </c>
      <c r="W1895" t="n">
        <v>1.58</v>
      </c>
      <c r="X1895" t="n">
        <v>2.27</v>
      </c>
      <c r="Y1895" t="n">
        <v>1</v>
      </c>
      <c r="Z1895" t="n">
        <v>10</v>
      </c>
    </row>
    <row r="1896">
      <c r="A1896" t="n">
        <v>2</v>
      </c>
      <c r="B1896" t="n">
        <v>55</v>
      </c>
      <c r="C1896" t="inlineStr">
        <is>
          <t xml:space="preserve">CONCLUIDO	</t>
        </is>
      </c>
      <c r="D1896" t="n">
        <v>5.8914</v>
      </c>
      <c r="E1896" t="n">
        <v>16.97</v>
      </c>
      <c r="F1896" t="n">
        <v>13.36</v>
      </c>
      <c r="G1896" t="n">
        <v>12.53</v>
      </c>
      <c r="H1896" t="n">
        <v>0.23</v>
      </c>
      <c r="I1896" t="n">
        <v>64</v>
      </c>
      <c r="J1896" t="n">
        <v>116.69</v>
      </c>
      <c r="K1896" t="n">
        <v>43.4</v>
      </c>
      <c r="L1896" t="n">
        <v>1.5</v>
      </c>
      <c r="M1896" t="n">
        <v>62</v>
      </c>
      <c r="N1896" t="n">
        <v>16.79</v>
      </c>
      <c r="O1896" t="n">
        <v>14625.77</v>
      </c>
      <c r="P1896" t="n">
        <v>130</v>
      </c>
      <c r="Q1896" t="n">
        <v>460.87</v>
      </c>
      <c r="R1896" t="n">
        <v>100.31</v>
      </c>
      <c r="S1896" t="n">
        <v>32.19</v>
      </c>
      <c r="T1896" t="n">
        <v>29878.54</v>
      </c>
      <c r="U1896" t="n">
        <v>0.32</v>
      </c>
      <c r="V1896" t="n">
        <v>0.67</v>
      </c>
      <c r="W1896" t="n">
        <v>1.54</v>
      </c>
      <c r="X1896" t="n">
        <v>1.83</v>
      </c>
      <c r="Y1896" t="n">
        <v>1</v>
      </c>
      <c r="Z1896" t="n">
        <v>10</v>
      </c>
    </row>
    <row r="1897">
      <c r="A1897" t="n">
        <v>3</v>
      </c>
      <c r="B1897" t="n">
        <v>55</v>
      </c>
      <c r="C1897" t="inlineStr">
        <is>
          <t xml:space="preserve">CONCLUIDO	</t>
        </is>
      </c>
      <c r="D1897" t="n">
        <v>6.096</v>
      </c>
      <c r="E1897" t="n">
        <v>16.4</v>
      </c>
      <c r="F1897" t="n">
        <v>13.05</v>
      </c>
      <c r="G1897" t="n">
        <v>14.78</v>
      </c>
      <c r="H1897" t="n">
        <v>0.26</v>
      </c>
      <c r="I1897" t="n">
        <v>53</v>
      </c>
      <c r="J1897" t="n">
        <v>117.01</v>
      </c>
      <c r="K1897" t="n">
        <v>43.4</v>
      </c>
      <c r="L1897" t="n">
        <v>1.75</v>
      </c>
      <c r="M1897" t="n">
        <v>51</v>
      </c>
      <c r="N1897" t="n">
        <v>16.86</v>
      </c>
      <c r="O1897" t="n">
        <v>14665.62</v>
      </c>
      <c r="P1897" t="n">
        <v>126.25</v>
      </c>
      <c r="Q1897" t="n">
        <v>460.7</v>
      </c>
      <c r="R1897" t="n">
        <v>90.34</v>
      </c>
      <c r="S1897" t="n">
        <v>32.19</v>
      </c>
      <c r="T1897" t="n">
        <v>24945.68</v>
      </c>
      <c r="U1897" t="n">
        <v>0.36</v>
      </c>
      <c r="V1897" t="n">
        <v>0.68</v>
      </c>
      <c r="W1897" t="n">
        <v>1.52</v>
      </c>
      <c r="X1897" t="n">
        <v>1.52</v>
      </c>
      <c r="Y1897" t="n">
        <v>1</v>
      </c>
      <c r="Z1897" t="n">
        <v>10</v>
      </c>
    </row>
    <row r="1898">
      <c r="A1898" t="n">
        <v>4</v>
      </c>
      <c r="B1898" t="n">
        <v>55</v>
      </c>
      <c r="C1898" t="inlineStr">
        <is>
          <t xml:space="preserve">CONCLUIDO	</t>
        </is>
      </c>
      <c r="D1898" t="n">
        <v>6.2373</v>
      </c>
      <c r="E1898" t="n">
        <v>16.03</v>
      </c>
      <c r="F1898" t="n">
        <v>12.85</v>
      </c>
      <c r="G1898" t="n">
        <v>16.76</v>
      </c>
      <c r="H1898" t="n">
        <v>0.3</v>
      </c>
      <c r="I1898" t="n">
        <v>46</v>
      </c>
      <c r="J1898" t="n">
        <v>117.34</v>
      </c>
      <c r="K1898" t="n">
        <v>43.4</v>
      </c>
      <c r="L1898" t="n">
        <v>2</v>
      </c>
      <c r="M1898" t="n">
        <v>44</v>
      </c>
      <c r="N1898" t="n">
        <v>16.94</v>
      </c>
      <c r="O1898" t="n">
        <v>14705.49</v>
      </c>
      <c r="P1898" t="n">
        <v>123.6</v>
      </c>
      <c r="Q1898" t="n">
        <v>460.73</v>
      </c>
      <c r="R1898" t="n">
        <v>83.28</v>
      </c>
      <c r="S1898" t="n">
        <v>32.19</v>
      </c>
      <c r="T1898" t="n">
        <v>21453.61</v>
      </c>
      <c r="U1898" t="n">
        <v>0.39</v>
      </c>
      <c r="V1898" t="n">
        <v>0.7</v>
      </c>
      <c r="W1898" t="n">
        <v>1.53</v>
      </c>
      <c r="X1898" t="n">
        <v>1.32</v>
      </c>
      <c r="Y1898" t="n">
        <v>1</v>
      </c>
      <c r="Z1898" t="n">
        <v>10</v>
      </c>
    </row>
    <row r="1899">
      <c r="A1899" t="n">
        <v>5</v>
      </c>
      <c r="B1899" t="n">
        <v>55</v>
      </c>
      <c r="C1899" t="inlineStr">
        <is>
          <t xml:space="preserve">CONCLUIDO	</t>
        </is>
      </c>
      <c r="D1899" t="n">
        <v>6.3694</v>
      </c>
      <c r="E1899" t="n">
        <v>15.7</v>
      </c>
      <c r="F1899" t="n">
        <v>12.66</v>
      </c>
      <c r="G1899" t="n">
        <v>18.99</v>
      </c>
      <c r="H1899" t="n">
        <v>0.34</v>
      </c>
      <c r="I1899" t="n">
        <v>40</v>
      </c>
      <c r="J1899" t="n">
        <v>117.66</v>
      </c>
      <c r="K1899" t="n">
        <v>43.4</v>
      </c>
      <c r="L1899" t="n">
        <v>2.25</v>
      </c>
      <c r="M1899" t="n">
        <v>38</v>
      </c>
      <c r="N1899" t="n">
        <v>17.01</v>
      </c>
      <c r="O1899" t="n">
        <v>14745.39</v>
      </c>
      <c r="P1899" t="n">
        <v>120.97</v>
      </c>
      <c r="Q1899" t="n">
        <v>460.72</v>
      </c>
      <c r="R1899" t="n">
        <v>76.81999999999999</v>
      </c>
      <c r="S1899" t="n">
        <v>32.19</v>
      </c>
      <c r="T1899" t="n">
        <v>18250.64</v>
      </c>
      <c r="U1899" t="n">
        <v>0.42</v>
      </c>
      <c r="V1899" t="n">
        <v>0.71</v>
      </c>
      <c r="W1899" t="n">
        <v>1.52</v>
      </c>
      <c r="X1899" t="n">
        <v>1.13</v>
      </c>
      <c r="Y1899" t="n">
        <v>1</v>
      </c>
      <c r="Z1899" t="n">
        <v>10</v>
      </c>
    </row>
    <row r="1900">
      <c r="A1900" t="n">
        <v>6</v>
      </c>
      <c r="B1900" t="n">
        <v>55</v>
      </c>
      <c r="C1900" t="inlineStr">
        <is>
          <t xml:space="preserve">CONCLUIDO	</t>
        </is>
      </c>
      <c r="D1900" t="n">
        <v>6.4815</v>
      </c>
      <c r="E1900" t="n">
        <v>15.43</v>
      </c>
      <c r="F1900" t="n">
        <v>12.51</v>
      </c>
      <c r="G1900" t="n">
        <v>21.44</v>
      </c>
      <c r="H1900" t="n">
        <v>0.37</v>
      </c>
      <c r="I1900" t="n">
        <v>35</v>
      </c>
      <c r="J1900" t="n">
        <v>117.98</v>
      </c>
      <c r="K1900" t="n">
        <v>43.4</v>
      </c>
      <c r="L1900" t="n">
        <v>2.5</v>
      </c>
      <c r="M1900" t="n">
        <v>33</v>
      </c>
      <c r="N1900" t="n">
        <v>17.08</v>
      </c>
      <c r="O1900" t="n">
        <v>14785.31</v>
      </c>
      <c r="P1900" t="n">
        <v>118.46</v>
      </c>
      <c r="Q1900" t="n">
        <v>460.7</v>
      </c>
      <c r="R1900" t="n">
        <v>72</v>
      </c>
      <c r="S1900" t="n">
        <v>32.19</v>
      </c>
      <c r="T1900" t="n">
        <v>15868.81</v>
      </c>
      <c r="U1900" t="n">
        <v>0.45</v>
      </c>
      <c r="V1900" t="n">
        <v>0.71</v>
      </c>
      <c r="W1900" t="n">
        <v>1.51</v>
      </c>
      <c r="X1900" t="n">
        <v>0.97</v>
      </c>
      <c r="Y1900" t="n">
        <v>1</v>
      </c>
      <c r="Z1900" t="n">
        <v>10</v>
      </c>
    </row>
    <row r="1901">
      <c r="A1901" t="n">
        <v>7</v>
      </c>
      <c r="B1901" t="n">
        <v>55</v>
      </c>
      <c r="C1901" t="inlineStr">
        <is>
          <t xml:space="preserve">CONCLUIDO	</t>
        </is>
      </c>
      <c r="D1901" t="n">
        <v>6.5407</v>
      </c>
      <c r="E1901" t="n">
        <v>15.29</v>
      </c>
      <c r="F1901" t="n">
        <v>12.44</v>
      </c>
      <c r="G1901" t="n">
        <v>23.33</v>
      </c>
      <c r="H1901" t="n">
        <v>0.41</v>
      </c>
      <c r="I1901" t="n">
        <v>32</v>
      </c>
      <c r="J1901" t="n">
        <v>118.31</v>
      </c>
      <c r="K1901" t="n">
        <v>43.4</v>
      </c>
      <c r="L1901" t="n">
        <v>2.75</v>
      </c>
      <c r="M1901" t="n">
        <v>30</v>
      </c>
      <c r="N1901" t="n">
        <v>17.16</v>
      </c>
      <c r="O1901" t="n">
        <v>14825.26</v>
      </c>
      <c r="P1901" t="n">
        <v>117.17</v>
      </c>
      <c r="Q1901" t="n">
        <v>460.69</v>
      </c>
      <c r="R1901" t="n">
        <v>70.08</v>
      </c>
      <c r="S1901" t="n">
        <v>32.19</v>
      </c>
      <c r="T1901" t="n">
        <v>14923.72</v>
      </c>
      <c r="U1901" t="n">
        <v>0.46</v>
      </c>
      <c r="V1901" t="n">
        <v>0.72</v>
      </c>
      <c r="W1901" t="n">
        <v>1.5</v>
      </c>
      <c r="X1901" t="n">
        <v>0.91</v>
      </c>
      <c r="Y1901" t="n">
        <v>1</v>
      </c>
      <c r="Z1901" t="n">
        <v>10</v>
      </c>
    </row>
    <row r="1902">
      <c r="A1902" t="n">
        <v>8</v>
      </c>
      <c r="B1902" t="n">
        <v>55</v>
      </c>
      <c r="C1902" t="inlineStr">
        <is>
          <t xml:space="preserve">CONCLUIDO	</t>
        </is>
      </c>
      <c r="D1902" t="n">
        <v>6.6123</v>
      </c>
      <c r="E1902" t="n">
        <v>15.12</v>
      </c>
      <c r="F1902" t="n">
        <v>12.35</v>
      </c>
      <c r="G1902" t="n">
        <v>25.54</v>
      </c>
      <c r="H1902" t="n">
        <v>0.45</v>
      </c>
      <c r="I1902" t="n">
        <v>29</v>
      </c>
      <c r="J1902" t="n">
        <v>118.63</v>
      </c>
      <c r="K1902" t="n">
        <v>43.4</v>
      </c>
      <c r="L1902" t="n">
        <v>3</v>
      </c>
      <c r="M1902" t="n">
        <v>27</v>
      </c>
      <c r="N1902" t="n">
        <v>17.23</v>
      </c>
      <c r="O1902" t="n">
        <v>14865.24</v>
      </c>
      <c r="P1902" t="n">
        <v>115.56</v>
      </c>
      <c r="Q1902" t="n">
        <v>460.69</v>
      </c>
      <c r="R1902" t="n">
        <v>67.28</v>
      </c>
      <c r="S1902" t="n">
        <v>32.19</v>
      </c>
      <c r="T1902" t="n">
        <v>13538.86</v>
      </c>
      <c r="U1902" t="n">
        <v>0.48</v>
      </c>
      <c r="V1902" t="n">
        <v>0.72</v>
      </c>
      <c r="W1902" t="n">
        <v>1.49</v>
      </c>
      <c r="X1902" t="n">
        <v>0.8100000000000001</v>
      </c>
      <c r="Y1902" t="n">
        <v>1</v>
      </c>
      <c r="Z1902" t="n">
        <v>10</v>
      </c>
    </row>
    <row r="1903">
      <c r="A1903" t="n">
        <v>9</v>
      </c>
      <c r="B1903" t="n">
        <v>55</v>
      </c>
      <c r="C1903" t="inlineStr">
        <is>
          <t xml:space="preserve">CONCLUIDO	</t>
        </is>
      </c>
      <c r="D1903" t="n">
        <v>6.664</v>
      </c>
      <c r="E1903" t="n">
        <v>15.01</v>
      </c>
      <c r="F1903" t="n">
        <v>12.28</v>
      </c>
      <c r="G1903" t="n">
        <v>27.28</v>
      </c>
      <c r="H1903" t="n">
        <v>0.48</v>
      </c>
      <c r="I1903" t="n">
        <v>27</v>
      </c>
      <c r="J1903" t="n">
        <v>118.96</v>
      </c>
      <c r="K1903" t="n">
        <v>43.4</v>
      </c>
      <c r="L1903" t="n">
        <v>3.25</v>
      </c>
      <c r="M1903" t="n">
        <v>25</v>
      </c>
      <c r="N1903" t="n">
        <v>17.31</v>
      </c>
      <c r="O1903" t="n">
        <v>14905.25</v>
      </c>
      <c r="P1903" t="n">
        <v>114.12</v>
      </c>
      <c r="Q1903" t="n">
        <v>460.74</v>
      </c>
      <c r="R1903" t="n">
        <v>64.69</v>
      </c>
      <c r="S1903" t="n">
        <v>32.19</v>
      </c>
      <c r="T1903" t="n">
        <v>12250.33</v>
      </c>
      <c r="U1903" t="n">
        <v>0.5</v>
      </c>
      <c r="V1903" t="n">
        <v>0.73</v>
      </c>
      <c r="W1903" t="n">
        <v>1.49</v>
      </c>
      <c r="X1903" t="n">
        <v>0.74</v>
      </c>
      <c r="Y1903" t="n">
        <v>1</v>
      </c>
      <c r="Z1903" t="n">
        <v>10</v>
      </c>
    </row>
    <row r="1904">
      <c r="A1904" t="n">
        <v>10</v>
      </c>
      <c r="B1904" t="n">
        <v>55</v>
      </c>
      <c r="C1904" t="inlineStr">
        <is>
          <t xml:space="preserve">CONCLUIDO	</t>
        </is>
      </c>
      <c r="D1904" t="n">
        <v>6.7338</v>
      </c>
      <c r="E1904" t="n">
        <v>14.85</v>
      </c>
      <c r="F1904" t="n">
        <v>12.19</v>
      </c>
      <c r="G1904" t="n">
        <v>30.48</v>
      </c>
      <c r="H1904" t="n">
        <v>0.52</v>
      </c>
      <c r="I1904" t="n">
        <v>24</v>
      </c>
      <c r="J1904" t="n">
        <v>119.28</v>
      </c>
      <c r="K1904" t="n">
        <v>43.4</v>
      </c>
      <c r="L1904" t="n">
        <v>3.5</v>
      </c>
      <c r="M1904" t="n">
        <v>22</v>
      </c>
      <c r="N1904" t="n">
        <v>17.38</v>
      </c>
      <c r="O1904" t="n">
        <v>14945.29</v>
      </c>
      <c r="P1904" t="n">
        <v>112.32</v>
      </c>
      <c r="Q1904" t="n">
        <v>460.71</v>
      </c>
      <c r="R1904" t="n">
        <v>61.96</v>
      </c>
      <c r="S1904" t="n">
        <v>32.19</v>
      </c>
      <c r="T1904" t="n">
        <v>10904.17</v>
      </c>
      <c r="U1904" t="n">
        <v>0.52</v>
      </c>
      <c r="V1904" t="n">
        <v>0.73</v>
      </c>
      <c r="W1904" t="n">
        <v>1.49</v>
      </c>
      <c r="X1904" t="n">
        <v>0.66</v>
      </c>
      <c r="Y1904" t="n">
        <v>1</v>
      </c>
      <c r="Z1904" t="n">
        <v>10</v>
      </c>
    </row>
    <row r="1905">
      <c r="A1905" t="n">
        <v>11</v>
      </c>
      <c r="B1905" t="n">
        <v>55</v>
      </c>
      <c r="C1905" t="inlineStr">
        <is>
          <t xml:space="preserve">CONCLUIDO	</t>
        </is>
      </c>
      <c r="D1905" t="n">
        <v>6.755</v>
      </c>
      <c r="E1905" t="n">
        <v>14.8</v>
      </c>
      <c r="F1905" t="n">
        <v>12.17</v>
      </c>
      <c r="G1905" t="n">
        <v>31.75</v>
      </c>
      <c r="H1905" t="n">
        <v>0.55</v>
      </c>
      <c r="I1905" t="n">
        <v>23</v>
      </c>
      <c r="J1905" t="n">
        <v>119.61</v>
      </c>
      <c r="K1905" t="n">
        <v>43.4</v>
      </c>
      <c r="L1905" t="n">
        <v>3.75</v>
      </c>
      <c r="M1905" t="n">
        <v>21</v>
      </c>
      <c r="N1905" t="n">
        <v>17.46</v>
      </c>
      <c r="O1905" t="n">
        <v>14985.35</v>
      </c>
      <c r="P1905" t="n">
        <v>111.5</v>
      </c>
      <c r="Q1905" t="n">
        <v>460.71</v>
      </c>
      <c r="R1905" t="n">
        <v>61.26</v>
      </c>
      <c r="S1905" t="n">
        <v>32.19</v>
      </c>
      <c r="T1905" t="n">
        <v>10558.56</v>
      </c>
      <c r="U1905" t="n">
        <v>0.53</v>
      </c>
      <c r="V1905" t="n">
        <v>0.73</v>
      </c>
      <c r="W1905" t="n">
        <v>1.48</v>
      </c>
      <c r="X1905" t="n">
        <v>0.64</v>
      </c>
      <c r="Y1905" t="n">
        <v>1</v>
      </c>
      <c r="Z1905" t="n">
        <v>10</v>
      </c>
    </row>
    <row r="1906">
      <c r="A1906" t="n">
        <v>12</v>
      </c>
      <c r="B1906" t="n">
        <v>55</v>
      </c>
      <c r="C1906" t="inlineStr">
        <is>
          <t xml:space="preserve">CONCLUIDO	</t>
        </is>
      </c>
      <c r="D1906" t="n">
        <v>6.8019</v>
      </c>
      <c r="E1906" t="n">
        <v>14.7</v>
      </c>
      <c r="F1906" t="n">
        <v>12.12</v>
      </c>
      <c r="G1906" t="n">
        <v>34.62</v>
      </c>
      <c r="H1906" t="n">
        <v>0.59</v>
      </c>
      <c r="I1906" t="n">
        <v>21</v>
      </c>
      <c r="J1906" t="n">
        <v>119.93</v>
      </c>
      <c r="K1906" t="n">
        <v>43.4</v>
      </c>
      <c r="L1906" t="n">
        <v>4</v>
      </c>
      <c r="M1906" t="n">
        <v>19</v>
      </c>
      <c r="N1906" t="n">
        <v>17.53</v>
      </c>
      <c r="O1906" t="n">
        <v>15025.44</v>
      </c>
      <c r="P1906" t="n">
        <v>109.77</v>
      </c>
      <c r="Q1906" t="n">
        <v>460.69</v>
      </c>
      <c r="R1906" t="n">
        <v>59.37</v>
      </c>
      <c r="S1906" t="n">
        <v>32.19</v>
      </c>
      <c r="T1906" t="n">
        <v>9624.85</v>
      </c>
      <c r="U1906" t="n">
        <v>0.54</v>
      </c>
      <c r="V1906" t="n">
        <v>0.74</v>
      </c>
      <c r="W1906" t="n">
        <v>1.48</v>
      </c>
      <c r="X1906" t="n">
        <v>0.58</v>
      </c>
      <c r="Y1906" t="n">
        <v>1</v>
      </c>
      <c r="Z1906" t="n">
        <v>10</v>
      </c>
    </row>
    <row r="1907">
      <c r="A1907" t="n">
        <v>13</v>
      </c>
      <c r="B1907" t="n">
        <v>55</v>
      </c>
      <c r="C1907" t="inlineStr">
        <is>
          <t xml:space="preserve">CONCLUIDO	</t>
        </is>
      </c>
      <c r="D1907" t="n">
        <v>6.8261</v>
      </c>
      <c r="E1907" t="n">
        <v>14.65</v>
      </c>
      <c r="F1907" t="n">
        <v>12.09</v>
      </c>
      <c r="G1907" t="n">
        <v>36.26</v>
      </c>
      <c r="H1907" t="n">
        <v>0.62</v>
      </c>
      <c r="I1907" t="n">
        <v>20</v>
      </c>
      <c r="J1907" t="n">
        <v>120.26</v>
      </c>
      <c r="K1907" t="n">
        <v>43.4</v>
      </c>
      <c r="L1907" t="n">
        <v>4.25</v>
      </c>
      <c r="M1907" t="n">
        <v>18</v>
      </c>
      <c r="N1907" t="n">
        <v>17.61</v>
      </c>
      <c r="O1907" t="n">
        <v>15065.56</v>
      </c>
      <c r="P1907" t="n">
        <v>108.93</v>
      </c>
      <c r="Q1907" t="n">
        <v>460.71</v>
      </c>
      <c r="R1907" t="n">
        <v>58.39</v>
      </c>
      <c r="S1907" t="n">
        <v>32.19</v>
      </c>
      <c r="T1907" t="n">
        <v>9135.860000000001</v>
      </c>
      <c r="U1907" t="n">
        <v>0.55</v>
      </c>
      <c r="V1907" t="n">
        <v>0.74</v>
      </c>
      <c r="W1907" t="n">
        <v>1.48</v>
      </c>
      <c r="X1907" t="n">
        <v>0.55</v>
      </c>
      <c r="Y1907" t="n">
        <v>1</v>
      </c>
      <c r="Z1907" t="n">
        <v>10</v>
      </c>
    </row>
    <row r="1908">
      <c r="A1908" t="n">
        <v>14</v>
      </c>
      <c r="B1908" t="n">
        <v>55</v>
      </c>
      <c r="C1908" t="inlineStr">
        <is>
          <t xml:space="preserve">CONCLUIDO	</t>
        </is>
      </c>
      <c r="D1908" t="n">
        <v>6.8549</v>
      </c>
      <c r="E1908" t="n">
        <v>14.59</v>
      </c>
      <c r="F1908" t="n">
        <v>12.05</v>
      </c>
      <c r="G1908" t="n">
        <v>38.05</v>
      </c>
      <c r="H1908" t="n">
        <v>0.66</v>
      </c>
      <c r="I1908" t="n">
        <v>19</v>
      </c>
      <c r="J1908" t="n">
        <v>120.58</v>
      </c>
      <c r="K1908" t="n">
        <v>43.4</v>
      </c>
      <c r="L1908" t="n">
        <v>4.5</v>
      </c>
      <c r="M1908" t="n">
        <v>17</v>
      </c>
      <c r="N1908" t="n">
        <v>17.68</v>
      </c>
      <c r="O1908" t="n">
        <v>15105.7</v>
      </c>
      <c r="P1908" t="n">
        <v>107.68</v>
      </c>
      <c r="Q1908" t="n">
        <v>460.69</v>
      </c>
      <c r="R1908" t="n">
        <v>57.36</v>
      </c>
      <c r="S1908" t="n">
        <v>32.19</v>
      </c>
      <c r="T1908" t="n">
        <v>8629.280000000001</v>
      </c>
      <c r="U1908" t="n">
        <v>0.5600000000000001</v>
      </c>
      <c r="V1908" t="n">
        <v>0.74</v>
      </c>
      <c r="W1908" t="n">
        <v>1.48</v>
      </c>
      <c r="X1908" t="n">
        <v>0.52</v>
      </c>
      <c r="Y1908" t="n">
        <v>1</v>
      </c>
      <c r="Z1908" t="n">
        <v>10</v>
      </c>
    </row>
    <row r="1909">
      <c r="A1909" t="n">
        <v>15</v>
      </c>
      <c r="B1909" t="n">
        <v>55</v>
      </c>
      <c r="C1909" t="inlineStr">
        <is>
          <t xml:space="preserve">CONCLUIDO	</t>
        </is>
      </c>
      <c r="D1909" t="n">
        <v>6.9079</v>
      </c>
      <c r="E1909" t="n">
        <v>14.48</v>
      </c>
      <c r="F1909" t="n">
        <v>11.99</v>
      </c>
      <c r="G1909" t="n">
        <v>42.3</v>
      </c>
      <c r="H1909" t="n">
        <v>0.6899999999999999</v>
      </c>
      <c r="I1909" t="n">
        <v>17</v>
      </c>
      <c r="J1909" t="n">
        <v>120.91</v>
      </c>
      <c r="K1909" t="n">
        <v>43.4</v>
      </c>
      <c r="L1909" t="n">
        <v>4.75</v>
      </c>
      <c r="M1909" t="n">
        <v>15</v>
      </c>
      <c r="N1909" t="n">
        <v>17.76</v>
      </c>
      <c r="O1909" t="n">
        <v>15145.88</v>
      </c>
      <c r="P1909" t="n">
        <v>105.62</v>
      </c>
      <c r="Q1909" t="n">
        <v>460.69</v>
      </c>
      <c r="R1909" t="n">
        <v>55.19</v>
      </c>
      <c r="S1909" t="n">
        <v>32.19</v>
      </c>
      <c r="T1909" t="n">
        <v>7553</v>
      </c>
      <c r="U1909" t="n">
        <v>0.58</v>
      </c>
      <c r="V1909" t="n">
        <v>0.75</v>
      </c>
      <c r="W1909" t="n">
        <v>1.47</v>
      </c>
      <c r="X1909" t="n">
        <v>0.45</v>
      </c>
      <c r="Y1909" t="n">
        <v>1</v>
      </c>
      <c r="Z1909" t="n">
        <v>10</v>
      </c>
    </row>
    <row r="1910">
      <c r="A1910" t="n">
        <v>16</v>
      </c>
      <c r="B1910" t="n">
        <v>55</v>
      </c>
      <c r="C1910" t="inlineStr">
        <is>
          <t xml:space="preserve">CONCLUIDO	</t>
        </is>
      </c>
      <c r="D1910" t="n">
        <v>6.8983</v>
      </c>
      <c r="E1910" t="n">
        <v>14.5</v>
      </c>
      <c r="F1910" t="n">
        <v>12.01</v>
      </c>
      <c r="G1910" t="n">
        <v>42.37</v>
      </c>
      <c r="H1910" t="n">
        <v>0.73</v>
      </c>
      <c r="I1910" t="n">
        <v>17</v>
      </c>
      <c r="J1910" t="n">
        <v>121.23</v>
      </c>
      <c r="K1910" t="n">
        <v>43.4</v>
      </c>
      <c r="L1910" t="n">
        <v>5</v>
      </c>
      <c r="M1910" t="n">
        <v>15</v>
      </c>
      <c r="N1910" t="n">
        <v>17.83</v>
      </c>
      <c r="O1910" t="n">
        <v>15186.08</v>
      </c>
      <c r="P1910" t="n">
        <v>105.29</v>
      </c>
      <c r="Q1910" t="n">
        <v>460.69</v>
      </c>
      <c r="R1910" t="n">
        <v>55.91</v>
      </c>
      <c r="S1910" t="n">
        <v>32.19</v>
      </c>
      <c r="T1910" t="n">
        <v>7914.08</v>
      </c>
      <c r="U1910" t="n">
        <v>0.58</v>
      </c>
      <c r="V1910" t="n">
        <v>0.74</v>
      </c>
      <c r="W1910" t="n">
        <v>1.47</v>
      </c>
      <c r="X1910" t="n">
        <v>0.47</v>
      </c>
      <c r="Y1910" t="n">
        <v>1</v>
      </c>
      <c r="Z1910" t="n">
        <v>10</v>
      </c>
    </row>
    <row r="1911">
      <c r="A1911" t="n">
        <v>17</v>
      </c>
      <c r="B1911" t="n">
        <v>55</v>
      </c>
      <c r="C1911" t="inlineStr">
        <is>
          <t xml:space="preserve">CONCLUIDO	</t>
        </is>
      </c>
      <c r="D1911" t="n">
        <v>6.9288</v>
      </c>
      <c r="E1911" t="n">
        <v>14.43</v>
      </c>
      <c r="F1911" t="n">
        <v>11.97</v>
      </c>
      <c r="G1911" t="n">
        <v>44.87</v>
      </c>
      <c r="H1911" t="n">
        <v>0.76</v>
      </c>
      <c r="I1911" t="n">
        <v>16</v>
      </c>
      <c r="J1911" t="n">
        <v>121.56</v>
      </c>
      <c r="K1911" t="n">
        <v>43.4</v>
      </c>
      <c r="L1911" t="n">
        <v>5.25</v>
      </c>
      <c r="M1911" t="n">
        <v>14</v>
      </c>
      <c r="N1911" t="n">
        <v>17.91</v>
      </c>
      <c r="O1911" t="n">
        <v>15226.31</v>
      </c>
      <c r="P1911" t="n">
        <v>104.31</v>
      </c>
      <c r="Q1911" t="n">
        <v>460.7</v>
      </c>
      <c r="R1911" t="n">
        <v>54.49</v>
      </c>
      <c r="S1911" t="n">
        <v>32.19</v>
      </c>
      <c r="T1911" t="n">
        <v>7208.09</v>
      </c>
      <c r="U1911" t="n">
        <v>0.59</v>
      </c>
      <c r="V1911" t="n">
        <v>0.75</v>
      </c>
      <c r="W1911" t="n">
        <v>1.47</v>
      </c>
      <c r="X1911" t="n">
        <v>0.43</v>
      </c>
      <c r="Y1911" t="n">
        <v>1</v>
      </c>
      <c r="Z1911" t="n">
        <v>10</v>
      </c>
    </row>
    <row r="1912">
      <c r="A1912" t="n">
        <v>18</v>
      </c>
      <c r="B1912" t="n">
        <v>55</v>
      </c>
      <c r="C1912" t="inlineStr">
        <is>
          <t xml:space="preserve">CONCLUIDO	</t>
        </is>
      </c>
      <c r="D1912" t="n">
        <v>6.9593</v>
      </c>
      <c r="E1912" t="n">
        <v>14.37</v>
      </c>
      <c r="F1912" t="n">
        <v>11.93</v>
      </c>
      <c r="G1912" t="n">
        <v>47.71</v>
      </c>
      <c r="H1912" t="n">
        <v>0.8</v>
      </c>
      <c r="I1912" t="n">
        <v>15</v>
      </c>
      <c r="J1912" t="n">
        <v>121.89</v>
      </c>
      <c r="K1912" t="n">
        <v>43.4</v>
      </c>
      <c r="L1912" t="n">
        <v>5.5</v>
      </c>
      <c r="M1912" t="n">
        <v>13</v>
      </c>
      <c r="N1912" t="n">
        <v>17.99</v>
      </c>
      <c r="O1912" t="n">
        <v>15266.56</v>
      </c>
      <c r="P1912" t="n">
        <v>103.64</v>
      </c>
      <c r="Q1912" t="n">
        <v>460.8</v>
      </c>
      <c r="R1912" t="n">
        <v>53.34</v>
      </c>
      <c r="S1912" t="n">
        <v>32.19</v>
      </c>
      <c r="T1912" t="n">
        <v>6639.46</v>
      </c>
      <c r="U1912" t="n">
        <v>0.6</v>
      </c>
      <c r="V1912" t="n">
        <v>0.75</v>
      </c>
      <c r="W1912" t="n">
        <v>1.47</v>
      </c>
      <c r="X1912" t="n">
        <v>0.39</v>
      </c>
      <c r="Y1912" t="n">
        <v>1</v>
      </c>
      <c r="Z1912" t="n">
        <v>10</v>
      </c>
    </row>
    <row r="1913">
      <c r="A1913" t="n">
        <v>19</v>
      </c>
      <c r="B1913" t="n">
        <v>55</v>
      </c>
      <c r="C1913" t="inlineStr">
        <is>
          <t xml:space="preserve">CONCLUIDO	</t>
        </is>
      </c>
      <c r="D1913" t="n">
        <v>6.9857</v>
      </c>
      <c r="E1913" t="n">
        <v>14.32</v>
      </c>
      <c r="F1913" t="n">
        <v>11.9</v>
      </c>
      <c r="G1913" t="n">
        <v>50.98</v>
      </c>
      <c r="H1913" t="n">
        <v>0.83</v>
      </c>
      <c r="I1913" t="n">
        <v>14</v>
      </c>
      <c r="J1913" t="n">
        <v>122.21</v>
      </c>
      <c r="K1913" t="n">
        <v>43.4</v>
      </c>
      <c r="L1913" t="n">
        <v>5.75</v>
      </c>
      <c r="M1913" t="n">
        <v>12</v>
      </c>
      <c r="N1913" t="n">
        <v>18.06</v>
      </c>
      <c r="O1913" t="n">
        <v>15306.85</v>
      </c>
      <c r="P1913" t="n">
        <v>102.42</v>
      </c>
      <c r="Q1913" t="n">
        <v>460.69</v>
      </c>
      <c r="R1913" t="n">
        <v>52.29</v>
      </c>
      <c r="S1913" t="n">
        <v>32.19</v>
      </c>
      <c r="T1913" t="n">
        <v>6117.89</v>
      </c>
      <c r="U1913" t="n">
        <v>0.62</v>
      </c>
      <c r="V1913" t="n">
        <v>0.75</v>
      </c>
      <c r="W1913" t="n">
        <v>1.47</v>
      </c>
      <c r="X1913" t="n">
        <v>0.36</v>
      </c>
      <c r="Y1913" t="n">
        <v>1</v>
      </c>
      <c r="Z1913" t="n">
        <v>10</v>
      </c>
    </row>
    <row r="1914">
      <c r="A1914" t="n">
        <v>20</v>
      </c>
      <c r="B1914" t="n">
        <v>55</v>
      </c>
      <c r="C1914" t="inlineStr">
        <is>
          <t xml:space="preserve">CONCLUIDO	</t>
        </is>
      </c>
      <c r="D1914" t="n">
        <v>6.9761</v>
      </c>
      <c r="E1914" t="n">
        <v>14.33</v>
      </c>
      <c r="F1914" t="n">
        <v>11.92</v>
      </c>
      <c r="G1914" t="n">
        <v>51.07</v>
      </c>
      <c r="H1914" t="n">
        <v>0.86</v>
      </c>
      <c r="I1914" t="n">
        <v>14</v>
      </c>
      <c r="J1914" t="n">
        <v>122.54</v>
      </c>
      <c r="K1914" t="n">
        <v>43.4</v>
      </c>
      <c r="L1914" t="n">
        <v>6</v>
      </c>
      <c r="M1914" t="n">
        <v>12</v>
      </c>
      <c r="N1914" t="n">
        <v>18.14</v>
      </c>
      <c r="O1914" t="n">
        <v>15347.16</v>
      </c>
      <c r="P1914" t="n">
        <v>100.94</v>
      </c>
      <c r="Q1914" t="n">
        <v>460.69</v>
      </c>
      <c r="R1914" t="n">
        <v>53</v>
      </c>
      <c r="S1914" t="n">
        <v>32.19</v>
      </c>
      <c r="T1914" t="n">
        <v>6473.18</v>
      </c>
      <c r="U1914" t="n">
        <v>0.61</v>
      </c>
      <c r="V1914" t="n">
        <v>0.75</v>
      </c>
      <c r="W1914" t="n">
        <v>1.47</v>
      </c>
      <c r="X1914" t="n">
        <v>0.38</v>
      </c>
      <c r="Y1914" t="n">
        <v>1</v>
      </c>
      <c r="Z1914" t="n">
        <v>10</v>
      </c>
    </row>
    <row r="1915">
      <c r="A1915" t="n">
        <v>21</v>
      </c>
      <c r="B1915" t="n">
        <v>55</v>
      </c>
      <c r="C1915" t="inlineStr">
        <is>
          <t xml:space="preserve">CONCLUIDO	</t>
        </is>
      </c>
      <c r="D1915" t="n">
        <v>7.0043</v>
      </c>
      <c r="E1915" t="n">
        <v>14.28</v>
      </c>
      <c r="F1915" t="n">
        <v>11.88</v>
      </c>
      <c r="G1915" t="n">
        <v>54.84</v>
      </c>
      <c r="H1915" t="n">
        <v>0.9</v>
      </c>
      <c r="I1915" t="n">
        <v>13</v>
      </c>
      <c r="J1915" t="n">
        <v>122.87</v>
      </c>
      <c r="K1915" t="n">
        <v>43.4</v>
      </c>
      <c r="L1915" t="n">
        <v>6.25</v>
      </c>
      <c r="M1915" t="n">
        <v>11</v>
      </c>
      <c r="N1915" t="n">
        <v>18.22</v>
      </c>
      <c r="O1915" t="n">
        <v>15387.5</v>
      </c>
      <c r="P1915" t="n">
        <v>100.81</v>
      </c>
      <c r="Q1915" t="n">
        <v>460.7</v>
      </c>
      <c r="R1915" t="n">
        <v>51.82</v>
      </c>
      <c r="S1915" t="n">
        <v>32.19</v>
      </c>
      <c r="T1915" t="n">
        <v>5886.32</v>
      </c>
      <c r="U1915" t="n">
        <v>0.62</v>
      </c>
      <c r="V1915" t="n">
        <v>0.75</v>
      </c>
      <c r="W1915" t="n">
        <v>1.47</v>
      </c>
      <c r="X1915" t="n">
        <v>0.35</v>
      </c>
      <c r="Y1915" t="n">
        <v>1</v>
      </c>
      <c r="Z1915" t="n">
        <v>10</v>
      </c>
    </row>
    <row r="1916">
      <c r="A1916" t="n">
        <v>22</v>
      </c>
      <c r="B1916" t="n">
        <v>55</v>
      </c>
      <c r="C1916" t="inlineStr">
        <is>
          <t xml:space="preserve">CONCLUIDO	</t>
        </is>
      </c>
      <c r="D1916" t="n">
        <v>7.0307</v>
      </c>
      <c r="E1916" t="n">
        <v>14.22</v>
      </c>
      <c r="F1916" t="n">
        <v>11.85</v>
      </c>
      <c r="G1916" t="n">
        <v>59.26</v>
      </c>
      <c r="H1916" t="n">
        <v>0.93</v>
      </c>
      <c r="I1916" t="n">
        <v>12</v>
      </c>
      <c r="J1916" t="n">
        <v>123.19</v>
      </c>
      <c r="K1916" t="n">
        <v>43.4</v>
      </c>
      <c r="L1916" t="n">
        <v>6.5</v>
      </c>
      <c r="M1916" t="n">
        <v>10</v>
      </c>
      <c r="N1916" t="n">
        <v>18.29</v>
      </c>
      <c r="O1916" t="n">
        <v>15427.87</v>
      </c>
      <c r="P1916" t="n">
        <v>98.27</v>
      </c>
      <c r="Q1916" t="n">
        <v>460.7</v>
      </c>
      <c r="R1916" t="n">
        <v>50.86</v>
      </c>
      <c r="S1916" t="n">
        <v>32.19</v>
      </c>
      <c r="T1916" t="n">
        <v>5410.42</v>
      </c>
      <c r="U1916" t="n">
        <v>0.63</v>
      </c>
      <c r="V1916" t="n">
        <v>0.75</v>
      </c>
      <c r="W1916" t="n">
        <v>1.47</v>
      </c>
      <c r="X1916" t="n">
        <v>0.32</v>
      </c>
      <c r="Y1916" t="n">
        <v>1</v>
      </c>
      <c r="Z1916" t="n">
        <v>10</v>
      </c>
    </row>
    <row r="1917">
      <c r="A1917" t="n">
        <v>23</v>
      </c>
      <c r="B1917" t="n">
        <v>55</v>
      </c>
      <c r="C1917" t="inlineStr">
        <is>
          <t xml:space="preserve">CONCLUIDO	</t>
        </is>
      </c>
      <c r="D1917" t="n">
        <v>7.0354</v>
      </c>
      <c r="E1917" t="n">
        <v>14.21</v>
      </c>
      <c r="F1917" t="n">
        <v>11.84</v>
      </c>
      <c r="G1917" t="n">
        <v>59.22</v>
      </c>
      <c r="H1917" t="n">
        <v>0.96</v>
      </c>
      <c r="I1917" t="n">
        <v>12</v>
      </c>
      <c r="J1917" t="n">
        <v>123.52</v>
      </c>
      <c r="K1917" t="n">
        <v>43.4</v>
      </c>
      <c r="L1917" t="n">
        <v>6.75</v>
      </c>
      <c r="M1917" t="n">
        <v>10</v>
      </c>
      <c r="N1917" t="n">
        <v>18.37</v>
      </c>
      <c r="O1917" t="n">
        <v>15468.27</v>
      </c>
      <c r="P1917" t="n">
        <v>97.23999999999999</v>
      </c>
      <c r="Q1917" t="n">
        <v>460.7</v>
      </c>
      <c r="R1917" t="n">
        <v>50.55</v>
      </c>
      <c r="S1917" t="n">
        <v>32.19</v>
      </c>
      <c r="T1917" t="n">
        <v>5256</v>
      </c>
      <c r="U1917" t="n">
        <v>0.64</v>
      </c>
      <c r="V1917" t="n">
        <v>0.75</v>
      </c>
      <c r="W1917" t="n">
        <v>1.47</v>
      </c>
      <c r="X1917" t="n">
        <v>0.31</v>
      </c>
      <c r="Y1917" t="n">
        <v>1</v>
      </c>
      <c r="Z1917" t="n">
        <v>10</v>
      </c>
    </row>
    <row r="1918">
      <c r="A1918" t="n">
        <v>24</v>
      </c>
      <c r="B1918" t="n">
        <v>55</v>
      </c>
      <c r="C1918" t="inlineStr">
        <is>
          <t xml:space="preserve">CONCLUIDO	</t>
        </is>
      </c>
      <c r="D1918" t="n">
        <v>7.0634</v>
      </c>
      <c r="E1918" t="n">
        <v>14.16</v>
      </c>
      <c r="F1918" t="n">
        <v>11.81</v>
      </c>
      <c r="G1918" t="n">
        <v>64.42</v>
      </c>
      <c r="H1918" t="n">
        <v>1</v>
      </c>
      <c r="I1918" t="n">
        <v>11</v>
      </c>
      <c r="J1918" t="n">
        <v>123.85</v>
      </c>
      <c r="K1918" t="n">
        <v>43.4</v>
      </c>
      <c r="L1918" t="n">
        <v>7</v>
      </c>
      <c r="M1918" t="n">
        <v>9</v>
      </c>
      <c r="N1918" t="n">
        <v>18.45</v>
      </c>
      <c r="O1918" t="n">
        <v>15508.69</v>
      </c>
      <c r="P1918" t="n">
        <v>95.51000000000001</v>
      </c>
      <c r="Q1918" t="n">
        <v>460.7</v>
      </c>
      <c r="R1918" t="n">
        <v>49.5</v>
      </c>
      <c r="S1918" t="n">
        <v>32.19</v>
      </c>
      <c r="T1918" t="n">
        <v>4738.3</v>
      </c>
      <c r="U1918" t="n">
        <v>0.65</v>
      </c>
      <c r="V1918" t="n">
        <v>0.76</v>
      </c>
      <c r="W1918" t="n">
        <v>1.46</v>
      </c>
      <c r="X1918" t="n">
        <v>0.28</v>
      </c>
      <c r="Y1918" t="n">
        <v>1</v>
      </c>
      <c r="Z1918" t="n">
        <v>10</v>
      </c>
    </row>
    <row r="1919">
      <c r="A1919" t="n">
        <v>25</v>
      </c>
      <c r="B1919" t="n">
        <v>55</v>
      </c>
      <c r="C1919" t="inlineStr">
        <is>
          <t xml:space="preserve">CONCLUIDO	</t>
        </is>
      </c>
      <c r="D1919" t="n">
        <v>7.0627</v>
      </c>
      <c r="E1919" t="n">
        <v>14.16</v>
      </c>
      <c r="F1919" t="n">
        <v>11.81</v>
      </c>
      <c r="G1919" t="n">
        <v>64.43000000000001</v>
      </c>
      <c r="H1919" t="n">
        <v>1.03</v>
      </c>
      <c r="I1919" t="n">
        <v>11</v>
      </c>
      <c r="J1919" t="n">
        <v>124.18</v>
      </c>
      <c r="K1919" t="n">
        <v>43.4</v>
      </c>
      <c r="L1919" t="n">
        <v>7.25</v>
      </c>
      <c r="M1919" t="n">
        <v>8</v>
      </c>
      <c r="N1919" t="n">
        <v>18.53</v>
      </c>
      <c r="O1919" t="n">
        <v>15549.15</v>
      </c>
      <c r="P1919" t="n">
        <v>96.12</v>
      </c>
      <c r="Q1919" t="n">
        <v>460.7</v>
      </c>
      <c r="R1919" t="n">
        <v>49.38</v>
      </c>
      <c r="S1919" t="n">
        <v>32.19</v>
      </c>
      <c r="T1919" t="n">
        <v>4675.48</v>
      </c>
      <c r="U1919" t="n">
        <v>0.65</v>
      </c>
      <c r="V1919" t="n">
        <v>0.76</v>
      </c>
      <c r="W1919" t="n">
        <v>1.47</v>
      </c>
      <c r="X1919" t="n">
        <v>0.28</v>
      </c>
      <c r="Y1919" t="n">
        <v>1</v>
      </c>
      <c r="Z1919" t="n">
        <v>10</v>
      </c>
    </row>
    <row r="1920">
      <c r="A1920" t="n">
        <v>26</v>
      </c>
      <c r="B1920" t="n">
        <v>55</v>
      </c>
      <c r="C1920" t="inlineStr">
        <is>
          <t xml:space="preserve">CONCLUIDO	</t>
        </is>
      </c>
      <c r="D1920" t="n">
        <v>7.0585</v>
      </c>
      <c r="E1920" t="n">
        <v>14.17</v>
      </c>
      <c r="F1920" t="n">
        <v>11.82</v>
      </c>
      <c r="G1920" t="n">
        <v>64.47</v>
      </c>
      <c r="H1920" t="n">
        <v>1.06</v>
      </c>
      <c r="I1920" t="n">
        <v>11</v>
      </c>
      <c r="J1920" t="n">
        <v>124.51</v>
      </c>
      <c r="K1920" t="n">
        <v>43.4</v>
      </c>
      <c r="L1920" t="n">
        <v>7.5</v>
      </c>
      <c r="M1920" t="n">
        <v>6</v>
      </c>
      <c r="N1920" t="n">
        <v>18.61</v>
      </c>
      <c r="O1920" t="n">
        <v>15589.63</v>
      </c>
      <c r="P1920" t="n">
        <v>94.8</v>
      </c>
      <c r="Q1920" t="n">
        <v>460.69</v>
      </c>
      <c r="R1920" t="n">
        <v>49.76</v>
      </c>
      <c r="S1920" t="n">
        <v>32.19</v>
      </c>
      <c r="T1920" t="n">
        <v>4869.31</v>
      </c>
      <c r="U1920" t="n">
        <v>0.65</v>
      </c>
      <c r="V1920" t="n">
        <v>0.76</v>
      </c>
      <c r="W1920" t="n">
        <v>1.47</v>
      </c>
      <c r="X1920" t="n">
        <v>0.29</v>
      </c>
      <c r="Y1920" t="n">
        <v>1</v>
      </c>
      <c r="Z1920" t="n">
        <v>10</v>
      </c>
    </row>
    <row r="1921">
      <c r="A1921" t="n">
        <v>27</v>
      </c>
      <c r="B1921" t="n">
        <v>55</v>
      </c>
      <c r="C1921" t="inlineStr">
        <is>
          <t xml:space="preserve">CONCLUIDO	</t>
        </is>
      </c>
      <c r="D1921" t="n">
        <v>7.0837</v>
      </c>
      <c r="E1921" t="n">
        <v>14.12</v>
      </c>
      <c r="F1921" t="n">
        <v>11.79</v>
      </c>
      <c r="G1921" t="n">
        <v>70.76000000000001</v>
      </c>
      <c r="H1921" t="n">
        <v>1.1</v>
      </c>
      <c r="I1921" t="n">
        <v>10</v>
      </c>
      <c r="J1921" t="n">
        <v>124.83</v>
      </c>
      <c r="K1921" t="n">
        <v>43.4</v>
      </c>
      <c r="L1921" t="n">
        <v>7.75</v>
      </c>
      <c r="M1921" t="n">
        <v>4</v>
      </c>
      <c r="N1921" t="n">
        <v>18.68</v>
      </c>
      <c r="O1921" t="n">
        <v>15630.14</v>
      </c>
      <c r="P1921" t="n">
        <v>94.54000000000001</v>
      </c>
      <c r="Q1921" t="n">
        <v>460.7</v>
      </c>
      <c r="R1921" t="n">
        <v>48.69</v>
      </c>
      <c r="S1921" t="n">
        <v>32.19</v>
      </c>
      <c r="T1921" t="n">
        <v>4337.76</v>
      </c>
      <c r="U1921" t="n">
        <v>0.66</v>
      </c>
      <c r="V1921" t="n">
        <v>0.76</v>
      </c>
      <c r="W1921" t="n">
        <v>1.47</v>
      </c>
      <c r="X1921" t="n">
        <v>0.26</v>
      </c>
      <c r="Y1921" t="n">
        <v>1</v>
      </c>
      <c r="Z1921" t="n">
        <v>10</v>
      </c>
    </row>
    <row r="1922">
      <c r="A1922" t="n">
        <v>28</v>
      </c>
      <c r="B1922" t="n">
        <v>55</v>
      </c>
      <c r="C1922" t="inlineStr">
        <is>
          <t xml:space="preserve">CONCLUIDO	</t>
        </is>
      </c>
      <c r="D1922" t="n">
        <v>7.0856</v>
      </c>
      <c r="E1922" t="n">
        <v>14.11</v>
      </c>
      <c r="F1922" t="n">
        <v>11.79</v>
      </c>
      <c r="G1922" t="n">
        <v>70.73999999999999</v>
      </c>
      <c r="H1922" t="n">
        <v>1.13</v>
      </c>
      <c r="I1922" t="n">
        <v>10</v>
      </c>
      <c r="J1922" t="n">
        <v>125.16</v>
      </c>
      <c r="K1922" t="n">
        <v>43.4</v>
      </c>
      <c r="L1922" t="n">
        <v>8</v>
      </c>
      <c r="M1922" t="n">
        <v>3</v>
      </c>
      <c r="N1922" t="n">
        <v>18.76</v>
      </c>
      <c r="O1922" t="n">
        <v>15670.68</v>
      </c>
      <c r="P1922" t="n">
        <v>93.68000000000001</v>
      </c>
      <c r="Q1922" t="n">
        <v>460.69</v>
      </c>
      <c r="R1922" t="n">
        <v>48.61</v>
      </c>
      <c r="S1922" t="n">
        <v>32.19</v>
      </c>
      <c r="T1922" t="n">
        <v>4298.21</v>
      </c>
      <c r="U1922" t="n">
        <v>0.66</v>
      </c>
      <c r="V1922" t="n">
        <v>0.76</v>
      </c>
      <c r="W1922" t="n">
        <v>1.47</v>
      </c>
      <c r="X1922" t="n">
        <v>0.26</v>
      </c>
      <c r="Y1922" t="n">
        <v>1</v>
      </c>
      <c r="Z1922" t="n">
        <v>10</v>
      </c>
    </row>
    <row r="1923">
      <c r="A1923" t="n">
        <v>29</v>
      </c>
      <c r="B1923" t="n">
        <v>55</v>
      </c>
      <c r="C1923" t="inlineStr">
        <is>
          <t xml:space="preserve">CONCLUIDO	</t>
        </is>
      </c>
      <c r="D1923" t="n">
        <v>7.0858</v>
      </c>
      <c r="E1923" t="n">
        <v>14.11</v>
      </c>
      <c r="F1923" t="n">
        <v>11.79</v>
      </c>
      <c r="G1923" t="n">
        <v>70.73999999999999</v>
      </c>
      <c r="H1923" t="n">
        <v>1.16</v>
      </c>
      <c r="I1923" t="n">
        <v>10</v>
      </c>
      <c r="J1923" t="n">
        <v>125.49</v>
      </c>
      <c r="K1923" t="n">
        <v>43.4</v>
      </c>
      <c r="L1923" t="n">
        <v>8.25</v>
      </c>
      <c r="M1923" t="n">
        <v>2</v>
      </c>
      <c r="N1923" t="n">
        <v>18.84</v>
      </c>
      <c r="O1923" t="n">
        <v>15711.24</v>
      </c>
      <c r="P1923" t="n">
        <v>93.44</v>
      </c>
      <c r="Q1923" t="n">
        <v>460.72</v>
      </c>
      <c r="R1923" t="n">
        <v>48.42</v>
      </c>
      <c r="S1923" t="n">
        <v>32.19</v>
      </c>
      <c r="T1923" t="n">
        <v>4200.39</v>
      </c>
      <c r="U1923" t="n">
        <v>0.66</v>
      </c>
      <c r="V1923" t="n">
        <v>0.76</v>
      </c>
      <c r="W1923" t="n">
        <v>1.47</v>
      </c>
      <c r="X1923" t="n">
        <v>0.26</v>
      </c>
      <c r="Y1923" t="n">
        <v>1</v>
      </c>
      <c r="Z1923" t="n">
        <v>10</v>
      </c>
    </row>
    <row r="1924">
      <c r="A1924" t="n">
        <v>30</v>
      </c>
      <c r="B1924" t="n">
        <v>55</v>
      </c>
      <c r="C1924" t="inlineStr">
        <is>
          <t xml:space="preserve">CONCLUIDO	</t>
        </is>
      </c>
      <c r="D1924" t="n">
        <v>7.0823</v>
      </c>
      <c r="E1924" t="n">
        <v>14.12</v>
      </c>
      <c r="F1924" t="n">
        <v>11.8</v>
      </c>
      <c r="G1924" t="n">
        <v>70.78</v>
      </c>
      <c r="H1924" t="n">
        <v>1.19</v>
      </c>
      <c r="I1924" t="n">
        <v>10</v>
      </c>
      <c r="J1924" t="n">
        <v>125.82</v>
      </c>
      <c r="K1924" t="n">
        <v>43.4</v>
      </c>
      <c r="L1924" t="n">
        <v>8.5</v>
      </c>
      <c r="M1924" t="n">
        <v>1</v>
      </c>
      <c r="N1924" t="n">
        <v>18.92</v>
      </c>
      <c r="O1924" t="n">
        <v>15751.84</v>
      </c>
      <c r="P1924" t="n">
        <v>93.54000000000001</v>
      </c>
      <c r="Q1924" t="n">
        <v>460.69</v>
      </c>
      <c r="R1924" t="n">
        <v>48.68</v>
      </c>
      <c r="S1924" t="n">
        <v>32.19</v>
      </c>
      <c r="T1924" t="n">
        <v>4334.81</v>
      </c>
      <c r="U1924" t="n">
        <v>0.66</v>
      </c>
      <c r="V1924" t="n">
        <v>0.76</v>
      </c>
      <c r="W1924" t="n">
        <v>1.47</v>
      </c>
      <c r="X1924" t="n">
        <v>0.26</v>
      </c>
      <c r="Y1924" t="n">
        <v>1</v>
      </c>
      <c r="Z1924" t="n">
        <v>10</v>
      </c>
    </row>
    <row r="1925">
      <c r="A1925" t="n">
        <v>31</v>
      </c>
      <c r="B1925" t="n">
        <v>55</v>
      </c>
      <c r="C1925" t="inlineStr">
        <is>
          <t xml:space="preserve">CONCLUIDO	</t>
        </is>
      </c>
      <c r="D1925" t="n">
        <v>7.0819</v>
      </c>
      <c r="E1925" t="n">
        <v>14.12</v>
      </c>
      <c r="F1925" t="n">
        <v>11.8</v>
      </c>
      <c r="G1925" t="n">
        <v>70.79000000000001</v>
      </c>
      <c r="H1925" t="n">
        <v>1.22</v>
      </c>
      <c r="I1925" t="n">
        <v>10</v>
      </c>
      <c r="J1925" t="n">
        <v>126.15</v>
      </c>
      <c r="K1925" t="n">
        <v>43.4</v>
      </c>
      <c r="L1925" t="n">
        <v>8.75</v>
      </c>
      <c r="M1925" t="n">
        <v>0</v>
      </c>
      <c r="N1925" t="n">
        <v>19</v>
      </c>
      <c r="O1925" t="n">
        <v>15792.46</v>
      </c>
      <c r="P1925" t="n">
        <v>93.72</v>
      </c>
      <c r="Q1925" t="n">
        <v>460.69</v>
      </c>
      <c r="R1925" t="n">
        <v>48.67</v>
      </c>
      <c r="S1925" t="n">
        <v>32.19</v>
      </c>
      <c r="T1925" t="n">
        <v>4325.03</v>
      </c>
      <c r="U1925" t="n">
        <v>0.66</v>
      </c>
      <c r="V1925" t="n">
        <v>0.76</v>
      </c>
      <c r="W1925" t="n">
        <v>1.48</v>
      </c>
      <c r="X1925" t="n">
        <v>0.26</v>
      </c>
      <c r="Y1925" t="n">
        <v>1</v>
      </c>
      <c r="Z192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9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INDEX(resultados!$A$2:$ZZ$1925, 1, MATCH($B$1, resultados!$A$1:$ZZ$1, 0))</f>
        <v/>
      </c>
      <c r="B7">
        <f>INDEX(resultados!$A$2:$ZZ$1925, 1, MATCH($B$2, resultados!$A$1:$ZZ$1, 0))</f>
        <v/>
      </c>
      <c r="C7">
        <f>INDEX(resultados!$A$2:$ZZ$1925, 1, MATCH($B$3, resultados!$A$1:$ZZ$1, 0))</f>
        <v/>
      </c>
    </row>
    <row r="8">
      <c r="A8">
        <f>INDEX(resultados!$A$2:$ZZ$1925, 2, MATCH($B$1, resultados!$A$1:$ZZ$1, 0))</f>
        <v/>
      </c>
      <c r="B8">
        <f>INDEX(resultados!$A$2:$ZZ$1925, 2, MATCH($B$2, resultados!$A$1:$ZZ$1, 0))</f>
        <v/>
      </c>
      <c r="C8">
        <f>INDEX(resultados!$A$2:$ZZ$1925, 2, MATCH($B$3, resultados!$A$1:$ZZ$1, 0))</f>
        <v/>
      </c>
    </row>
    <row r="9">
      <c r="A9">
        <f>INDEX(resultados!$A$2:$ZZ$1925, 3, MATCH($B$1, resultados!$A$1:$ZZ$1, 0))</f>
        <v/>
      </c>
      <c r="B9">
        <f>INDEX(resultados!$A$2:$ZZ$1925, 3, MATCH($B$2, resultados!$A$1:$ZZ$1, 0))</f>
        <v/>
      </c>
      <c r="C9">
        <f>INDEX(resultados!$A$2:$ZZ$1925, 3, MATCH($B$3, resultados!$A$1:$ZZ$1, 0))</f>
        <v/>
      </c>
    </row>
    <row r="10">
      <c r="A10">
        <f>INDEX(resultados!$A$2:$ZZ$1925, 4, MATCH($B$1, resultados!$A$1:$ZZ$1, 0))</f>
        <v/>
      </c>
      <c r="B10">
        <f>INDEX(resultados!$A$2:$ZZ$1925, 4, MATCH($B$2, resultados!$A$1:$ZZ$1, 0))</f>
        <v/>
      </c>
      <c r="C10">
        <f>INDEX(resultados!$A$2:$ZZ$1925, 4, MATCH($B$3, resultados!$A$1:$ZZ$1, 0))</f>
        <v/>
      </c>
    </row>
    <row r="11">
      <c r="A11">
        <f>INDEX(resultados!$A$2:$ZZ$1925, 5, MATCH($B$1, resultados!$A$1:$ZZ$1, 0))</f>
        <v/>
      </c>
      <c r="B11">
        <f>INDEX(resultados!$A$2:$ZZ$1925, 5, MATCH($B$2, resultados!$A$1:$ZZ$1, 0))</f>
        <v/>
      </c>
      <c r="C11">
        <f>INDEX(resultados!$A$2:$ZZ$1925, 5, MATCH($B$3, resultados!$A$1:$ZZ$1, 0))</f>
        <v/>
      </c>
    </row>
    <row r="12">
      <c r="A12">
        <f>INDEX(resultados!$A$2:$ZZ$1925, 6, MATCH($B$1, resultados!$A$1:$ZZ$1, 0))</f>
        <v/>
      </c>
      <c r="B12">
        <f>INDEX(resultados!$A$2:$ZZ$1925, 6, MATCH($B$2, resultados!$A$1:$ZZ$1, 0))</f>
        <v/>
      </c>
      <c r="C12">
        <f>INDEX(resultados!$A$2:$ZZ$1925, 6, MATCH($B$3, resultados!$A$1:$ZZ$1, 0))</f>
        <v/>
      </c>
    </row>
    <row r="13">
      <c r="A13">
        <f>INDEX(resultados!$A$2:$ZZ$1925, 7, MATCH($B$1, resultados!$A$1:$ZZ$1, 0))</f>
        <v/>
      </c>
      <c r="B13">
        <f>INDEX(resultados!$A$2:$ZZ$1925, 7, MATCH($B$2, resultados!$A$1:$ZZ$1, 0))</f>
        <v/>
      </c>
      <c r="C13">
        <f>INDEX(resultados!$A$2:$ZZ$1925, 7, MATCH($B$3, resultados!$A$1:$ZZ$1, 0))</f>
        <v/>
      </c>
    </row>
    <row r="14">
      <c r="A14">
        <f>INDEX(resultados!$A$2:$ZZ$1925, 8, MATCH($B$1, resultados!$A$1:$ZZ$1, 0))</f>
        <v/>
      </c>
      <c r="B14">
        <f>INDEX(resultados!$A$2:$ZZ$1925, 8, MATCH($B$2, resultados!$A$1:$ZZ$1, 0))</f>
        <v/>
      </c>
      <c r="C14">
        <f>INDEX(resultados!$A$2:$ZZ$1925, 8, MATCH($B$3, resultados!$A$1:$ZZ$1, 0))</f>
        <v/>
      </c>
    </row>
    <row r="15">
      <c r="A15">
        <f>INDEX(resultados!$A$2:$ZZ$1925, 9, MATCH($B$1, resultados!$A$1:$ZZ$1, 0))</f>
        <v/>
      </c>
      <c r="B15">
        <f>INDEX(resultados!$A$2:$ZZ$1925, 9, MATCH($B$2, resultados!$A$1:$ZZ$1, 0))</f>
        <v/>
      </c>
      <c r="C15">
        <f>INDEX(resultados!$A$2:$ZZ$1925, 9, MATCH($B$3, resultados!$A$1:$ZZ$1, 0))</f>
        <v/>
      </c>
    </row>
    <row r="16">
      <c r="A16">
        <f>INDEX(resultados!$A$2:$ZZ$1925, 10, MATCH($B$1, resultados!$A$1:$ZZ$1, 0))</f>
        <v/>
      </c>
      <c r="B16">
        <f>INDEX(resultados!$A$2:$ZZ$1925, 10, MATCH($B$2, resultados!$A$1:$ZZ$1, 0))</f>
        <v/>
      </c>
      <c r="C16">
        <f>INDEX(resultados!$A$2:$ZZ$1925, 10, MATCH($B$3, resultados!$A$1:$ZZ$1, 0))</f>
        <v/>
      </c>
    </row>
    <row r="17">
      <c r="A17">
        <f>INDEX(resultados!$A$2:$ZZ$1925, 11, MATCH($B$1, resultados!$A$1:$ZZ$1, 0))</f>
        <v/>
      </c>
      <c r="B17">
        <f>INDEX(resultados!$A$2:$ZZ$1925, 11, MATCH($B$2, resultados!$A$1:$ZZ$1, 0))</f>
        <v/>
      </c>
      <c r="C17">
        <f>INDEX(resultados!$A$2:$ZZ$1925, 11, MATCH($B$3, resultados!$A$1:$ZZ$1, 0))</f>
        <v/>
      </c>
    </row>
    <row r="18">
      <c r="A18">
        <f>INDEX(resultados!$A$2:$ZZ$1925, 12, MATCH($B$1, resultados!$A$1:$ZZ$1, 0))</f>
        <v/>
      </c>
      <c r="B18">
        <f>INDEX(resultados!$A$2:$ZZ$1925, 12, MATCH($B$2, resultados!$A$1:$ZZ$1, 0))</f>
        <v/>
      </c>
      <c r="C18">
        <f>INDEX(resultados!$A$2:$ZZ$1925, 12, MATCH($B$3, resultados!$A$1:$ZZ$1, 0))</f>
        <v/>
      </c>
    </row>
    <row r="19">
      <c r="A19">
        <f>INDEX(resultados!$A$2:$ZZ$1925, 13, MATCH($B$1, resultados!$A$1:$ZZ$1, 0))</f>
        <v/>
      </c>
      <c r="B19">
        <f>INDEX(resultados!$A$2:$ZZ$1925, 13, MATCH($B$2, resultados!$A$1:$ZZ$1, 0))</f>
        <v/>
      </c>
      <c r="C19">
        <f>INDEX(resultados!$A$2:$ZZ$1925, 13, MATCH($B$3, resultados!$A$1:$ZZ$1, 0))</f>
        <v/>
      </c>
    </row>
    <row r="20">
      <c r="A20">
        <f>INDEX(resultados!$A$2:$ZZ$1925, 14, MATCH($B$1, resultados!$A$1:$ZZ$1, 0))</f>
        <v/>
      </c>
      <c r="B20">
        <f>INDEX(resultados!$A$2:$ZZ$1925, 14, MATCH($B$2, resultados!$A$1:$ZZ$1, 0))</f>
        <v/>
      </c>
      <c r="C20">
        <f>INDEX(resultados!$A$2:$ZZ$1925, 14, MATCH($B$3, resultados!$A$1:$ZZ$1, 0))</f>
        <v/>
      </c>
    </row>
    <row r="21">
      <c r="A21">
        <f>INDEX(resultados!$A$2:$ZZ$1925, 15, MATCH($B$1, resultados!$A$1:$ZZ$1, 0))</f>
        <v/>
      </c>
      <c r="B21">
        <f>INDEX(resultados!$A$2:$ZZ$1925, 15, MATCH($B$2, resultados!$A$1:$ZZ$1, 0))</f>
        <v/>
      </c>
      <c r="C21">
        <f>INDEX(resultados!$A$2:$ZZ$1925, 15, MATCH($B$3, resultados!$A$1:$ZZ$1, 0))</f>
        <v/>
      </c>
    </row>
    <row r="22">
      <c r="A22">
        <f>INDEX(resultados!$A$2:$ZZ$1925, 16, MATCH($B$1, resultados!$A$1:$ZZ$1, 0))</f>
        <v/>
      </c>
      <c r="B22">
        <f>INDEX(resultados!$A$2:$ZZ$1925, 16, MATCH($B$2, resultados!$A$1:$ZZ$1, 0))</f>
        <v/>
      </c>
      <c r="C22">
        <f>INDEX(resultados!$A$2:$ZZ$1925, 16, MATCH($B$3, resultados!$A$1:$ZZ$1, 0))</f>
        <v/>
      </c>
    </row>
    <row r="23">
      <c r="A23">
        <f>INDEX(resultados!$A$2:$ZZ$1925, 17, MATCH($B$1, resultados!$A$1:$ZZ$1, 0))</f>
        <v/>
      </c>
      <c r="B23">
        <f>INDEX(resultados!$A$2:$ZZ$1925, 17, MATCH($B$2, resultados!$A$1:$ZZ$1, 0))</f>
        <v/>
      </c>
      <c r="C23">
        <f>INDEX(resultados!$A$2:$ZZ$1925, 17, MATCH($B$3, resultados!$A$1:$ZZ$1, 0))</f>
        <v/>
      </c>
    </row>
    <row r="24">
      <c r="A24">
        <f>INDEX(resultados!$A$2:$ZZ$1925, 18, MATCH($B$1, resultados!$A$1:$ZZ$1, 0))</f>
        <v/>
      </c>
      <c r="B24">
        <f>INDEX(resultados!$A$2:$ZZ$1925, 18, MATCH($B$2, resultados!$A$1:$ZZ$1, 0))</f>
        <v/>
      </c>
      <c r="C24">
        <f>INDEX(resultados!$A$2:$ZZ$1925, 18, MATCH($B$3, resultados!$A$1:$ZZ$1, 0))</f>
        <v/>
      </c>
    </row>
    <row r="25">
      <c r="A25">
        <f>INDEX(resultados!$A$2:$ZZ$1925, 19, MATCH($B$1, resultados!$A$1:$ZZ$1, 0))</f>
        <v/>
      </c>
      <c r="B25">
        <f>INDEX(resultados!$A$2:$ZZ$1925, 19, MATCH($B$2, resultados!$A$1:$ZZ$1, 0))</f>
        <v/>
      </c>
      <c r="C25">
        <f>INDEX(resultados!$A$2:$ZZ$1925, 19, MATCH($B$3, resultados!$A$1:$ZZ$1, 0))</f>
        <v/>
      </c>
    </row>
    <row r="26">
      <c r="A26">
        <f>INDEX(resultados!$A$2:$ZZ$1925, 20, MATCH($B$1, resultados!$A$1:$ZZ$1, 0))</f>
        <v/>
      </c>
      <c r="B26">
        <f>INDEX(resultados!$A$2:$ZZ$1925, 20, MATCH($B$2, resultados!$A$1:$ZZ$1, 0))</f>
        <v/>
      </c>
      <c r="C26">
        <f>INDEX(resultados!$A$2:$ZZ$1925, 20, MATCH($B$3, resultados!$A$1:$ZZ$1, 0))</f>
        <v/>
      </c>
    </row>
    <row r="27">
      <c r="A27">
        <f>INDEX(resultados!$A$2:$ZZ$1925, 21, MATCH($B$1, resultados!$A$1:$ZZ$1, 0))</f>
        <v/>
      </c>
      <c r="B27">
        <f>INDEX(resultados!$A$2:$ZZ$1925, 21, MATCH($B$2, resultados!$A$1:$ZZ$1, 0))</f>
        <v/>
      </c>
      <c r="C27">
        <f>INDEX(resultados!$A$2:$ZZ$1925, 21, MATCH($B$3, resultados!$A$1:$ZZ$1, 0))</f>
        <v/>
      </c>
    </row>
    <row r="28">
      <c r="A28">
        <f>INDEX(resultados!$A$2:$ZZ$1925, 22, MATCH($B$1, resultados!$A$1:$ZZ$1, 0))</f>
        <v/>
      </c>
      <c r="B28">
        <f>INDEX(resultados!$A$2:$ZZ$1925, 22, MATCH($B$2, resultados!$A$1:$ZZ$1, 0))</f>
        <v/>
      </c>
      <c r="C28">
        <f>INDEX(resultados!$A$2:$ZZ$1925, 22, MATCH($B$3, resultados!$A$1:$ZZ$1, 0))</f>
        <v/>
      </c>
    </row>
    <row r="29">
      <c r="A29">
        <f>INDEX(resultados!$A$2:$ZZ$1925, 23, MATCH($B$1, resultados!$A$1:$ZZ$1, 0))</f>
        <v/>
      </c>
      <c r="B29">
        <f>INDEX(resultados!$A$2:$ZZ$1925, 23, MATCH($B$2, resultados!$A$1:$ZZ$1, 0))</f>
        <v/>
      </c>
      <c r="C29">
        <f>INDEX(resultados!$A$2:$ZZ$1925, 23, MATCH($B$3, resultados!$A$1:$ZZ$1, 0))</f>
        <v/>
      </c>
    </row>
    <row r="30">
      <c r="A30">
        <f>INDEX(resultados!$A$2:$ZZ$1925, 24, MATCH($B$1, resultados!$A$1:$ZZ$1, 0))</f>
        <v/>
      </c>
      <c r="B30">
        <f>INDEX(resultados!$A$2:$ZZ$1925, 24, MATCH($B$2, resultados!$A$1:$ZZ$1, 0))</f>
        <v/>
      </c>
      <c r="C30">
        <f>INDEX(resultados!$A$2:$ZZ$1925, 24, MATCH($B$3, resultados!$A$1:$ZZ$1, 0))</f>
        <v/>
      </c>
    </row>
    <row r="31">
      <c r="A31">
        <f>INDEX(resultados!$A$2:$ZZ$1925, 25, MATCH($B$1, resultados!$A$1:$ZZ$1, 0))</f>
        <v/>
      </c>
      <c r="B31">
        <f>INDEX(resultados!$A$2:$ZZ$1925, 25, MATCH($B$2, resultados!$A$1:$ZZ$1, 0))</f>
        <v/>
      </c>
      <c r="C31">
        <f>INDEX(resultados!$A$2:$ZZ$1925, 25, MATCH($B$3, resultados!$A$1:$ZZ$1, 0))</f>
        <v/>
      </c>
    </row>
    <row r="32">
      <c r="A32">
        <f>INDEX(resultados!$A$2:$ZZ$1925, 26, MATCH($B$1, resultados!$A$1:$ZZ$1, 0))</f>
        <v/>
      </c>
      <c r="B32">
        <f>INDEX(resultados!$A$2:$ZZ$1925, 26, MATCH($B$2, resultados!$A$1:$ZZ$1, 0))</f>
        <v/>
      </c>
      <c r="C32">
        <f>INDEX(resultados!$A$2:$ZZ$1925, 26, MATCH($B$3, resultados!$A$1:$ZZ$1, 0))</f>
        <v/>
      </c>
    </row>
    <row r="33">
      <c r="A33">
        <f>INDEX(resultados!$A$2:$ZZ$1925, 27, MATCH($B$1, resultados!$A$1:$ZZ$1, 0))</f>
        <v/>
      </c>
      <c r="B33">
        <f>INDEX(resultados!$A$2:$ZZ$1925, 27, MATCH($B$2, resultados!$A$1:$ZZ$1, 0))</f>
        <v/>
      </c>
      <c r="C33">
        <f>INDEX(resultados!$A$2:$ZZ$1925, 27, MATCH($B$3, resultados!$A$1:$ZZ$1, 0))</f>
        <v/>
      </c>
    </row>
    <row r="34">
      <c r="A34">
        <f>INDEX(resultados!$A$2:$ZZ$1925, 28, MATCH($B$1, resultados!$A$1:$ZZ$1, 0))</f>
        <v/>
      </c>
      <c r="B34">
        <f>INDEX(resultados!$A$2:$ZZ$1925, 28, MATCH($B$2, resultados!$A$1:$ZZ$1, 0))</f>
        <v/>
      </c>
      <c r="C34">
        <f>INDEX(resultados!$A$2:$ZZ$1925, 28, MATCH($B$3, resultados!$A$1:$ZZ$1, 0))</f>
        <v/>
      </c>
    </row>
    <row r="35">
      <c r="A35">
        <f>INDEX(resultados!$A$2:$ZZ$1925, 29, MATCH($B$1, resultados!$A$1:$ZZ$1, 0))</f>
        <v/>
      </c>
      <c r="B35">
        <f>INDEX(resultados!$A$2:$ZZ$1925, 29, MATCH($B$2, resultados!$A$1:$ZZ$1, 0))</f>
        <v/>
      </c>
      <c r="C35">
        <f>INDEX(resultados!$A$2:$ZZ$1925, 29, MATCH($B$3, resultados!$A$1:$ZZ$1, 0))</f>
        <v/>
      </c>
    </row>
    <row r="36">
      <c r="A36">
        <f>INDEX(resultados!$A$2:$ZZ$1925, 30, MATCH($B$1, resultados!$A$1:$ZZ$1, 0))</f>
        <v/>
      </c>
      <c r="B36">
        <f>INDEX(resultados!$A$2:$ZZ$1925, 30, MATCH($B$2, resultados!$A$1:$ZZ$1, 0))</f>
        <v/>
      </c>
      <c r="C36">
        <f>INDEX(resultados!$A$2:$ZZ$1925, 30, MATCH($B$3, resultados!$A$1:$ZZ$1, 0))</f>
        <v/>
      </c>
    </row>
    <row r="37">
      <c r="A37">
        <f>INDEX(resultados!$A$2:$ZZ$1925, 31, MATCH($B$1, resultados!$A$1:$ZZ$1, 0))</f>
        <v/>
      </c>
      <c r="B37">
        <f>INDEX(resultados!$A$2:$ZZ$1925, 31, MATCH($B$2, resultados!$A$1:$ZZ$1, 0))</f>
        <v/>
      </c>
      <c r="C37">
        <f>INDEX(resultados!$A$2:$ZZ$1925, 31, MATCH($B$3, resultados!$A$1:$ZZ$1, 0))</f>
        <v/>
      </c>
    </row>
    <row r="38">
      <c r="A38">
        <f>INDEX(resultados!$A$2:$ZZ$1925, 32, MATCH($B$1, resultados!$A$1:$ZZ$1, 0))</f>
        <v/>
      </c>
      <c r="B38">
        <f>INDEX(resultados!$A$2:$ZZ$1925, 32, MATCH($B$2, resultados!$A$1:$ZZ$1, 0))</f>
        <v/>
      </c>
      <c r="C38">
        <f>INDEX(resultados!$A$2:$ZZ$1925, 32, MATCH($B$3, resultados!$A$1:$ZZ$1, 0))</f>
        <v/>
      </c>
    </row>
    <row r="39">
      <c r="A39">
        <f>INDEX(resultados!$A$2:$ZZ$1925, 33, MATCH($B$1, resultados!$A$1:$ZZ$1, 0))</f>
        <v/>
      </c>
      <c r="B39">
        <f>INDEX(resultados!$A$2:$ZZ$1925, 33, MATCH($B$2, resultados!$A$1:$ZZ$1, 0))</f>
        <v/>
      </c>
      <c r="C39">
        <f>INDEX(resultados!$A$2:$ZZ$1925, 33, MATCH($B$3, resultados!$A$1:$ZZ$1, 0))</f>
        <v/>
      </c>
    </row>
    <row r="40">
      <c r="A40">
        <f>INDEX(resultados!$A$2:$ZZ$1925, 34, MATCH($B$1, resultados!$A$1:$ZZ$1, 0))</f>
        <v/>
      </c>
      <c r="B40">
        <f>INDEX(resultados!$A$2:$ZZ$1925, 34, MATCH($B$2, resultados!$A$1:$ZZ$1, 0))</f>
        <v/>
      </c>
      <c r="C40">
        <f>INDEX(resultados!$A$2:$ZZ$1925, 34, MATCH($B$3, resultados!$A$1:$ZZ$1, 0))</f>
        <v/>
      </c>
    </row>
    <row r="41">
      <c r="A41">
        <f>INDEX(resultados!$A$2:$ZZ$1925, 35, MATCH($B$1, resultados!$A$1:$ZZ$1, 0))</f>
        <v/>
      </c>
      <c r="B41">
        <f>INDEX(resultados!$A$2:$ZZ$1925, 35, MATCH($B$2, resultados!$A$1:$ZZ$1, 0))</f>
        <v/>
      </c>
      <c r="C41">
        <f>INDEX(resultados!$A$2:$ZZ$1925, 35, MATCH($B$3, resultados!$A$1:$ZZ$1, 0))</f>
        <v/>
      </c>
    </row>
    <row r="42">
      <c r="A42">
        <f>INDEX(resultados!$A$2:$ZZ$1925, 36, MATCH($B$1, resultados!$A$1:$ZZ$1, 0))</f>
        <v/>
      </c>
      <c r="B42">
        <f>INDEX(resultados!$A$2:$ZZ$1925, 36, MATCH($B$2, resultados!$A$1:$ZZ$1, 0))</f>
        <v/>
      </c>
      <c r="C42">
        <f>INDEX(resultados!$A$2:$ZZ$1925, 36, MATCH($B$3, resultados!$A$1:$ZZ$1, 0))</f>
        <v/>
      </c>
    </row>
    <row r="43">
      <c r="A43">
        <f>INDEX(resultados!$A$2:$ZZ$1925, 37, MATCH($B$1, resultados!$A$1:$ZZ$1, 0))</f>
        <v/>
      </c>
      <c r="B43">
        <f>INDEX(resultados!$A$2:$ZZ$1925, 37, MATCH($B$2, resultados!$A$1:$ZZ$1, 0))</f>
        <v/>
      </c>
      <c r="C43">
        <f>INDEX(resultados!$A$2:$ZZ$1925, 37, MATCH($B$3, resultados!$A$1:$ZZ$1, 0))</f>
        <v/>
      </c>
    </row>
    <row r="44">
      <c r="A44">
        <f>INDEX(resultados!$A$2:$ZZ$1925, 38, MATCH($B$1, resultados!$A$1:$ZZ$1, 0))</f>
        <v/>
      </c>
      <c r="B44">
        <f>INDEX(resultados!$A$2:$ZZ$1925, 38, MATCH($B$2, resultados!$A$1:$ZZ$1, 0))</f>
        <v/>
      </c>
      <c r="C44">
        <f>INDEX(resultados!$A$2:$ZZ$1925, 38, MATCH($B$3, resultados!$A$1:$ZZ$1, 0))</f>
        <v/>
      </c>
    </row>
    <row r="45">
      <c r="A45">
        <f>INDEX(resultados!$A$2:$ZZ$1925, 39, MATCH($B$1, resultados!$A$1:$ZZ$1, 0))</f>
        <v/>
      </c>
      <c r="B45">
        <f>INDEX(resultados!$A$2:$ZZ$1925, 39, MATCH($B$2, resultados!$A$1:$ZZ$1, 0))</f>
        <v/>
      </c>
      <c r="C45">
        <f>INDEX(resultados!$A$2:$ZZ$1925, 39, MATCH($B$3, resultados!$A$1:$ZZ$1, 0))</f>
        <v/>
      </c>
    </row>
    <row r="46">
      <c r="A46">
        <f>INDEX(resultados!$A$2:$ZZ$1925, 40, MATCH($B$1, resultados!$A$1:$ZZ$1, 0))</f>
        <v/>
      </c>
      <c r="B46">
        <f>INDEX(resultados!$A$2:$ZZ$1925, 40, MATCH($B$2, resultados!$A$1:$ZZ$1, 0))</f>
        <v/>
      </c>
      <c r="C46">
        <f>INDEX(resultados!$A$2:$ZZ$1925, 40, MATCH($B$3, resultados!$A$1:$ZZ$1, 0))</f>
        <v/>
      </c>
    </row>
    <row r="47">
      <c r="A47">
        <f>INDEX(resultados!$A$2:$ZZ$1925, 41, MATCH($B$1, resultados!$A$1:$ZZ$1, 0))</f>
        <v/>
      </c>
      <c r="B47">
        <f>INDEX(resultados!$A$2:$ZZ$1925, 41, MATCH($B$2, resultados!$A$1:$ZZ$1, 0))</f>
        <v/>
      </c>
      <c r="C47">
        <f>INDEX(resultados!$A$2:$ZZ$1925, 41, MATCH($B$3, resultados!$A$1:$ZZ$1, 0))</f>
        <v/>
      </c>
    </row>
    <row r="48">
      <c r="A48">
        <f>INDEX(resultados!$A$2:$ZZ$1925, 42, MATCH($B$1, resultados!$A$1:$ZZ$1, 0))</f>
        <v/>
      </c>
      <c r="B48">
        <f>INDEX(resultados!$A$2:$ZZ$1925, 42, MATCH($B$2, resultados!$A$1:$ZZ$1, 0))</f>
        <v/>
      </c>
      <c r="C48">
        <f>INDEX(resultados!$A$2:$ZZ$1925, 42, MATCH($B$3, resultados!$A$1:$ZZ$1, 0))</f>
        <v/>
      </c>
    </row>
    <row r="49">
      <c r="A49">
        <f>INDEX(resultados!$A$2:$ZZ$1925, 43, MATCH($B$1, resultados!$A$1:$ZZ$1, 0))</f>
        <v/>
      </c>
      <c r="B49">
        <f>INDEX(resultados!$A$2:$ZZ$1925, 43, MATCH($B$2, resultados!$A$1:$ZZ$1, 0))</f>
        <v/>
      </c>
      <c r="C49">
        <f>INDEX(resultados!$A$2:$ZZ$1925, 43, MATCH($B$3, resultados!$A$1:$ZZ$1, 0))</f>
        <v/>
      </c>
    </row>
    <row r="50">
      <c r="A50">
        <f>INDEX(resultados!$A$2:$ZZ$1925, 44, MATCH($B$1, resultados!$A$1:$ZZ$1, 0))</f>
        <v/>
      </c>
      <c r="B50">
        <f>INDEX(resultados!$A$2:$ZZ$1925, 44, MATCH($B$2, resultados!$A$1:$ZZ$1, 0))</f>
        <v/>
      </c>
      <c r="C50">
        <f>INDEX(resultados!$A$2:$ZZ$1925, 44, MATCH($B$3, resultados!$A$1:$ZZ$1, 0))</f>
        <v/>
      </c>
    </row>
    <row r="51">
      <c r="A51">
        <f>INDEX(resultados!$A$2:$ZZ$1925, 45, MATCH($B$1, resultados!$A$1:$ZZ$1, 0))</f>
        <v/>
      </c>
      <c r="B51">
        <f>INDEX(resultados!$A$2:$ZZ$1925, 45, MATCH($B$2, resultados!$A$1:$ZZ$1, 0))</f>
        <v/>
      </c>
      <c r="C51">
        <f>INDEX(resultados!$A$2:$ZZ$1925, 45, MATCH($B$3, resultados!$A$1:$ZZ$1, 0))</f>
        <v/>
      </c>
    </row>
    <row r="52">
      <c r="A52">
        <f>INDEX(resultados!$A$2:$ZZ$1925, 46, MATCH($B$1, resultados!$A$1:$ZZ$1, 0))</f>
        <v/>
      </c>
      <c r="B52">
        <f>INDEX(resultados!$A$2:$ZZ$1925, 46, MATCH($B$2, resultados!$A$1:$ZZ$1, 0))</f>
        <v/>
      </c>
      <c r="C52">
        <f>INDEX(resultados!$A$2:$ZZ$1925, 46, MATCH($B$3, resultados!$A$1:$ZZ$1, 0))</f>
        <v/>
      </c>
    </row>
    <row r="53">
      <c r="A53">
        <f>INDEX(resultados!$A$2:$ZZ$1925, 47, MATCH($B$1, resultados!$A$1:$ZZ$1, 0))</f>
        <v/>
      </c>
      <c r="B53">
        <f>INDEX(resultados!$A$2:$ZZ$1925, 47, MATCH($B$2, resultados!$A$1:$ZZ$1, 0))</f>
        <v/>
      </c>
      <c r="C53">
        <f>INDEX(resultados!$A$2:$ZZ$1925, 47, MATCH($B$3, resultados!$A$1:$ZZ$1, 0))</f>
        <v/>
      </c>
    </row>
    <row r="54">
      <c r="A54">
        <f>INDEX(resultados!$A$2:$ZZ$1925, 48, MATCH($B$1, resultados!$A$1:$ZZ$1, 0))</f>
        <v/>
      </c>
      <c r="B54">
        <f>INDEX(resultados!$A$2:$ZZ$1925, 48, MATCH($B$2, resultados!$A$1:$ZZ$1, 0))</f>
        <v/>
      </c>
      <c r="C54">
        <f>INDEX(resultados!$A$2:$ZZ$1925, 48, MATCH($B$3, resultados!$A$1:$ZZ$1, 0))</f>
        <v/>
      </c>
    </row>
    <row r="55">
      <c r="A55">
        <f>INDEX(resultados!$A$2:$ZZ$1925, 49, MATCH($B$1, resultados!$A$1:$ZZ$1, 0))</f>
        <v/>
      </c>
      <c r="B55">
        <f>INDEX(resultados!$A$2:$ZZ$1925, 49, MATCH($B$2, resultados!$A$1:$ZZ$1, 0))</f>
        <v/>
      </c>
      <c r="C55">
        <f>INDEX(resultados!$A$2:$ZZ$1925, 49, MATCH($B$3, resultados!$A$1:$ZZ$1, 0))</f>
        <v/>
      </c>
    </row>
    <row r="56">
      <c r="A56">
        <f>INDEX(resultados!$A$2:$ZZ$1925, 50, MATCH($B$1, resultados!$A$1:$ZZ$1, 0))</f>
        <v/>
      </c>
      <c r="B56">
        <f>INDEX(resultados!$A$2:$ZZ$1925, 50, MATCH($B$2, resultados!$A$1:$ZZ$1, 0))</f>
        <v/>
      </c>
      <c r="C56">
        <f>INDEX(resultados!$A$2:$ZZ$1925, 50, MATCH($B$3, resultados!$A$1:$ZZ$1, 0))</f>
        <v/>
      </c>
    </row>
    <row r="57">
      <c r="A57">
        <f>INDEX(resultados!$A$2:$ZZ$1925, 51, MATCH($B$1, resultados!$A$1:$ZZ$1, 0))</f>
        <v/>
      </c>
      <c r="B57">
        <f>INDEX(resultados!$A$2:$ZZ$1925, 51, MATCH($B$2, resultados!$A$1:$ZZ$1, 0))</f>
        <v/>
      </c>
      <c r="C57">
        <f>INDEX(resultados!$A$2:$ZZ$1925, 51, MATCH($B$3, resultados!$A$1:$ZZ$1, 0))</f>
        <v/>
      </c>
    </row>
    <row r="58">
      <c r="A58">
        <f>INDEX(resultados!$A$2:$ZZ$1925, 52, MATCH($B$1, resultados!$A$1:$ZZ$1, 0))</f>
        <v/>
      </c>
      <c r="B58">
        <f>INDEX(resultados!$A$2:$ZZ$1925, 52, MATCH($B$2, resultados!$A$1:$ZZ$1, 0))</f>
        <v/>
      </c>
      <c r="C58">
        <f>INDEX(resultados!$A$2:$ZZ$1925, 52, MATCH($B$3, resultados!$A$1:$ZZ$1, 0))</f>
        <v/>
      </c>
    </row>
    <row r="59">
      <c r="A59">
        <f>INDEX(resultados!$A$2:$ZZ$1925, 53, MATCH($B$1, resultados!$A$1:$ZZ$1, 0))</f>
        <v/>
      </c>
      <c r="B59">
        <f>INDEX(resultados!$A$2:$ZZ$1925, 53, MATCH($B$2, resultados!$A$1:$ZZ$1, 0))</f>
        <v/>
      </c>
      <c r="C59">
        <f>INDEX(resultados!$A$2:$ZZ$1925, 53, MATCH($B$3, resultados!$A$1:$ZZ$1, 0))</f>
        <v/>
      </c>
    </row>
    <row r="60">
      <c r="A60">
        <f>INDEX(resultados!$A$2:$ZZ$1925, 54, MATCH($B$1, resultados!$A$1:$ZZ$1, 0))</f>
        <v/>
      </c>
      <c r="B60">
        <f>INDEX(resultados!$A$2:$ZZ$1925, 54, MATCH($B$2, resultados!$A$1:$ZZ$1, 0))</f>
        <v/>
      </c>
      <c r="C60">
        <f>INDEX(resultados!$A$2:$ZZ$1925, 54, MATCH($B$3, resultados!$A$1:$ZZ$1, 0))</f>
        <v/>
      </c>
    </row>
    <row r="61">
      <c r="A61">
        <f>INDEX(resultados!$A$2:$ZZ$1925, 55, MATCH($B$1, resultados!$A$1:$ZZ$1, 0))</f>
        <v/>
      </c>
      <c r="B61">
        <f>INDEX(resultados!$A$2:$ZZ$1925, 55, MATCH($B$2, resultados!$A$1:$ZZ$1, 0))</f>
        <v/>
      </c>
      <c r="C61">
        <f>INDEX(resultados!$A$2:$ZZ$1925, 55, MATCH($B$3, resultados!$A$1:$ZZ$1, 0))</f>
        <v/>
      </c>
    </row>
    <row r="62">
      <c r="A62">
        <f>INDEX(resultados!$A$2:$ZZ$1925, 56, MATCH($B$1, resultados!$A$1:$ZZ$1, 0))</f>
        <v/>
      </c>
      <c r="B62">
        <f>INDEX(resultados!$A$2:$ZZ$1925, 56, MATCH($B$2, resultados!$A$1:$ZZ$1, 0))</f>
        <v/>
      </c>
      <c r="C62">
        <f>INDEX(resultados!$A$2:$ZZ$1925, 56, MATCH($B$3, resultados!$A$1:$ZZ$1, 0))</f>
        <v/>
      </c>
    </row>
    <row r="63">
      <c r="A63">
        <f>INDEX(resultados!$A$2:$ZZ$1925, 57, MATCH($B$1, resultados!$A$1:$ZZ$1, 0))</f>
        <v/>
      </c>
      <c r="B63">
        <f>INDEX(resultados!$A$2:$ZZ$1925, 57, MATCH($B$2, resultados!$A$1:$ZZ$1, 0))</f>
        <v/>
      </c>
      <c r="C63">
        <f>INDEX(resultados!$A$2:$ZZ$1925, 57, MATCH($B$3, resultados!$A$1:$ZZ$1, 0))</f>
        <v/>
      </c>
    </row>
    <row r="64">
      <c r="A64">
        <f>INDEX(resultados!$A$2:$ZZ$1925, 58, MATCH($B$1, resultados!$A$1:$ZZ$1, 0))</f>
        <v/>
      </c>
      <c r="B64">
        <f>INDEX(resultados!$A$2:$ZZ$1925, 58, MATCH($B$2, resultados!$A$1:$ZZ$1, 0))</f>
        <v/>
      </c>
      <c r="C64">
        <f>INDEX(resultados!$A$2:$ZZ$1925, 58, MATCH($B$3, resultados!$A$1:$ZZ$1, 0))</f>
        <v/>
      </c>
    </row>
    <row r="65">
      <c r="A65">
        <f>INDEX(resultados!$A$2:$ZZ$1925, 59, MATCH($B$1, resultados!$A$1:$ZZ$1, 0))</f>
        <v/>
      </c>
      <c r="B65">
        <f>INDEX(resultados!$A$2:$ZZ$1925, 59, MATCH($B$2, resultados!$A$1:$ZZ$1, 0))</f>
        <v/>
      </c>
      <c r="C65">
        <f>INDEX(resultados!$A$2:$ZZ$1925, 59, MATCH($B$3, resultados!$A$1:$ZZ$1, 0))</f>
        <v/>
      </c>
    </row>
    <row r="66">
      <c r="A66">
        <f>INDEX(resultados!$A$2:$ZZ$1925, 60, MATCH($B$1, resultados!$A$1:$ZZ$1, 0))</f>
        <v/>
      </c>
      <c r="B66">
        <f>INDEX(resultados!$A$2:$ZZ$1925, 60, MATCH($B$2, resultados!$A$1:$ZZ$1, 0))</f>
        <v/>
      </c>
      <c r="C66">
        <f>INDEX(resultados!$A$2:$ZZ$1925, 60, MATCH($B$3, resultados!$A$1:$ZZ$1, 0))</f>
        <v/>
      </c>
    </row>
    <row r="67">
      <c r="A67">
        <f>INDEX(resultados!$A$2:$ZZ$1925, 61, MATCH($B$1, resultados!$A$1:$ZZ$1, 0))</f>
        <v/>
      </c>
      <c r="B67">
        <f>INDEX(resultados!$A$2:$ZZ$1925, 61, MATCH($B$2, resultados!$A$1:$ZZ$1, 0))</f>
        <v/>
      </c>
      <c r="C67">
        <f>INDEX(resultados!$A$2:$ZZ$1925, 61, MATCH($B$3, resultados!$A$1:$ZZ$1, 0))</f>
        <v/>
      </c>
    </row>
    <row r="68">
      <c r="A68">
        <f>INDEX(resultados!$A$2:$ZZ$1925, 62, MATCH($B$1, resultados!$A$1:$ZZ$1, 0))</f>
        <v/>
      </c>
      <c r="B68">
        <f>INDEX(resultados!$A$2:$ZZ$1925, 62, MATCH($B$2, resultados!$A$1:$ZZ$1, 0))</f>
        <v/>
      </c>
      <c r="C68">
        <f>INDEX(resultados!$A$2:$ZZ$1925, 62, MATCH($B$3, resultados!$A$1:$ZZ$1, 0))</f>
        <v/>
      </c>
    </row>
    <row r="69">
      <c r="A69">
        <f>INDEX(resultados!$A$2:$ZZ$1925, 63, MATCH($B$1, resultados!$A$1:$ZZ$1, 0))</f>
        <v/>
      </c>
      <c r="B69">
        <f>INDEX(resultados!$A$2:$ZZ$1925, 63, MATCH($B$2, resultados!$A$1:$ZZ$1, 0))</f>
        <v/>
      </c>
      <c r="C69">
        <f>INDEX(resultados!$A$2:$ZZ$1925, 63, MATCH($B$3, resultados!$A$1:$ZZ$1, 0))</f>
        <v/>
      </c>
    </row>
    <row r="70">
      <c r="A70">
        <f>INDEX(resultados!$A$2:$ZZ$1925, 64, MATCH($B$1, resultados!$A$1:$ZZ$1, 0))</f>
        <v/>
      </c>
      <c r="B70">
        <f>INDEX(resultados!$A$2:$ZZ$1925, 64, MATCH($B$2, resultados!$A$1:$ZZ$1, 0))</f>
        <v/>
      </c>
      <c r="C70">
        <f>INDEX(resultados!$A$2:$ZZ$1925, 64, MATCH($B$3, resultados!$A$1:$ZZ$1, 0))</f>
        <v/>
      </c>
    </row>
    <row r="71">
      <c r="A71">
        <f>INDEX(resultados!$A$2:$ZZ$1925, 65, MATCH($B$1, resultados!$A$1:$ZZ$1, 0))</f>
        <v/>
      </c>
      <c r="B71">
        <f>INDEX(resultados!$A$2:$ZZ$1925, 65, MATCH($B$2, resultados!$A$1:$ZZ$1, 0))</f>
        <v/>
      </c>
      <c r="C71">
        <f>INDEX(resultados!$A$2:$ZZ$1925, 65, MATCH($B$3, resultados!$A$1:$ZZ$1, 0))</f>
        <v/>
      </c>
    </row>
    <row r="72">
      <c r="A72">
        <f>INDEX(resultados!$A$2:$ZZ$1925, 66, MATCH($B$1, resultados!$A$1:$ZZ$1, 0))</f>
        <v/>
      </c>
      <c r="B72">
        <f>INDEX(resultados!$A$2:$ZZ$1925, 66, MATCH($B$2, resultados!$A$1:$ZZ$1, 0))</f>
        <v/>
      </c>
      <c r="C72">
        <f>INDEX(resultados!$A$2:$ZZ$1925, 66, MATCH($B$3, resultados!$A$1:$ZZ$1, 0))</f>
        <v/>
      </c>
    </row>
    <row r="73">
      <c r="A73">
        <f>INDEX(resultados!$A$2:$ZZ$1925, 67, MATCH($B$1, resultados!$A$1:$ZZ$1, 0))</f>
        <v/>
      </c>
      <c r="B73">
        <f>INDEX(resultados!$A$2:$ZZ$1925, 67, MATCH($B$2, resultados!$A$1:$ZZ$1, 0))</f>
        <v/>
      </c>
      <c r="C73">
        <f>INDEX(resultados!$A$2:$ZZ$1925, 67, MATCH($B$3, resultados!$A$1:$ZZ$1, 0))</f>
        <v/>
      </c>
    </row>
    <row r="74">
      <c r="A74">
        <f>INDEX(resultados!$A$2:$ZZ$1925, 68, MATCH($B$1, resultados!$A$1:$ZZ$1, 0))</f>
        <v/>
      </c>
      <c r="B74">
        <f>INDEX(resultados!$A$2:$ZZ$1925, 68, MATCH($B$2, resultados!$A$1:$ZZ$1, 0))</f>
        <v/>
      </c>
      <c r="C74">
        <f>INDEX(resultados!$A$2:$ZZ$1925, 68, MATCH($B$3, resultados!$A$1:$ZZ$1, 0))</f>
        <v/>
      </c>
    </row>
    <row r="75">
      <c r="A75">
        <f>INDEX(resultados!$A$2:$ZZ$1925, 69, MATCH($B$1, resultados!$A$1:$ZZ$1, 0))</f>
        <v/>
      </c>
      <c r="B75">
        <f>INDEX(resultados!$A$2:$ZZ$1925, 69, MATCH($B$2, resultados!$A$1:$ZZ$1, 0))</f>
        <v/>
      </c>
      <c r="C75">
        <f>INDEX(resultados!$A$2:$ZZ$1925, 69, MATCH($B$3, resultados!$A$1:$ZZ$1, 0))</f>
        <v/>
      </c>
    </row>
    <row r="76">
      <c r="A76">
        <f>INDEX(resultados!$A$2:$ZZ$1925, 70, MATCH($B$1, resultados!$A$1:$ZZ$1, 0))</f>
        <v/>
      </c>
      <c r="B76">
        <f>INDEX(resultados!$A$2:$ZZ$1925, 70, MATCH($B$2, resultados!$A$1:$ZZ$1, 0))</f>
        <v/>
      </c>
      <c r="C76">
        <f>INDEX(resultados!$A$2:$ZZ$1925, 70, MATCH($B$3, resultados!$A$1:$ZZ$1, 0))</f>
        <v/>
      </c>
    </row>
    <row r="77">
      <c r="A77">
        <f>INDEX(resultados!$A$2:$ZZ$1925, 71, MATCH($B$1, resultados!$A$1:$ZZ$1, 0))</f>
        <v/>
      </c>
      <c r="B77">
        <f>INDEX(resultados!$A$2:$ZZ$1925, 71, MATCH($B$2, resultados!$A$1:$ZZ$1, 0))</f>
        <v/>
      </c>
      <c r="C77">
        <f>INDEX(resultados!$A$2:$ZZ$1925, 71, MATCH($B$3, resultados!$A$1:$ZZ$1, 0))</f>
        <v/>
      </c>
    </row>
    <row r="78">
      <c r="A78">
        <f>INDEX(resultados!$A$2:$ZZ$1925, 72, MATCH($B$1, resultados!$A$1:$ZZ$1, 0))</f>
        <v/>
      </c>
      <c r="B78">
        <f>INDEX(resultados!$A$2:$ZZ$1925, 72, MATCH($B$2, resultados!$A$1:$ZZ$1, 0))</f>
        <v/>
      </c>
      <c r="C78">
        <f>INDEX(resultados!$A$2:$ZZ$1925, 72, MATCH($B$3, resultados!$A$1:$ZZ$1, 0))</f>
        <v/>
      </c>
    </row>
    <row r="79">
      <c r="A79">
        <f>INDEX(resultados!$A$2:$ZZ$1925, 73, MATCH($B$1, resultados!$A$1:$ZZ$1, 0))</f>
        <v/>
      </c>
      <c r="B79">
        <f>INDEX(resultados!$A$2:$ZZ$1925, 73, MATCH($B$2, resultados!$A$1:$ZZ$1, 0))</f>
        <v/>
      </c>
      <c r="C79">
        <f>INDEX(resultados!$A$2:$ZZ$1925, 73, MATCH($B$3, resultados!$A$1:$ZZ$1, 0))</f>
        <v/>
      </c>
    </row>
    <row r="80">
      <c r="A80">
        <f>INDEX(resultados!$A$2:$ZZ$1925, 74, MATCH($B$1, resultados!$A$1:$ZZ$1, 0))</f>
        <v/>
      </c>
      <c r="B80">
        <f>INDEX(resultados!$A$2:$ZZ$1925, 74, MATCH($B$2, resultados!$A$1:$ZZ$1, 0))</f>
        <v/>
      </c>
      <c r="C80">
        <f>INDEX(resultados!$A$2:$ZZ$1925, 74, MATCH($B$3, resultados!$A$1:$ZZ$1, 0))</f>
        <v/>
      </c>
    </row>
    <row r="81">
      <c r="A81">
        <f>INDEX(resultados!$A$2:$ZZ$1925, 75, MATCH($B$1, resultados!$A$1:$ZZ$1, 0))</f>
        <v/>
      </c>
      <c r="B81">
        <f>INDEX(resultados!$A$2:$ZZ$1925, 75, MATCH($B$2, resultados!$A$1:$ZZ$1, 0))</f>
        <v/>
      </c>
      <c r="C81">
        <f>INDEX(resultados!$A$2:$ZZ$1925, 75, MATCH($B$3, resultados!$A$1:$ZZ$1, 0))</f>
        <v/>
      </c>
    </row>
    <row r="82">
      <c r="A82">
        <f>INDEX(resultados!$A$2:$ZZ$1925, 76, MATCH($B$1, resultados!$A$1:$ZZ$1, 0))</f>
        <v/>
      </c>
      <c r="B82">
        <f>INDEX(resultados!$A$2:$ZZ$1925, 76, MATCH($B$2, resultados!$A$1:$ZZ$1, 0))</f>
        <v/>
      </c>
      <c r="C82">
        <f>INDEX(resultados!$A$2:$ZZ$1925, 76, MATCH($B$3, resultados!$A$1:$ZZ$1, 0))</f>
        <v/>
      </c>
    </row>
    <row r="83">
      <c r="A83">
        <f>INDEX(resultados!$A$2:$ZZ$1925, 77, MATCH($B$1, resultados!$A$1:$ZZ$1, 0))</f>
        <v/>
      </c>
      <c r="B83">
        <f>INDEX(resultados!$A$2:$ZZ$1925, 77, MATCH($B$2, resultados!$A$1:$ZZ$1, 0))</f>
        <v/>
      </c>
      <c r="C83">
        <f>INDEX(resultados!$A$2:$ZZ$1925, 77, MATCH($B$3, resultados!$A$1:$ZZ$1, 0))</f>
        <v/>
      </c>
    </row>
    <row r="84">
      <c r="A84">
        <f>INDEX(resultados!$A$2:$ZZ$1925, 78, MATCH($B$1, resultados!$A$1:$ZZ$1, 0))</f>
        <v/>
      </c>
      <c r="B84">
        <f>INDEX(resultados!$A$2:$ZZ$1925, 78, MATCH($B$2, resultados!$A$1:$ZZ$1, 0))</f>
        <v/>
      </c>
      <c r="C84">
        <f>INDEX(resultados!$A$2:$ZZ$1925, 78, MATCH($B$3, resultados!$A$1:$ZZ$1, 0))</f>
        <v/>
      </c>
    </row>
    <row r="85">
      <c r="A85">
        <f>INDEX(resultados!$A$2:$ZZ$1925, 79, MATCH($B$1, resultados!$A$1:$ZZ$1, 0))</f>
        <v/>
      </c>
      <c r="B85">
        <f>INDEX(resultados!$A$2:$ZZ$1925, 79, MATCH($B$2, resultados!$A$1:$ZZ$1, 0))</f>
        <v/>
      </c>
      <c r="C85">
        <f>INDEX(resultados!$A$2:$ZZ$1925, 79, MATCH($B$3, resultados!$A$1:$ZZ$1, 0))</f>
        <v/>
      </c>
    </row>
    <row r="86">
      <c r="A86">
        <f>INDEX(resultados!$A$2:$ZZ$1925, 80, MATCH($B$1, resultados!$A$1:$ZZ$1, 0))</f>
        <v/>
      </c>
      <c r="B86">
        <f>INDEX(resultados!$A$2:$ZZ$1925, 80, MATCH($B$2, resultados!$A$1:$ZZ$1, 0))</f>
        <v/>
      </c>
      <c r="C86">
        <f>INDEX(resultados!$A$2:$ZZ$1925, 80, MATCH($B$3, resultados!$A$1:$ZZ$1, 0))</f>
        <v/>
      </c>
    </row>
    <row r="87">
      <c r="A87">
        <f>INDEX(resultados!$A$2:$ZZ$1925, 81, MATCH($B$1, resultados!$A$1:$ZZ$1, 0))</f>
        <v/>
      </c>
      <c r="B87">
        <f>INDEX(resultados!$A$2:$ZZ$1925, 81, MATCH($B$2, resultados!$A$1:$ZZ$1, 0))</f>
        <v/>
      </c>
      <c r="C87">
        <f>INDEX(resultados!$A$2:$ZZ$1925, 81, MATCH($B$3, resultados!$A$1:$ZZ$1, 0))</f>
        <v/>
      </c>
    </row>
    <row r="88">
      <c r="A88">
        <f>INDEX(resultados!$A$2:$ZZ$1925, 82, MATCH($B$1, resultados!$A$1:$ZZ$1, 0))</f>
        <v/>
      </c>
      <c r="B88">
        <f>INDEX(resultados!$A$2:$ZZ$1925, 82, MATCH($B$2, resultados!$A$1:$ZZ$1, 0))</f>
        <v/>
      </c>
      <c r="C88">
        <f>INDEX(resultados!$A$2:$ZZ$1925, 82, MATCH($B$3, resultados!$A$1:$ZZ$1, 0))</f>
        <v/>
      </c>
    </row>
    <row r="89">
      <c r="A89">
        <f>INDEX(resultados!$A$2:$ZZ$1925, 83, MATCH($B$1, resultados!$A$1:$ZZ$1, 0))</f>
        <v/>
      </c>
      <c r="B89">
        <f>INDEX(resultados!$A$2:$ZZ$1925, 83, MATCH($B$2, resultados!$A$1:$ZZ$1, 0))</f>
        <v/>
      </c>
      <c r="C89">
        <f>INDEX(resultados!$A$2:$ZZ$1925, 83, MATCH($B$3, resultados!$A$1:$ZZ$1, 0))</f>
        <v/>
      </c>
    </row>
    <row r="90">
      <c r="A90">
        <f>INDEX(resultados!$A$2:$ZZ$1925, 84, MATCH($B$1, resultados!$A$1:$ZZ$1, 0))</f>
        <v/>
      </c>
      <c r="B90">
        <f>INDEX(resultados!$A$2:$ZZ$1925, 84, MATCH($B$2, resultados!$A$1:$ZZ$1, 0))</f>
        <v/>
      </c>
      <c r="C90">
        <f>INDEX(resultados!$A$2:$ZZ$1925, 84, MATCH($B$3, resultados!$A$1:$ZZ$1, 0))</f>
        <v/>
      </c>
    </row>
    <row r="91">
      <c r="A91">
        <f>INDEX(resultados!$A$2:$ZZ$1925, 85, MATCH($B$1, resultados!$A$1:$ZZ$1, 0))</f>
        <v/>
      </c>
      <c r="B91">
        <f>INDEX(resultados!$A$2:$ZZ$1925, 85, MATCH($B$2, resultados!$A$1:$ZZ$1, 0))</f>
        <v/>
      </c>
      <c r="C91">
        <f>INDEX(resultados!$A$2:$ZZ$1925, 85, MATCH($B$3, resultados!$A$1:$ZZ$1, 0))</f>
        <v/>
      </c>
    </row>
    <row r="92">
      <c r="A92">
        <f>INDEX(resultados!$A$2:$ZZ$1925, 86, MATCH($B$1, resultados!$A$1:$ZZ$1, 0))</f>
        <v/>
      </c>
      <c r="B92">
        <f>INDEX(resultados!$A$2:$ZZ$1925, 86, MATCH($B$2, resultados!$A$1:$ZZ$1, 0))</f>
        <v/>
      </c>
      <c r="C92">
        <f>INDEX(resultados!$A$2:$ZZ$1925, 86, MATCH($B$3, resultados!$A$1:$ZZ$1, 0))</f>
        <v/>
      </c>
    </row>
    <row r="93">
      <c r="A93">
        <f>INDEX(resultados!$A$2:$ZZ$1925, 87, MATCH($B$1, resultados!$A$1:$ZZ$1, 0))</f>
        <v/>
      </c>
      <c r="B93">
        <f>INDEX(resultados!$A$2:$ZZ$1925, 87, MATCH($B$2, resultados!$A$1:$ZZ$1, 0))</f>
        <v/>
      </c>
      <c r="C93">
        <f>INDEX(resultados!$A$2:$ZZ$1925, 87, MATCH($B$3, resultados!$A$1:$ZZ$1, 0))</f>
        <v/>
      </c>
    </row>
    <row r="94">
      <c r="A94">
        <f>INDEX(resultados!$A$2:$ZZ$1925, 88, MATCH($B$1, resultados!$A$1:$ZZ$1, 0))</f>
        <v/>
      </c>
      <c r="B94">
        <f>INDEX(resultados!$A$2:$ZZ$1925, 88, MATCH($B$2, resultados!$A$1:$ZZ$1, 0))</f>
        <v/>
      </c>
      <c r="C94">
        <f>INDEX(resultados!$A$2:$ZZ$1925, 88, MATCH($B$3, resultados!$A$1:$ZZ$1, 0))</f>
        <v/>
      </c>
    </row>
    <row r="95">
      <c r="A95">
        <f>INDEX(resultados!$A$2:$ZZ$1925, 89, MATCH($B$1, resultados!$A$1:$ZZ$1, 0))</f>
        <v/>
      </c>
      <c r="B95">
        <f>INDEX(resultados!$A$2:$ZZ$1925, 89, MATCH($B$2, resultados!$A$1:$ZZ$1, 0))</f>
        <v/>
      </c>
      <c r="C95">
        <f>INDEX(resultados!$A$2:$ZZ$1925, 89, MATCH($B$3, resultados!$A$1:$ZZ$1, 0))</f>
        <v/>
      </c>
    </row>
    <row r="96">
      <c r="A96">
        <f>INDEX(resultados!$A$2:$ZZ$1925, 90, MATCH($B$1, resultados!$A$1:$ZZ$1, 0))</f>
        <v/>
      </c>
      <c r="B96">
        <f>INDEX(resultados!$A$2:$ZZ$1925, 90, MATCH($B$2, resultados!$A$1:$ZZ$1, 0))</f>
        <v/>
      </c>
      <c r="C96">
        <f>INDEX(resultados!$A$2:$ZZ$1925, 90, MATCH($B$3, resultados!$A$1:$ZZ$1, 0))</f>
        <v/>
      </c>
    </row>
    <row r="97">
      <c r="A97">
        <f>INDEX(resultados!$A$2:$ZZ$1925, 91, MATCH($B$1, resultados!$A$1:$ZZ$1, 0))</f>
        <v/>
      </c>
      <c r="B97">
        <f>INDEX(resultados!$A$2:$ZZ$1925, 91, MATCH($B$2, resultados!$A$1:$ZZ$1, 0))</f>
        <v/>
      </c>
      <c r="C97">
        <f>INDEX(resultados!$A$2:$ZZ$1925, 91, MATCH($B$3, resultados!$A$1:$ZZ$1, 0))</f>
        <v/>
      </c>
    </row>
    <row r="98">
      <c r="A98">
        <f>INDEX(resultados!$A$2:$ZZ$1925, 92, MATCH($B$1, resultados!$A$1:$ZZ$1, 0))</f>
        <v/>
      </c>
      <c r="B98">
        <f>INDEX(resultados!$A$2:$ZZ$1925, 92, MATCH($B$2, resultados!$A$1:$ZZ$1, 0))</f>
        <v/>
      </c>
      <c r="C98">
        <f>INDEX(resultados!$A$2:$ZZ$1925, 92, MATCH($B$3, resultados!$A$1:$ZZ$1, 0))</f>
        <v/>
      </c>
    </row>
    <row r="99">
      <c r="A99">
        <f>INDEX(resultados!$A$2:$ZZ$1925, 93, MATCH($B$1, resultados!$A$1:$ZZ$1, 0))</f>
        <v/>
      </c>
      <c r="B99">
        <f>INDEX(resultados!$A$2:$ZZ$1925, 93, MATCH($B$2, resultados!$A$1:$ZZ$1, 0))</f>
        <v/>
      </c>
      <c r="C99">
        <f>INDEX(resultados!$A$2:$ZZ$1925, 93, MATCH($B$3, resultados!$A$1:$ZZ$1, 0))</f>
        <v/>
      </c>
    </row>
    <row r="100">
      <c r="A100">
        <f>INDEX(resultados!$A$2:$ZZ$1925, 94, MATCH($B$1, resultados!$A$1:$ZZ$1, 0))</f>
        <v/>
      </c>
      <c r="B100">
        <f>INDEX(resultados!$A$2:$ZZ$1925, 94, MATCH($B$2, resultados!$A$1:$ZZ$1, 0))</f>
        <v/>
      </c>
      <c r="C100">
        <f>INDEX(resultados!$A$2:$ZZ$1925, 94, MATCH($B$3, resultados!$A$1:$ZZ$1, 0))</f>
        <v/>
      </c>
    </row>
    <row r="101">
      <c r="A101">
        <f>INDEX(resultados!$A$2:$ZZ$1925, 95, MATCH($B$1, resultados!$A$1:$ZZ$1, 0))</f>
        <v/>
      </c>
      <c r="B101">
        <f>INDEX(resultados!$A$2:$ZZ$1925, 95, MATCH($B$2, resultados!$A$1:$ZZ$1, 0))</f>
        <v/>
      </c>
      <c r="C101">
        <f>INDEX(resultados!$A$2:$ZZ$1925, 95, MATCH($B$3, resultados!$A$1:$ZZ$1, 0))</f>
        <v/>
      </c>
    </row>
    <row r="102">
      <c r="A102">
        <f>INDEX(resultados!$A$2:$ZZ$1925, 96, MATCH($B$1, resultados!$A$1:$ZZ$1, 0))</f>
        <v/>
      </c>
      <c r="B102">
        <f>INDEX(resultados!$A$2:$ZZ$1925, 96, MATCH($B$2, resultados!$A$1:$ZZ$1, 0))</f>
        <v/>
      </c>
      <c r="C102">
        <f>INDEX(resultados!$A$2:$ZZ$1925, 96, MATCH($B$3, resultados!$A$1:$ZZ$1, 0))</f>
        <v/>
      </c>
    </row>
    <row r="103">
      <c r="A103">
        <f>INDEX(resultados!$A$2:$ZZ$1925, 97, MATCH($B$1, resultados!$A$1:$ZZ$1, 0))</f>
        <v/>
      </c>
      <c r="B103">
        <f>INDEX(resultados!$A$2:$ZZ$1925, 97, MATCH($B$2, resultados!$A$1:$ZZ$1, 0))</f>
        <v/>
      </c>
      <c r="C103">
        <f>INDEX(resultados!$A$2:$ZZ$1925, 97, MATCH($B$3, resultados!$A$1:$ZZ$1, 0))</f>
        <v/>
      </c>
    </row>
    <row r="104">
      <c r="A104">
        <f>INDEX(resultados!$A$2:$ZZ$1925, 98, MATCH($B$1, resultados!$A$1:$ZZ$1, 0))</f>
        <v/>
      </c>
      <c r="B104">
        <f>INDEX(resultados!$A$2:$ZZ$1925, 98, MATCH($B$2, resultados!$A$1:$ZZ$1, 0))</f>
        <v/>
      </c>
      <c r="C104">
        <f>INDEX(resultados!$A$2:$ZZ$1925, 98, MATCH($B$3, resultados!$A$1:$ZZ$1, 0))</f>
        <v/>
      </c>
    </row>
    <row r="105">
      <c r="A105">
        <f>INDEX(resultados!$A$2:$ZZ$1925, 99, MATCH($B$1, resultados!$A$1:$ZZ$1, 0))</f>
        <v/>
      </c>
      <c r="B105">
        <f>INDEX(resultados!$A$2:$ZZ$1925, 99, MATCH($B$2, resultados!$A$1:$ZZ$1, 0))</f>
        <v/>
      </c>
      <c r="C105">
        <f>INDEX(resultados!$A$2:$ZZ$1925, 99, MATCH($B$3, resultados!$A$1:$ZZ$1, 0))</f>
        <v/>
      </c>
    </row>
    <row r="106">
      <c r="A106">
        <f>INDEX(resultados!$A$2:$ZZ$1925, 100, MATCH($B$1, resultados!$A$1:$ZZ$1, 0))</f>
        <v/>
      </c>
      <c r="B106">
        <f>INDEX(resultados!$A$2:$ZZ$1925, 100, MATCH($B$2, resultados!$A$1:$ZZ$1, 0))</f>
        <v/>
      </c>
      <c r="C106">
        <f>INDEX(resultados!$A$2:$ZZ$1925, 100, MATCH($B$3, resultados!$A$1:$ZZ$1, 0))</f>
        <v/>
      </c>
    </row>
    <row r="107">
      <c r="A107">
        <f>INDEX(resultados!$A$2:$ZZ$1925, 101, MATCH($B$1, resultados!$A$1:$ZZ$1, 0))</f>
        <v/>
      </c>
      <c r="B107">
        <f>INDEX(resultados!$A$2:$ZZ$1925, 101, MATCH($B$2, resultados!$A$1:$ZZ$1, 0))</f>
        <v/>
      </c>
      <c r="C107">
        <f>INDEX(resultados!$A$2:$ZZ$1925, 101, MATCH($B$3, resultados!$A$1:$ZZ$1, 0))</f>
        <v/>
      </c>
    </row>
    <row r="108">
      <c r="A108">
        <f>INDEX(resultados!$A$2:$ZZ$1925, 102, MATCH($B$1, resultados!$A$1:$ZZ$1, 0))</f>
        <v/>
      </c>
      <c r="B108">
        <f>INDEX(resultados!$A$2:$ZZ$1925, 102, MATCH($B$2, resultados!$A$1:$ZZ$1, 0))</f>
        <v/>
      </c>
      <c r="C108">
        <f>INDEX(resultados!$A$2:$ZZ$1925, 102, MATCH($B$3, resultados!$A$1:$ZZ$1, 0))</f>
        <v/>
      </c>
    </row>
    <row r="109">
      <c r="A109">
        <f>INDEX(resultados!$A$2:$ZZ$1925, 103, MATCH($B$1, resultados!$A$1:$ZZ$1, 0))</f>
        <v/>
      </c>
      <c r="B109">
        <f>INDEX(resultados!$A$2:$ZZ$1925, 103, MATCH($B$2, resultados!$A$1:$ZZ$1, 0))</f>
        <v/>
      </c>
      <c r="C109">
        <f>INDEX(resultados!$A$2:$ZZ$1925, 103, MATCH($B$3, resultados!$A$1:$ZZ$1, 0))</f>
        <v/>
      </c>
    </row>
    <row r="110">
      <c r="A110">
        <f>INDEX(resultados!$A$2:$ZZ$1925, 104, MATCH($B$1, resultados!$A$1:$ZZ$1, 0))</f>
        <v/>
      </c>
      <c r="B110">
        <f>INDEX(resultados!$A$2:$ZZ$1925, 104, MATCH($B$2, resultados!$A$1:$ZZ$1, 0))</f>
        <v/>
      </c>
      <c r="C110">
        <f>INDEX(resultados!$A$2:$ZZ$1925, 104, MATCH($B$3, resultados!$A$1:$ZZ$1, 0))</f>
        <v/>
      </c>
    </row>
    <row r="111">
      <c r="A111">
        <f>INDEX(resultados!$A$2:$ZZ$1925, 105, MATCH($B$1, resultados!$A$1:$ZZ$1, 0))</f>
        <v/>
      </c>
      <c r="B111">
        <f>INDEX(resultados!$A$2:$ZZ$1925, 105, MATCH($B$2, resultados!$A$1:$ZZ$1, 0))</f>
        <v/>
      </c>
      <c r="C111">
        <f>INDEX(resultados!$A$2:$ZZ$1925, 105, MATCH($B$3, resultados!$A$1:$ZZ$1, 0))</f>
        <v/>
      </c>
    </row>
    <row r="112">
      <c r="A112">
        <f>INDEX(resultados!$A$2:$ZZ$1925, 106, MATCH($B$1, resultados!$A$1:$ZZ$1, 0))</f>
        <v/>
      </c>
      <c r="B112">
        <f>INDEX(resultados!$A$2:$ZZ$1925, 106, MATCH($B$2, resultados!$A$1:$ZZ$1, 0))</f>
        <v/>
      </c>
      <c r="C112">
        <f>INDEX(resultados!$A$2:$ZZ$1925, 106, MATCH($B$3, resultados!$A$1:$ZZ$1, 0))</f>
        <v/>
      </c>
    </row>
    <row r="113">
      <c r="A113">
        <f>INDEX(resultados!$A$2:$ZZ$1925, 107, MATCH($B$1, resultados!$A$1:$ZZ$1, 0))</f>
        <v/>
      </c>
      <c r="B113">
        <f>INDEX(resultados!$A$2:$ZZ$1925, 107, MATCH($B$2, resultados!$A$1:$ZZ$1, 0))</f>
        <v/>
      </c>
      <c r="C113">
        <f>INDEX(resultados!$A$2:$ZZ$1925, 107, MATCH($B$3, resultados!$A$1:$ZZ$1, 0))</f>
        <v/>
      </c>
    </row>
    <row r="114">
      <c r="A114">
        <f>INDEX(resultados!$A$2:$ZZ$1925, 108, MATCH($B$1, resultados!$A$1:$ZZ$1, 0))</f>
        <v/>
      </c>
      <c r="B114">
        <f>INDEX(resultados!$A$2:$ZZ$1925, 108, MATCH($B$2, resultados!$A$1:$ZZ$1, 0))</f>
        <v/>
      </c>
      <c r="C114">
        <f>INDEX(resultados!$A$2:$ZZ$1925, 108, MATCH($B$3, resultados!$A$1:$ZZ$1, 0))</f>
        <v/>
      </c>
    </row>
    <row r="115">
      <c r="A115">
        <f>INDEX(resultados!$A$2:$ZZ$1925, 109, MATCH($B$1, resultados!$A$1:$ZZ$1, 0))</f>
        <v/>
      </c>
      <c r="B115">
        <f>INDEX(resultados!$A$2:$ZZ$1925, 109, MATCH($B$2, resultados!$A$1:$ZZ$1, 0))</f>
        <v/>
      </c>
      <c r="C115">
        <f>INDEX(resultados!$A$2:$ZZ$1925, 109, MATCH($B$3, resultados!$A$1:$ZZ$1, 0))</f>
        <v/>
      </c>
    </row>
    <row r="116">
      <c r="A116">
        <f>INDEX(resultados!$A$2:$ZZ$1925, 110, MATCH($B$1, resultados!$A$1:$ZZ$1, 0))</f>
        <v/>
      </c>
      <c r="B116">
        <f>INDEX(resultados!$A$2:$ZZ$1925, 110, MATCH($B$2, resultados!$A$1:$ZZ$1, 0))</f>
        <v/>
      </c>
      <c r="C116">
        <f>INDEX(resultados!$A$2:$ZZ$1925, 110, MATCH($B$3, resultados!$A$1:$ZZ$1, 0))</f>
        <v/>
      </c>
    </row>
    <row r="117">
      <c r="A117">
        <f>INDEX(resultados!$A$2:$ZZ$1925, 111, MATCH($B$1, resultados!$A$1:$ZZ$1, 0))</f>
        <v/>
      </c>
      <c r="B117">
        <f>INDEX(resultados!$A$2:$ZZ$1925, 111, MATCH($B$2, resultados!$A$1:$ZZ$1, 0))</f>
        <v/>
      </c>
      <c r="C117">
        <f>INDEX(resultados!$A$2:$ZZ$1925, 111, MATCH($B$3, resultados!$A$1:$ZZ$1, 0))</f>
        <v/>
      </c>
    </row>
    <row r="118">
      <c r="A118">
        <f>INDEX(resultados!$A$2:$ZZ$1925, 112, MATCH($B$1, resultados!$A$1:$ZZ$1, 0))</f>
        <v/>
      </c>
      <c r="B118">
        <f>INDEX(resultados!$A$2:$ZZ$1925, 112, MATCH($B$2, resultados!$A$1:$ZZ$1, 0))</f>
        <v/>
      </c>
      <c r="C118">
        <f>INDEX(resultados!$A$2:$ZZ$1925, 112, MATCH($B$3, resultados!$A$1:$ZZ$1, 0))</f>
        <v/>
      </c>
    </row>
    <row r="119">
      <c r="A119">
        <f>INDEX(resultados!$A$2:$ZZ$1925, 113, MATCH($B$1, resultados!$A$1:$ZZ$1, 0))</f>
        <v/>
      </c>
      <c r="B119">
        <f>INDEX(resultados!$A$2:$ZZ$1925, 113, MATCH($B$2, resultados!$A$1:$ZZ$1, 0))</f>
        <v/>
      </c>
      <c r="C119">
        <f>INDEX(resultados!$A$2:$ZZ$1925, 113, MATCH($B$3, resultados!$A$1:$ZZ$1, 0))</f>
        <v/>
      </c>
    </row>
    <row r="120">
      <c r="A120">
        <f>INDEX(resultados!$A$2:$ZZ$1925, 114, MATCH($B$1, resultados!$A$1:$ZZ$1, 0))</f>
        <v/>
      </c>
      <c r="B120">
        <f>INDEX(resultados!$A$2:$ZZ$1925, 114, MATCH($B$2, resultados!$A$1:$ZZ$1, 0))</f>
        <v/>
      </c>
      <c r="C120">
        <f>INDEX(resultados!$A$2:$ZZ$1925, 114, MATCH($B$3, resultados!$A$1:$ZZ$1, 0))</f>
        <v/>
      </c>
    </row>
    <row r="121">
      <c r="A121">
        <f>INDEX(resultados!$A$2:$ZZ$1925, 115, MATCH($B$1, resultados!$A$1:$ZZ$1, 0))</f>
        <v/>
      </c>
      <c r="B121">
        <f>INDEX(resultados!$A$2:$ZZ$1925, 115, MATCH($B$2, resultados!$A$1:$ZZ$1, 0))</f>
        <v/>
      </c>
      <c r="C121">
        <f>INDEX(resultados!$A$2:$ZZ$1925, 115, MATCH($B$3, resultados!$A$1:$ZZ$1, 0))</f>
        <v/>
      </c>
    </row>
    <row r="122">
      <c r="A122">
        <f>INDEX(resultados!$A$2:$ZZ$1925, 116, MATCH($B$1, resultados!$A$1:$ZZ$1, 0))</f>
        <v/>
      </c>
      <c r="B122">
        <f>INDEX(resultados!$A$2:$ZZ$1925, 116, MATCH($B$2, resultados!$A$1:$ZZ$1, 0))</f>
        <v/>
      </c>
      <c r="C122">
        <f>INDEX(resultados!$A$2:$ZZ$1925, 116, MATCH($B$3, resultados!$A$1:$ZZ$1, 0))</f>
        <v/>
      </c>
    </row>
    <row r="123">
      <c r="A123">
        <f>INDEX(resultados!$A$2:$ZZ$1925, 117, MATCH($B$1, resultados!$A$1:$ZZ$1, 0))</f>
        <v/>
      </c>
      <c r="B123">
        <f>INDEX(resultados!$A$2:$ZZ$1925, 117, MATCH($B$2, resultados!$A$1:$ZZ$1, 0))</f>
        <v/>
      </c>
      <c r="C123">
        <f>INDEX(resultados!$A$2:$ZZ$1925, 117, MATCH($B$3, resultados!$A$1:$ZZ$1, 0))</f>
        <v/>
      </c>
    </row>
    <row r="124">
      <c r="A124">
        <f>INDEX(resultados!$A$2:$ZZ$1925, 118, MATCH($B$1, resultados!$A$1:$ZZ$1, 0))</f>
        <v/>
      </c>
      <c r="B124">
        <f>INDEX(resultados!$A$2:$ZZ$1925, 118, MATCH($B$2, resultados!$A$1:$ZZ$1, 0))</f>
        <v/>
      </c>
      <c r="C124">
        <f>INDEX(resultados!$A$2:$ZZ$1925, 118, MATCH($B$3, resultados!$A$1:$ZZ$1, 0))</f>
        <v/>
      </c>
    </row>
    <row r="125">
      <c r="A125">
        <f>INDEX(resultados!$A$2:$ZZ$1925, 119, MATCH($B$1, resultados!$A$1:$ZZ$1, 0))</f>
        <v/>
      </c>
      <c r="B125">
        <f>INDEX(resultados!$A$2:$ZZ$1925, 119, MATCH($B$2, resultados!$A$1:$ZZ$1, 0))</f>
        <v/>
      </c>
      <c r="C125">
        <f>INDEX(resultados!$A$2:$ZZ$1925, 119, MATCH($B$3, resultados!$A$1:$ZZ$1, 0))</f>
        <v/>
      </c>
    </row>
    <row r="126">
      <c r="A126">
        <f>INDEX(resultados!$A$2:$ZZ$1925, 120, MATCH($B$1, resultados!$A$1:$ZZ$1, 0))</f>
        <v/>
      </c>
      <c r="B126">
        <f>INDEX(resultados!$A$2:$ZZ$1925, 120, MATCH($B$2, resultados!$A$1:$ZZ$1, 0))</f>
        <v/>
      </c>
      <c r="C126">
        <f>INDEX(resultados!$A$2:$ZZ$1925, 120, MATCH($B$3, resultados!$A$1:$ZZ$1, 0))</f>
        <v/>
      </c>
    </row>
    <row r="127">
      <c r="A127">
        <f>INDEX(resultados!$A$2:$ZZ$1925, 121, MATCH($B$1, resultados!$A$1:$ZZ$1, 0))</f>
        <v/>
      </c>
      <c r="B127">
        <f>INDEX(resultados!$A$2:$ZZ$1925, 121, MATCH($B$2, resultados!$A$1:$ZZ$1, 0))</f>
        <v/>
      </c>
      <c r="C127">
        <f>INDEX(resultados!$A$2:$ZZ$1925, 121, MATCH($B$3, resultados!$A$1:$ZZ$1, 0))</f>
        <v/>
      </c>
    </row>
    <row r="128">
      <c r="A128">
        <f>INDEX(resultados!$A$2:$ZZ$1925, 122, MATCH($B$1, resultados!$A$1:$ZZ$1, 0))</f>
        <v/>
      </c>
      <c r="B128">
        <f>INDEX(resultados!$A$2:$ZZ$1925, 122, MATCH($B$2, resultados!$A$1:$ZZ$1, 0))</f>
        <v/>
      </c>
      <c r="C128">
        <f>INDEX(resultados!$A$2:$ZZ$1925, 122, MATCH($B$3, resultados!$A$1:$ZZ$1, 0))</f>
        <v/>
      </c>
    </row>
    <row r="129">
      <c r="A129">
        <f>INDEX(resultados!$A$2:$ZZ$1925, 123, MATCH($B$1, resultados!$A$1:$ZZ$1, 0))</f>
        <v/>
      </c>
      <c r="B129">
        <f>INDEX(resultados!$A$2:$ZZ$1925, 123, MATCH($B$2, resultados!$A$1:$ZZ$1, 0))</f>
        <v/>
      </c>
      <c r="C129">
        <f>INDEX(resultados!$A$2:$ZZ$1925, 123, MATCH($B$3, resultados!$A$1:$ZZ$1, 0))</f>
        <v/>
      </c>
    </row>
    <row r="130">
      <c r="A130">
        <f>INDEX(resultados!$A$2:$ZZ$1925, 124, MATCH($B$1, resultados!$A$1:$ZZ$1, 0))</f>
        <v/>
      </c>
      <c r="B130">
        <f>INDEX(resultados!$A$2:$ZZ$1925, 124, MATCH($B$2, resultados!$A$1:$ZZ$1, 0))</f>
        <v/>
      </c>
      <c r="C130">
        <f>INDEX(resultados!$A$2:$ZZ$1925, 124, MATCH($B$3, resultados!$A$1:$ZZ$1, 0))</f>
        <v/>
      </c>
    </row>
    <row r="131">
      <c r="A131">
        <f>INDEX(resultados!$A$2:$ZZ$1925, 125, MATCH($B$1, resultados!$A$1:$ZZ$1, 0))</f>
        <v/>
      </c>
      <c r="B131">
        <f>INDEX(resultados!$A$2:$ZZ$1925, 125, MATCH($B$2, resultados!$A$1:$ZZ$1, 0))</f>
        <v/>
      </c>
      <c r="C131">
        <f>INDEX(resultados!$A$2:$ZZ$1925, 125, MATCH($B$3, resultados!$A$1:$ZZ$1, 0))</f>
        <v/>
      </c>
    </row>
    <row r="132">
      <c r="A132">
        <f>INDEX(resultados!$A$2:$ZZ$1925, 126, MATCH($B$1, resultados!$A$1:$ZZ$1, 0))</f>
        <v/>
      </c>
      <c r="B132">
        <f>INDEX(resultados!$A$2:$ZZ$1925, 126, MATCH($B$2, resultados!$A$1:$ZZ$1, 0))</f>
        <v/>
      </c>
      <c r="C132">
        <f>INDEX(resultados!$A$2:$ZZ$1925, 126, MATCH($B$3, resultados!$A$1:$ZZ$1, 0))</f>
        <v/>
      </c>
    </row>
    <row r="133">
      <c r="A133">
        <f>INDEX(resultados!$A$2:$ZZ$1925, 127, MATCH($B$1, resultados!$A$1:$ZZ$1, 0))</f>
        <v/>
      </c>
      <c r="B133">
        <f>INDEX(resultados!$A$2:$ZZ$1925, 127, MATCH($B$2, resultados!$A$1:$ZZ$1, 0))</f>
        <v/>
      </c>
      <c r="C133">
        <f>INDEX(resultados!$A$2:$ZZ$1925, 127, MATCH($B$3, resultados!$A$1:$ZZ$1, 0))</f>
        <v/>
      </c>
    </row>
    <row r="134">
      <c r="A134">
        <f>INDEX(resultados!$A$2:$ZZ$1925, 128, MATCH($B$1, resultados!$A$1:$ZZ$1, 0))</f>
        <v/>
      </c>
      <c r="B134">
        <f>INDEX(resultados!$A$2:$ZZ$1925, 128, MATCH($B$2, resultados!$A$1:$ZZ$1, 0))</f>
        <v/>
      </c>
      <c r="C134">
        <f>INDEX(resultados!$A$2:$ZZ$1925, 128, MATCH($B$3, resultados!$A$1:$ZZ$1, 0))</f>
        <v/>
      </c>
    </row>
    <row r="135">
      <c r="A135">
        <f>INDEX(resultados!$A$2:$ZZ$1925, 129, MATCH($B$1, resultados!$A$1:$ZZ$1, 0))</f>
        <v/>
      </c>
      <c r="B135">
        <f>INDEX(resultados!$A$2:$ZZ$1925, 129, MATCH($B$2, resultados!$A$1:$ZZ$1, 0))</f>
        <v/>
      </c>
      <c r="C135">
        <f>INDEX(resultados!$A$2:$ZZ$1925, 129, MATCH($B$3, resultados!$A$1:$ZZ$1, 0))</f>
        <v/>
      </c>
    </row>
    <row r="136">
      <c r="A136">
        <f>INDEX(resultados!$A$2:$ZZ$1925, 130, MATCH($B$1, resultados!$A$1:$ZZ$1, 0))</f>
        <v/>
      </c>
      <c r="B136">
        <f>INDEX(resultados!$A$2:$ZZ$1925, 130, MATCH($B$2, resultados!$A$1:$ZZ$1, 0))</f>
        <v/>
      </c>
      <c r="C136">
        <f>INDEX(resultados!$A$2:$ZZ$1925, 130, MATCH($B$3, resultados!$A$1:$ZZ$1, 0))</f>
        <v/>
      </c>
    </row>
    <row r="137">
      <c r="A137">
        <f>INDEX(resultados!$A$2:$ZZ$1925, 131, MATCH($B$1, resultados!$A$1:$ZZ$1, 0))</f>
        <v/>
      </c>
      <c r="B137">
        <f>INDEX(resultados!$A$2:$ZZ$1925, 131, MATCH($B$2, resultados!$A$1:$ZZ$1, 0))</f>
        <v/>
      </c>
      <c r="C137">
        <f>INDEX(resultados!$A$2:$ZZ$1925, 131, MATCH($B$3, resultados!$A$1:$ZZ$1, 0))</f>
        <v/>
      </c>
    </row>
    <row r="138">
      <c r="A138">
        <f>INDEX(resultados!$A$2:$ZZ$1925, 132, MATCH($B$1, resultados!$A$1:$ZZ$1, 0))</f>
        <v/>
      </c>
      <c r="B138">
        <f>INDEX(resultados!$A$2:$ZZ$1925, 132, MATCH($B$2, resultados!$A$1:$ZZ$1, 0))</f>
        <v/>
      </c>
      <c r="C138">
        <f>INDEX(resultados!$A$2:$ZZ$1925, 132, MATCH($B$3, resultados!$A$1:$ZZ$1, 0))</f>
        <v/>
      </c>
    </row>
    <row r="139">
      <c r="A139">
        <f>INDEX(resultados!$A$2:$ZZ$1925, 133, MATCH($B$1, resultados!$A$1:$ZZ$1, 0))</f>
        <v/>
      </c>
      <c r="B139">
        <f>INDEX(resultados!$A$2:$ZZ$1925, 133, MATCH($B$2, resultados!$A$1:$ZZ$1, 0))</f>
        <v/>
      </c>
      <c r="C139">
        <f>INDEX(resultados!$A$2:$ZZ$1925, 133, MATCH($B$3, resultados!$A$1:$ZZ$1, 0))</f>
        <v/>
      </c>
    </row>
    <row r="140">
      <c r="A140">
        <f>INDEX(resultados!$A$2:$ZZ$1925, 134, MATCH($B$1, resultados!$A$1:$ZZ$1, 0))</f>
        <v/>
      </c>
      <c r="B140">
        <f>INDEX(resultados!$A$2:$ZZ$1925, 134, MATCH($B$2, resultados!$A$1:$ZZ$1, 0))</f>
        <v/>
      </c>
      <c r="C140">
        <f>INDEX(resultados!$A$2:$ZZ$1925, 134, MATCH($B$3, resultados!$A$1:$ZZ$1, 0))</f>
        <v/>
      </c>
    </row>
    <row r="141">
      <c r="A141">
        <f>INDEX(resultados!$A$2:$ZZ$1925, 135, MATCH($B$1, resultados!$A$1:$ZZ$1, 0))</f>
        <v/>
      </c>
      <c r="B141">
        <f>INDEX(resultados!$A$2:$ZZ$1925, 135, MATCH($B$2, resultados!$A$1:$ZZ$1, 0))</f>
        <v/>
      </c>
      <c r="C141">
        <f>INDEX(resultados!$A$2:$ZZ$1925, 135, MATCH($B$3, resultados!$A$1:$ZZ$1, 0))</f>
        <v/>
      </c>
    </row>
    <row r="142">
      <c r="A142">
        <f>INDEX(resultados!$A$2:$ZZ$1925, 136, MATCH($B$1, resultados!$A$1:$ZZ$1, 0))</f>
        <v/>
      </c>
      <c r="B142">
        <f>INDEX(resultados!$A$2:$ZZ$1925, 136, MATCH($B$2, resultados!$A$1:$ZZ$1, 0))</f>
        <v/>
      </c>
      <c r="C142">
        <f>INDEX(resultados!$A$2:$ZZ$1925, 136, MATCH($B$3, resultados!$A$1:$ZZ$1, 0))</f>
        <v/>
      </c>
    </row>
    <row r="143">
      <c r="A143">
        <f>INDEX(resultados!$A$2:$ZZ$1925, 137, MATCH($B$1, resultados!$A$1:$ZZ$1, 0))</f>
        <v/>
      </c>
      <c r="B143">
        <f>INDEX(resultados!$A$2:$ZZ$1925, 137, MATCH($B$2, resultados!$A$1:$ZZ$1, 0))</f>
        <v/>
      </c>
      <c r="C143">
        <f>INDEX(resultados!$A$2:$ZZ$1925, 137, MATCH($B$3, resultados!$A$1:$ZZ$1, 0))</f>
        <v/>
      </c>
    </row>
    <row r="144">
      <c r="A144">
        <f>INDEX(resultados!$A$2:$ZZ$1925, 138, MATCH($B$1, resultados!$A$1:$ZZ$1, 0))</f>
        <v/>
      </c>
      <c r="B144">
        <f>INDEX(resultados!$A$2:$ZZ$1925, 138, MATCH($B$2, resultados!$A$1:$ZZ$1, 0))</f>
        <v/>
      </c>
      <c r="C144">
        <f>INDEX(resultados!$A$2:$ZZ$1925, 138, MATCH($B$3, resultados!$A$1:$ZZ$1, 0))</f>
        <v/>
      </c>
    </row>
    <row r="145">
      <c r="A145">
        <f>INDEX(resultados!$A$2:$ZZ$1925, 139, MATCH($B$1, resultados!$A$1:$ZZ$1, 0))</f>
        <v/>
      </c>
      <c r="B145">
        <f>INDEX(resultados!$A$2:$ZZ$1925, 139, MATCH($B$2, resultados!$A$1:$ZZ$1, 0))</f>
        <v/>
      </c>
      <c r="C145">
        <f>INDEX(resultados!$A$2:$ZZ$1925, 139, MATCH($B$3, resultados!$A$1:$ZZ$1, 0))</f>
        <v/>
      </c>
    </row>
    <row r="146">
      <c r="A146">
        <f>INDEX(resultados!$A$2:$ZZ$1925, 140, MATCH($B$1, resultados!$A$1:$ZZ$1, 0))</f>
        <v/>
      </c>
      <c r="B146">
        <f>INDEX(resultados!$A$2:$ZZ$1925, 140, MATCH($B$2, resultados!$A$1:$ZZ$1, 0))</f>
        <v/>
      </c>
      <c r="C146">
        <f>INDEX(resultados!$A$2:$ZZ$1925, 140, MATCH($B$3, resultados!$A$1:$ZZ$1, 0))</f>
        <v/>
      </c>
    </row>
    <row r="147">
      <c r="A147">
        <f>INDEX(resultados!$A$2:$ZZ$1925, 141, MATCH($B$1, resultados!$A$1:$ZZ$1, 0))</f>
        <v/>
      </c>
      <c r="B147">
        <f>INDEX(resultados!$A$2:$ZZ$1925, 141, MATCH($B$2, resultados!$A$1:$ZZ$1, 0))</f>
        <v/>
      </c>
      <c r="C147">
        <f>INDEX(resultados!$A$2:$ZZ$1925, 141, MATCH($B$3, resultados!$A$1:$ZZ$1, 0))</f>
        <v/>
      </c>
    </row>
    <row r="148">
      <c r="A148">
        <f>INDEX(resultados!$A$2:$ZZ$1925, 142, MATCH($B$1, resultados!$A$1:$ZZ$1, 0))</f>
        <v/>
      </c>
      <c r="B148">
        <f>INDEX(resultados!$A$2:$ZZ$1925, 142, MATCH($B$2, resultados!$A$1:$ZZ$1, 0))</f>
        <v/>
      </c>
      <c r="C148">
        <f>INDEX(resultados!$A$2:$ZZ$1925, 142, MATCH($B$3, resultados!$A$1:$ZZ$1, 0))</f>
        <v/>
      </c>
    </row>
    <row r="149">
      <c r="A149">
        <f>INDEX(resultados!$A$2:$ZZ$1925, 143, MATCH($B$1, resultados!$A$1:$ZZ$1, 0))</f>
        <v/>
      </c>
      <c r="B149">
        <f>INDEX(resultados!$A$2:$ZZ$1925, 143, MATCH($B$2, resultados!$A$1:$ZZ$1, 0))</f>
        <v/>
      </c>
      <c r="C149">
        <f>INDEX(resultados!$A$2:$ZZ$1925, 143, MATCH($B$3, resultados!$A$1:$ZZ$1, 0))</f>
        <v/>
      </c>
    </row>
    <row r="150">
      <c r="A150">
        <f>INDEX(resultados!$A$2:$ZZ$1925, 144, MATCH($B$1, resultados!$A$1:$ZZ$1, 0))</f>
        <v/>
      </c>
      <c r="B150">
        <f>INDEX(resultados!$A$2:$ZZ$1925, 144, MATCH($B$2, resultados!$A$1:$ZZ$1, 0))</f>
        <v/>
      </c>
      <c r="C150">
        <f>INDEX(resultados!$A$2:$ZZ$1925, 144, MATCH($B$3, resultados!$A$1:$ZZ$1, 0))</f>
        <v/>
      </c>
    </row>
    <row r="151">
      <c r="A151">
        <f>INDEX(resultados!$A$2:$ZZ$1925, 145, MATCH($B$1, resultados!$A$1:$ZZ$1, 0))</f>
        <v/>
      </c>
      <c r="B151">
        <f>INDEX(resultados!$A$2:$ZZ$1925, 145, MATCH($B$2, resultados!$A$1:$ZZ$1, 0))</f>
        <v/>
      </c>
      <c r="C151">
        <f>INDEX(resultados!$A$2:$ZZ$1925, 145, MATCH($B$3, resultados!$A$1:$ZZ$1, 0))</f>
        <v/>
      </c>
    </row>
    <row r="152">
      <c r="A152">
        <f>INDEX(resultados!$A$2:$ZZ$1925, 146, MATCH($B$1, resultados!$A$1:$ZZ$1, 0))</f>
        <v/>
      </c>
      <c r="B152">
        <f>INDEX(resultados!$A$2:$ZZ$1925, 146, MATCH($B$2, resultados!$A$1:$ZZ$1, 0))</f>
        <v/>
      </c>
      <c r="C152">
        <f>INDEX(resultados!$A$2:$ZZ$1925, 146, MATCH($B$3, resultados!$A$1:$ZZ$1, 0))</f>
        <v/>
      </c>
    </row>
    <row r="153">
      <c r="A153">
        <f>INDEX(resultados!$A$2:$ZZ$1925, 147, MATCH($B$1, resultados!$A$1:$ZZ$1, 0))</f>
        <v/>
      </c>
      <c r="B153">
        <f>INDEX(resultados!$A$2:$ZZ$1925, 147, MATCH($B$2, resultados!$A$1:$ZZ$1, 0))</f>
        <v/>
      </c>
      <c r="C153">
        <f>INDEX(resultados!$A$2:$ZZ$1925, 147, MATCH($B$3, resultados!$A$1:$ZZ$1, 0))</f>
        <v/>
      </c>
    </row>
    <row r="154">
      <c r="A154">
        <f>INDEX(resultados!$A$2:$ZZ$1925, 148, MATCH($B$1, resultados!$A$1:$ZZ$1, 0))</f>
        <v/>
      </c>
      <c r="B154">
        <f>INDEX(resultados!$A$2:$ZZ$1925, 148, MATCH($B$2, resultados!$A$1:$ZZ$1, 0))</f>
        <v/>
      </c>
      <c r="C154">
        <f>INDEX(resultados!$A$2:$ZZ$1925, 148, MATCH($B$3, resultados!$A$1:$ZZ$1, 0))</f>
        <v/>
      </c>
    </row>
    <row r="155">
      <c r="A155">
        <f>INDEX(resultados!$A$2:$ZZ$1925, 149, MATCH($B$1, resultados!$A$1:$ZZ$1, 0))</f>
        <v/>
      </c>
      <c r="B155">
        <f>INDEX(resultados!$A$2:$ZZ$1925, 149, MATCH($B$2, resultados!$A$1:$ZZ$1, 0))</f>
        <v/>
      </c>
      <c r="C155">
        <f>INDEX(resultados!$A$2:$ZZ$1925, 149, MATCH($B$3, resultados!$A$1:$ZZ$1, 0))</f>
        <v/>
      </c>
    </row>
    <row r="156">
      <c r="A156">
        <f>INDEX(resultados!$A$2:$ZZ$1925, 150, MATCH($B$1, resultados!$A$1:$ZZ$1, 0))</f>
        <v/>
      </c>
      <c r="B156">
        <f>INDEX(resultados!$A$2:$ZZ$1925, 150, MATCH($B$2, resultados!$A$1:$ZZ$1, 0))</f>
        <v/>
      </c>
      <c r="C156">
        <f>INDEX(resultados!$A$2:$ZZ$1925, 150, MATCH($B$3, resultados!$A$1:$ZZ$1, 0))</f>
        <v/>
      </c>
    </row>
    <row r="157">
      <c r="A157">
        <f>INDEX(resultados!$A$2:$ZZ$1925, 151, MATCH($B$1, resultados!$A$1:$ZZ$1, 0))</f>
        <v/>
      </c>
      <c r="B157">
        <f>INDEX(resultados!$A$2:$ZZ$1925, 151, MATCH($B$2, resultados!$A$1:$ZZ$1, 0))</f>
        <v/>
      </c>
      <c r="C157">
        <f>INDEX(resultados!$A$2:$ZZ$1925, 151, MATCH($B$3, resultados!$A$1:$ZZ$1, 0))</f>
        <v/>
      </c>
    </row>
    <row r="158">
      <c r="A158">
        <f>INDEX(resultados!$A$2:$ZZ$1925, 152, MATCH($B$1, resultados!$A$1:$ZZ$1, 0))</f>
        <v/>
      </c>
      <c r="B158">
        <f>INDEX(resultados!$A$2:$ZZ$1925, 152, MATCH($B$2, resultados!$A$1:$ZZ$1, 0))</f>
        <v/>
      </c>
      <c r="C158">
        <f>INDEX(resultados!$A$2:$ZZ$1925, 152, MATCH($B$3, resultados!$A$1:$ZZ$1, 0))</f>
        <v/>
      </c>
    </row>
    <row r="159">
      <c r="A159">
        <f>INDEX(resultados!$A$2:$ZZ$1925, 153, MATCH($B$1, resultados!$A$1:$ZZ$1, 0))</f>
        <v/>
      </c>
      <c r="B159">
        <f>INDEX(resultados!$A$2:$ZZ$1925, 153, MATCH($B$2, resultados!$A$1:$ZZ$1, 0))</f>
        <v/>
      </c>
      <c r="C159">
        <f>INDEX(resultados!$A$2:$ZZ$1925, 153, MATCH($B$3, resultados!$A$1:$ZZ$1, 0))</f>
        <v/>
      </c>
    </row>
    <row r="160">
      <c r="A160">
        <f>INDEX(resultados!$A$2:$ZZ$1925, 154, MATCH($B$1, resultados!$A$1:$ZZ$1, 0))</f>
        <v/>
      </c>
      <c r="B160">
        <f>INDEX(resultados!$A$2:$ZZ$1925, 154, MATCH($B$2, resultados!$A$1:$ZZ$1, 0))</f>
        <v/>
      </c>
      <c r="C160">
        <f>INDEX(resultados!$A$2:$ZZ$1925, 154, MATCH($B$3, resultados!$A$1:$ZZ$1, 0))</f>
        <v/>
      </c>
    </row>
    <row r="161">
      <c r="A161">
        <f>INDEX(resultados!$A$2:$ZZ$1925, 155, MATCH($B$1, resultados!$A$1:$ZZ$1, 0))</f>
        <v/>
      </c>
      <c r="B161">
        <f>INDEX(resultados!$A$2:$ZZ$1925, 155, MATCH($B$2, resultados!$A$1:$ZZ$1, 0))</f>
        <v/>
      </c>
      <c r="C161">
        <f>INDEX(resultados!$A$2:$ZZ$1925, 155, MATCH($B$3, resultados!$A$1:$ZZ$1, 0))</f>
        <v/>
      </c>
    </row>
    <row r="162">
      <c r="A162">
        <f>INDEX(resultados!$A$2:$ZZ$1925, 156, MATCH($B$1, resultados!$A$1:$ZZ$1, 0))</f>
        <v/>
      </c>
      <c r="B162">
        <f>INDEX(resultados!$A$2:$ZZ$1925, 156, MATCH($B$2, resultados!$A$1:$ZZ$1, 0))</f>
        <v/>
      </c>
      <c r="C162">
        <f>INDEX(resultados!$A$2:$ZZ$1925, 156, MATCH($B$3, resultados!$A$1:$ZZ$1, 0))</f>
        <v/>
      </c>
    </row>
    <row r="163">
      <c r="A163">
        <f>INDEX(resultados!$A$2:$ZZ$1925, 157, MATCH($B$1, resultados!$A$1:$ZZ$1, 0))</f>
        <v/>
      </c>
      <c r="B163">
        <f>INDEX(resultados!$A$2:$ZZ$1925, 157, MATCH($B$2, resultados!$A$1:$ZZ$1, 0))</f>
        <v/>
      </c>
      <c r="C163">
        <f>INDEX(resultados!$A$2:$ZZ$1925, 157, MATCH($B$3, resultados!$A$1:$ZZ$1, 0))</f>
        <v/>
      </c>
    </row>
    <row r="164">
      <c r="A164">
        <f>INDEX(resultados!$A$2:$ZZ$1925, 158, MATCH($B$1, resultados!$A$1:$ZZ$1, 0))</f>
        <v/>
      </c>
      <c r="B164">
        <f>INDEX(resultados!$A$2:$ZZ$1925, 158, MATCH($B$2, resultados!$A$1:$ZZ$1, 0))</f>
        <v/>
      </c>
      <c r="C164">
        <f>INDEX(resultados!$A$2:$ZZ$1925, 158, MATCH($B$3, resultados!$A$1:$ZZ$1, 0))</f>
        <v/>
      </c>
    </row>
    <row r="165">
      <c r="A165">
        <f>INDEX(resultados!$A$2:$ZZ$1925, 159, MATCH($B$1, resultados!$A$1:$ZZ$1, 0))</f>
        <v/>
      </c>
      <c r="B165">
        <f>INDEX(resultados!$A$2:$ZZ$1925, 159, MATCH($B$2, resultados!$A$1:$ZZ$1, 0))</f>
        <v/>
      </c>
      <c r="C165">
        <f>INDEX(resultados!$A$2:$ZZ$1925, 159, MATCH($B$3, resultados!$A$1:$ZZ$1, 0))</f>
        <v/>
      </c>
    </row>
    <row r="166">
      <c r="A166">
        <f>INDEX(resultados!$A$2:$ZZ$1925, 160, MATCH($B$1, resultados!$A$1:$ZZ$1, 0))</f>
        <v/>
      </c>
      <c r="B166">
        <f>INDEX(resultados!$A$2:$ZZ$1925, 160, MATCH($B$2, resultados!$A$1:$ZZ$1, 0))</f>
        <v/>
      </c>
      <c r="C166">
        <f>INDEX(resultados!$A$2:$ZZ$1925, 160, MATCH($B$3, resultados!$A$1:$ZZ$1, 0))</f>
        <v/>
      </c>
    </row>
    <row r="167">
      <c r="A167">
        <f>INDEX(resultados!$A$2:$ZZ$1925, 161, MATCH($B$1, resultados!$A$1:$ZZ$1, 0))</f>
        <v/>
      </c>
      <c r="B167">
        <f>INDEX(resultados!$A$2:$ZZ$1925, 161, MATCH($B$2, resultados!$A$1:$ZZ$1, 0))</f>
        <v/>
      </c>
      <c r="C167">
        <f>INDEX(resultados!$A$2:$ZZ$1925, 161, MATCH($B$3, resultados!$A$1:$ZZ$1, 0))</f>
        <v/>
      </c>
    </row>
    <row r="168">
      <c r="A168">
        <f>INDEX(resultados!$A$2:$ZZ$1925, 162, MATCH($B$1, resultados!$A$1:$ZZ$1, 0))</f>
        <v/>
      </c>
      <c r="B168">
        <f>INDEX(resultados!$A$2:$ZZ$1925, 162, MATCH($B$2, resultados!$A$1:$ZZ$1, 0))</f>
        <v/>
      </c>
      <c r="C168">
        <f>INDEX(resultados!$A$2:$ZZ$1925, 162, MATCH($B$3, resultados!$A$1:$ZZ$1, 0))</f>
        <v/>
      </c>
    </row>
    <row r="169">
      <c r="A169">
        <f>INDEX(resultados!$A$2:$ZZ$1925, 163, MATCH($B$1, resultados!$A$1:$ZZ$1, 0))</f>
        <v/>
      </c>
      <c r="B169">
        <f>INDEX(resultados!$A$2:$ZZ$1925, 163, MATCH($B$2, resultados!$A$1:$ZZ$1, 0))</f>
        <v/>
      </c>
      <c r="C169">
        <f>INDEX(resultados!$A$2:$ZZ$1925, 163, MATCH($B$3, resultados!$A$1:$ZZ$1, 0))</f>
        <v/>
      </c>
    </row>
    <row r="170">
      <c r="A170">
        <f>INDEX(resultados!$A$2:$ZZ$1925, 164, MATCH($B$1, resultados!$A$1:$ZZ$1, 0))</f>
        <v/>
      </c>
      <c r="B170">
        <f>INDEX(resultados!$A$2:$ZZ$1925, 164, MATCH($B$2, resultados!$A$1:$ZZ$1, 0))</f>
        <v/>
      </c>
      <c r="C170">
        <f>INDEX(resultados!$A$2:$ZZ$1925, 164, MATCH($B$3, resultados!$A$1:$ZZ$1, 0))</f>
        <v/>
      </c>
    </row>
    <row r="171">
      <c r="A171">
        <f>INDEX(resultados!$A$2:$ZZ$1925, 165, MATCH($B$1, resultados!$A$1:$ZZ$1, 0))</f>
        <v/>
      </c>
      <c r="B171">
        <f>INDEX(resultados!$A$2:$ZZ$1925, 165, MATCH($B$2, resultados!$A$1:$ZZ$1, 0))</f>
        <v/>
      </c>
      <c r="C171">
        <f>INDEX(resultados!$A$2:$ZZ$1925, 165, MATCH($B$3, resultados!$A$1:$ZZ$1, 0))</f>
        <v/>
      </c>
    </row>
    <row r="172">
      <c r="A172">
        <f>INDEX(resultados!$A$2:$ZZ$1925, 166, MATCH($B$1, resultados!$A$1:$ZZ$1, 0))</f>
        <v/>
      </c>
      <c r="B172">
        <f>INDEX(resultados!$A$2:$ZZ$1925, 166, MATCH($B$2, resultados!$A$1:$ZZ$1, 0))</f>
        <v/>
      </c>
      <c r="C172">
        <f>INDEX(resultados!$A$2:$ZZ$1925, 166, MATCH($B$3, resultados!$A$1:$ZZ$1, 0))</f>
        <v/>
      </c>
    </row>
    <row r="173">
      <c r="A173">
        <f>INDEX(resultados!$A$2:$ZZ$1925, 167, MATCH($B$1, resultados!$A$1:$ZZ$1, 0))</f>
        <v/>
      </c>
      <c r="B173">
        <f>INDEX(resultados!$A$2:$ZZ$1925, 167, MATCH($B$2, resultados!$A$1:$ZZ$1, 0))</f>
        <v/>
      </c>
      <c r="C173">
        <f>INDEX(resultados!$A$2:$ZZ$1925, 167, MATCH($B$3, resultados!$A$1:$ZZ$1, 0))</f>
        <v/>
      </c>
    </row>
    <row r="174">
      <c r="A174">
        <f>INDEX(resultados!$A$2:$ZZ$1925, 168, MATCH($B$1, resultados!$A$1:$ZZ$1, 0))</f>
        <v/>
      </c>
      <c r="B174">
        <f>INDEX(resultados!$A$2:$ZZ$1925, 168, MATCH($B$2, resultados!$A$1:$ZZ$1, 0))</f>
        <v/>
      </c>
      <c r="C174">
        <f>INDEX(resultados!$A$2:$ZZ$1925, 168, MATCH($B$3, resultados!$A$1:$ZZ$1, 0))</f>
        <v/>
      </c>
    </row>
    <row r="175">
      <c r="A175">
        <f>INDEX(resultados!$A$2:$ZZ$1925, 169, MATCH($B$1, resultados!$A$1:$ZZ$1, 0))</f>
        <v/>
      </c>
      <c r="B175">
        <f>INDEX(resultados!$A$2:$ZZ$1925, 169, MATCH($B$2, resultados!$A$1:$ZZ$1, 0))</f>
        <v/>
      </c>
      <c r="C175">
        <f>INDEX(resultados!$A$2:$ZZ$1925, 169, MATCH($B$3, resultados!$A$1:$ZZ$1, 0))</f>
        <v/>
      </c>
    </row>
    <row r="176">
      <c r="A176">
        <f>INDEX(resultados!$A$2:$ZZ$1925, 170, MATCH($B$1, resultados!$A$1:$ZZ$1, 0))</f>
        <v/>
      </c>
      <c r="B176">
        <f>INDEX(resultados!$A$2:$ZZ$1925, 170, MATCH($B$2, resultados!$A$1:$ZZ$1, 0))</f>
        <v/>
      </c>
      <c r="C176">
        <f>INDEX(resultados!$A$2:$ZZ$1925, 170, MATCH($B$3, resultados!$A$1:$ZZ$1, 0))</f>
        <v/>
      </c>
    </row>
    <row r="177">
      <c r="A177">
        <f>INDEX(resultados!$A$2:$ZZ$1925, 171, MATCH($B$1, resultados!$A$1:$ZZ$1, 0))</f>
        <v/>
      </c>
      <c r="B177">
        <f>INDEX(resultados!$A$2:$ZZ$1925, 171, MATCH($B$2, resultados!$A$1:$ZZ$1, 0))</f>
        <v/>
      </c>
      <c r="C177">
        <f>INDEX(resultados!$A$2:$ZZ$1925, 171, MATCH($B$3, resultados!$A$1:$ZZ$1, 0))</f>
        <v/>
      </c>
    </row>
    <row r="178">
      <c r="A178">
        <f>INDEX(resultados!$A$2:$ZZ$1925, 172, MATCH($B$1, resultados!$A$1:$ZZ$1, 0))</f>
        <v/>
      </c>
      <c r="B178">
        <f>INDEX(resultados!$A$2:$ZZ$1925, 172, MATCH($B$2, resultados!$A$1:$ZZ$1, 0))</f>
        <v/>
      </c>
      <c r="C178">
        <f>INDEX(resultados!$A$2:$ZZ$1925, 172, MATCH($B$3, resultados!$A$1:$ZZ$1, 0))</f>
        <v/>
      </c>
    </row>
    <row r="179">
      <c r="A179">
        <f>INDEX(resultados!$A$2:$ZZ$1925, 173, MATCH($B$1, resultados!$A$1:$ZZ$1, 0))</f>
        <v/>
      </c>
      <c r="B179">
        <f>INDEX(resultados!$A$2:$ZZ$1925, 173, MATCH($B$2, resultados!$A$1:$ZZ$1, 0))</f>
        <v/>
      </c>
      <c r="C179">
        <f>INDEX(resultados!$A$2:$ZZ$1925, 173, MATCH($B$3, resultados!$A$1:$ZZ$1, 0))</f>
        <v/>
      </c>
    </row>
    <row r="180">
      <c r="A180">
        <f>INDEX(resultados!$A$2:$ZZ$1925, 174, MATCH($B$1, resultados!$A$1:$ZZ$1, 0))</f>
        <v/>
      </c>
      <c r="B180">
        <f>INDEX(resultados!$A$2:$ZZ$1925, 174, MATCH($B$2, resultados!$A$1:$ZZ$1, 0))</f>
        <v/>
      </c>
      <c r="C180">
        <f>INDEX(resultados!$A$2:$ZZ$1925, 174, MATCH($B$3, resultados!$A$1:$ZZ$1, 0))</f>
        <v/>
      </c>
    </row>
    <row r="181">
      <c r="A181">
        <f>INDEX(resultados!$A$2:$ZZ$1925, 175, MATCH($B$1, resultados!$A$1:$ZZ$1, 0))</f>
        <v/>
      </c>
      <c r="B181">
        <f>INDEX(resultados!$A$2:$ZZ$1925, 175, MATCH($B$2, resultados!$A$1:$ZZ$1, 0))</f>
        <v/>
      </c>
      <c r="C181">
        <f>INDEX(resultados!$A$2:$ZZ$1925, 175, MATCH($B$3, resultados!$A$1:$ZZ$1, 0))</f>
        <v/>
      </c>
    </row>
    <row r="182">
      <c r="A182">
        <f>INDEX(resultados!$A$2:$ZZ$1925, 176, MATCH($B$1, resultados!$A$1:$ZZ$1, 0))</f>
        <v/>
      </c>
      <c r="B182">
        <f>INDEX(resultados!$A$2:$ZZ$1925, 176, MATCH($B$2, resultados!$A$1:$ZZ$1, 0))</f>
        <v/>
      </c>
      <c r="C182">
        <f>INDEX(resultados!$A$2:$ZZ$1925, 176, MATCH($B$3, resultados!$A$1:$ZZ$1, 0))</f>
        <v/>
      </c>
    </row>
    <row r="183">
      <c r="A183">
        <f>INDEX(resultados!$A$2:$ZZ$1925, 177, MATCH($B$1, resultados!$A$1:$ZZ$1, 0))</f>
        <v/>
      </c>
      <c r="B183">
        <f>INDEX(resultados!$A$2:$ZZ$1925, 177, MATCH($B$2, resultados!$A$1:$ZZ$1, 0))</f>
        <v/>
      </c>
      <c r="C183">
        <f>INDEX(resultados!$A$2:$ZZ$1925, 177, MATCH($B$3, resultados!$A$1:$ZZ$1, 0))</f>
        <v/>
      </c>
    </row>
    <row r="184">
      <c r="A184">
        <f>INDEX(resultados!$A$2:$ZZ$1925, 178, MATCH($B$1, resultados!$A$1:$ZZ$1, 0))</f>
        <v/>
      </c>
      <c r="B184">
        <f>INDEX(resultados!$A$2:$ZZ$1925, 178, MATCH($B$2, resultados!$A$1:$ZZ$1, 0))</f>
        <v/>
      </c>
      <c r="C184">
        <f>INDEX(resultados!$A$2:$ZZ$1925, 178, MATCH($B$3, resultados!$A$1:$ZZ$1, 0))</f>
        <v/>
      </c>
    </row>
    <row r="185">
      <c r="A185">
        <f>INDEX(resultados!$A$2:$ZZ$1925, 179, MATCH($B$1, resultados!$A$1:$ZZ$1, 0))</f>
        <v/>
      </c>
      <c r="B185">
        <f>INDEX(resultados!$A$2:$ZZ$1925, 179, MATCH($B$2, resultados!$A$1:$ZZ$1, 0))</f>
        <v/>
      </c>
      <c r="C185">
        <f>INDEX(resultados!$A$2:$ZZ$1925, 179, MATCH($B$3, resultados!$A$1:$ZZ$1, 0))</f>
        <v/>
      </c>
    </row>
    <row r="186">
      <c r="A186">
        <f>INDEX(resultados!$A$2:$ZZ$1925, 180, MATCH($B$1, resultados!$A$1:$ZZ$1, 0))</f>
        <v/>
      </c>
      <c r="B186">
        <f>INDEX(resultados!$A$2:$ZZ$1925, 180, MATCH($B$2, resultados!$A$1:$ZZ$1, 0))</f>
        <v/>
      </c>
      <c r="C186">
        <f>INDEX(resultados!$A$2:$ZZ$1925, 180, MATCH($B$3, resultados!$A$1:$ZZ$1, 0))</f>
        <v/>
      </c>
    </row>
    <row r="187">
      <c r="A187">
        <f>INDEX(resultados!$A$2:$ZZ$1925, 181, MATCH($B$1, resultados!$A$1:$ZZ$1, 0))</f>
        <v/>
      </c>
      <c r="B187">
        <f>INDEX(resultados!$A$2:$ZZ$1925, 181, MATCH($B$2, resultados!$A$1:$ZZ$1, 0))</f>
        <v/>
      </c>
      <c r="C187">
        <f>INDEX(resultados!$A$2:$ZZ$1925, 181, MATCH($B$3, resultados!$A$1:$ZZ$1, 0))</f>
        <v/>
      </c>
    </row>
    <row r="188">
      <c r="A188">
        <f>INDEX(resultados!$A$2:$ZZ$1925, 182, MATCH($B$1, resultados!$A$1:$ZZ$1, 0))</f>
        <v/>
      </c>
      <c r="B188">
        <f>INDEX(resultados!$A$2:$ZZ$1925, 182, MATCH($B$2, resultados!$A$1:$ZZ$1, 0))</f>
        <v/>
      </c>
      <c r="C188">
        <f>INDEX(resultados!$A$2:$ZZ$1925, 182, MATCH($B$3, resultados!$A$1:$ZZ$1, 0))</f>
        <v/>
      </c>
    </row>
    <row r="189">
      <c r="A189">
        <f>INDEX(resultados!$A$2:$ZZ$1925, 183, MATCH($B$1, resultados!$A$1:$ZZ$1, 0))</f>
        <v/>
      </c>
      <c r="B189">
        <f>INDEX(resultados!$A$2:$ZZ$1925, 183, MATCH($B$2, resultados!$A$1:$ZZ$1, 0))</f>
        <v/>
      </c>
      <c r="C189">
        <f>INDEX(resultados!$A$2:$ZZ$1925, 183, MATCH($B$3, resultados!$A$1:$ZZ$1, 0))</f>
        <v/>
      </c>
    </row>
    <row r="190">
      <c r="A190">
        <f>INDEX(resultados!$A$2:$ZZ$1925, 184, MATCH($B$1, resultados!$A$1:$ZZ$1, 0))</f>
        <v/>
      </c>
      <c r="B190">
        <f>INDEX(resultados!$A$2:$ZZ$1925, 184, MATCH($B$2, resultados!$A$1:$ZZ$1, 0))</f>
        <v/>
      </c>
      <c r="C190">
        <f>INDEX(resultados!$A$2:$ZZ$1925, 184, MATCH($B$3, resultados!$A$1:$ZZ$1, 0))</f>
        <v/>
      </c>
    </row>
    <row r="191">
      <c r="A191">
        <f>INDEX(resultados!$A$2:$ZZ$1925, 185, MATCH($B$1, resultados!$A$1:$ZZ$1, 0))</f>
        <v/>
      </c>
      <c r="B191">
        <f>INDEX(resultados!$A$2:$ZZ$1925, 185, MATCH($B$2, resultados!$A$1:$ZZ$1, 0))</f>
        <v/>
      </c>
      <c r="C191">
        <f>INDEX(resultados!$A$2:$ZZ$1925, 185, MATCH($B$3, resultados!$A$1:$ZZ$1, 0))</f>
        <v/>
      </c>
    </row>
    <row r="192">
      <c r="A192">
        <f>INDEX(resultados!$A$2:$ZZ$1925, 186, MATCH($B$1, resultados!$A$1:$ZZ$1, 0))</f>
        <v/>
      </c>
      <c r="B192">
        <f>INDEX(resultados!$A$2:$ZZ$1925, 186, MATCH($B$2, resultados!$A$1:$ZZ$1, 0))</f>
        <v/>
      </c>
      <c r="C192">
        <f>INDEX(resultados!$A$2:$ZZ$1925, 186, MATCH($B$3, resultados!$A$1:$ZZ$1, 0))</f>
        <v/>
      </c>
    </row>
    <row r="193">
      <c r="A193">
        <f>INDEX(resultados!$A$2:$ZZ$1925, 187, MATCH($B$1, resultados!$A$1:$ZZ$1, 0))</f>
        <v/>
      </c>
      <c r="B193">
        <f>INDEX(resultados!$A$2:$ZZ$1925, 187, MATCH($B$2, resultados!$A$1:$ZZ$1, 0))</f>
        <v/>
      </c>
      <c r="C193">
        <f>INDEX(resultados!$A$2:$ZZ$1925, 187, MATCH($B$3, resultados!$A$1:$ZZ$1, 0))</f>
        <v/>
      </c>
    </row>
    <row r="194">
      <c r="A194">
        <f>INDEX(resultados!$A$2:$ZZ$1925, 188, MATCH($B$1, resultados!$A$1:$ZZ$1, 0))</f>
        <v/>
      </c>
      <c r="B194">
        <f>INDEX(resultados!$A$2:$ZZ$1925, 188, MATCH($B$2, resultados!$A$1:$ZZ$1, 0))</f>
        <v/>
      </c>
      <c r="C194">
        <f>INDEX(resultados!$A$2:$ZZ$1925, 188, MATCH($B$3, resultados!$A$1:$ZZ$1, 0))</f>
        <v/>
      </c>
    </row>
    <row r="195">
      <c r="A195">
        <f>INDEX(resultados!$A$2:$ZZ$1925, 189, MATCH($B$1, resultados!$A$1:$ZZ$1, 0))</f>
        <v/>
      </c>
      <c r="B195">
        <f>INDEX(resultados!$A$2:$ZZ$1925, 189, MATCH($B$2, resultados!$A$1:$ZZ$1, 0))</f>
        <v/>
      </c>
      <c r="C195">
        <f>INDEX(resultados!$A$2:$ZZ$1925, 189, MATCH($B$3, resultados!$A$1:$ZZ$1, 0))</f>
        <v/>
      </c>
    </row>
    <row r="196">
      <c r="A196">
        <f>INDEX(resultados!$A$2:$ZZ$1925, 190, MATCH($B$1, resultados!$A$1:$ZZ$1, 0))</f>
        <v/>
      </c>
      <c r="B196">
        <f>INDEX(resultados!$A$2:$ZZ$1925, 190, MATCH($B$2, resultados!$A$1:$ZZ$1, 0))</f>
        <v/>
      </c>
      <c r="C196">
        <f>INDEX(resultados!$A$2:$ZZ$1925, 190, MATCH($B$3, resultados!$A$1:$ZZ$1, 0))</f>
        <v/>
      </c>
    </row>
    <row r="197">
      <c r="A197">
        <f>INDEX(resultados!$A$2:$ZZ$1925, 191, MATCH($B$1, resultados!$A$1:$ZZ$1, 0))</f>
        <v/>
      </c>
      <c r="B197">
        <f>INDEX(resultados!$A$2:$ZZ$1925, 191, MATCH($B$2, resultados!$A$1:$ZZ$1, 0))</f>
        <v/>
      </c>
      <c r="C197">
        <f>INDEX(resultados!$A$2:$ZZ$1925, 191, MATCH($B$3, resultados!$A$1:$ZZ$1, 0))</f>
        <v/>
      </c>
    </row>
    <row r="198">
      <c r="A198">
        <f>INDEX(resultados!$A$2:$ZZ$1925, 192, MATCH($B$1, resultados!$A$1:$ZZ$1, 0))</f>
        <v/>
      </c>
      <c r="B198">
        <f>INDEX(resultados!$A$2:$ZZ$1925, 192, MATCH($B$2, resultados!$A$1:$ZZ$1, 0))</f>
        <v/>
      </c>
      <c r="C198">
        <f>INDEX(resultados!$A$2:$ZZ$1925, 192, MATCH($B$3, resultados!$A$1:$ZZ$1, 0))</f>
        <v/>
      </c>
    </row>
    <row r="199">
      <c r="A199">
        <f>INDEX(resultados!$A$2:$ZZ$1925, 193, MATCH($B$1, resultados!$A$1:$ZZ$1, 0))</f>
        <v/>
      </c>
      <c r="B199">
        <f>INDEX(resultados!$A$2:$ZZ$1925, 193, MATCH($B$2, resultados!$A$1:$ZZ$1, 0))</f>
        <v/>
      </c>
      <c r="C199">
        <f>INDEX(resultados!$A$2:$ZZ$1925, 193, MATCH($B$3, resultados!$A$1:$ZZ$1, 0))</f>
        <v/>
      </c>
    </row>
    <row r="200">
      <c r="A200">
        <f>INDEX(resultados!$A$2:$ZZ$1925, 194, MATCH($B$1, resultados!$A$1:$ZZ$1, 0))</f>
        <v/>
      </c>
      <c r="B200">
        <f>INDEX(resultados!$A$2:$ZZ$1925, 194, MATCH($B$2, resultados!$A$1:$ZZ$1, 0))</f>
        <v/>
      </c>
      <c r="C200">
        <f>INDEX(resultados!$A$2:$ZZ$1925, 194, MATCH($B$3, resultados!$A$1:$ZZ$1, 0))</f>
        <v/>
      </c>
    </row>
    <row r="201">
      <c r="A201">
        <f>INDEX(resultados!$A$2:$ZZ$1925, 195, MATCH($B$1, resultados!$A$1:$ZZ$1, 0))</f>
        <v/>
      </c>
      <c r="B201">
        <f>INDEX(resultados!$A$2:$ZZ$1925, 195, MATCH($B$2, resultados!$A$1:$ZZ$1, 0))</f>
        <v/>
      </c>
      <c r="C201">
        <f>INDEX(resultados!$A$2:$ZZ$1925, 195, MATCH($B$3, resultados!$A$1:$ZZ$1, 0))</f>
        <v/>
      </c>
    </row>
    <row r="202">
      <c r="A202">
        <f>INDEX(resultados!$A$2:$ZZ$1925, 196, MATCH($B$1, resultados!$A$1:$ZZ$1, 0))</f>
        <v/>
      </c>
      <c r="B202">
        <f>INDEX(resultados!$A$2:$ZZ$1925, 196, MATCH($B$2, resultados!$A$1:$ZZ$1, 0))</f>
        <v/>
      </c>
      <c r="C202">
        <f>INDEX(resultados!$A$2:$ZZ$1925, 196, MATCH($B$3, resultados!$A$1:$ZZ$1, 0))</f>
        <v/>
      </c>
    </row>
    <row r="203">
      <c r="A203">
        <f>INDEX(resultados!$A$2:$ZZ$1925, 197, MATCH($B$1, resultados!$A$1:$ZZ$1, 0))</f>
        <v/>
      </c>
      <c r="B203">
        <f>INDEX(resultados!$A$2:$ZZ$1925, 197, MATCH($B$2, resultados!$A$1:$ZZ$1, 0))</f>
        <v/>
      </c>
      <c r="C203">
        <f>INDEX(resultados!$A$2:$ZZ$1925, 197, MATCH($B$3, resultados!$A$1:$ZZ$1, 0))</f>
        <v/>
      </c>
    </row>
    <row r="204">
      <c r="A204">
        <f>INDEX(resultados!$A$2:$ZZ$1925, 198, MATCH($B$1, resultados!$A$1:$ZZ$1, 0))</f>
        <v/>
      </c>
      <c r="B204">
        <f>INDEX(resultados!$A$2:$ZZ$1925, 198, MATCH($B$2, resultados!$A$1:$ZZ$1, 0))</f>
        <v/>
      </c>
      <c r="C204">
        <f>INDEX(resultados!$A$2:$ZZ$1925, 198, MATCH($B$3, resultados!$A$1:$ZZ$1, 0))</f>
        <v/>
      </c>
    </row>
    <row r="205">
      <c r="A205">
        <f>INDEX(resultados!$A$2:$ZZ$1925, 199, MATCH($B$1, resultados!$A$1:$ZZ$1, 0))</f>
        <v/>
      </c>
      <c r="B205">
        <f>INDEX(resultados!$A$2:$ZZ$1925, 199, MATCH($B$2, resultados!$A$1:$ZZ$1, 0))</f>
        <v/>
      </c>
      <c r="C205">
        <f>INDEX(resultados!$A$2:$ZZ$1925, 199, MATCH($B$3, resultados!$A$1:$ZZ$1, 0))</f>
        <v/>
      </c>
    </row>
    <row r="206">
      <c r="A206">
        <f>INDEX(resultados!$A$2:$ZZ$1925, 200, MATCH($B$1, resultados!$A$1:$ZZ$1, 0))</f>
        <v/>
      </c>
      <c r="B206">
        <f>INDEX(resultados!$A$2:$ZZ$1925, 200, MATCH($B$2, resultados!$A$1:$ZZ$1, 0))</f>
        <v/>
      </c>
      <c r="C206">
        <f>INDEX(resultados!$A$2:$ZZ$1925, 200, MATCH($B$3, resultados!$A$1:$ZZ$1, 0))</f>
        <v/>
      </c>
    </row>
    <row r="207">
      <c r="A207">
        <f>INDEX(resultados!$A$2:$ZZ$1925, 201, MATCH($B$1, resultados!$A$1:$ZZ$1, 0))</f>
        <v/>
      </c>
      <c r="B207">
        <f>INDEX(resultados!$A$2:$ZZ$1925, 201, MATCH($B$2, resultados!$A$1:$ZZ$1, 0))</f>
        <v/>
      </c>
      <c r="C207">
        <f>INDEX(resultados!$A$2:$ZZ$1925, 201, MATCH($B$3, resultados!$A$1:$ZZ$1, 0))</f>
        <v/>
      </c>
    </row>
    <row r="208">
      <c r="A208">
        <f>INDEX(resultados!$A$2:$ZZ$1925, 202, MATCH($B$1, resultados!$A$1:$ZZ$1, 0))</f>
        <v/>
      </c>
      <c r="B208">
        <f>INDEX(resultados!$A$2:$ZZ$1925, 202, MATCH($B$2, resultados!$A$1:$ZZ$1, 0))</f>
        <v/>
      </c>
      <c r="C208">
        <f>INDEX(resultados!$A$2:$ZZ$1925, 202, MATCH($B$3, resultados!$A$1:$ZZ$1, 0))</f>
        <v/>
      </c>
    </row>
    <row r="209">
      <c r="A209">
        <f>INDEX(resultados!$A$2:$ZZ$1925, 203, MATCH($B$1, resultados!$A$1:$ZZ$1, 0))</f>
        <v/>
      </c>
      <c r="B209">
        <f>INDEX(resultados!$A$2:$ZZ$1925, 203, MATCH($B$2, resultados!$A$1:$ZZ$1, 0))</f>
        <v/>
      </c>
      <c r="C209">
        <f>INDEX(resultados!$A$2:$ZZ$1925, 203, MATCH($B$3, resultados!$A$1:$ZZ$1, 0))</f>
        <v/>
      </c>
    </row>
    <row r="210">
      <c r="A210">
        <f>INDEX(resultados!$A$2:$ZZ$1925, 204, MATCH($B$1, resultados!$A$1:$ZZ$1, 0))</f>
        <v/>
      </c>
      <c r="B210">
        <f>INDEX(resultados!$A$2:$ZZ$1925, 204, MATCH($B$2, resultados!$A$1:$ZZ$1, 0))</f>
        <v/>
      </c>
      <c r="C210">
        <f>INDEX(resultados!$A$2:$ZZ$1925, 204, MATCH($B$3, resultados!$A$1:$ZZ$1, 0))</f>
        <v/>
      </c>
    </row>
    <row r="211">
      <c r="A211">
        <f>INDEX(resultados!$A$2:$ZZ$1925, 205, MATCH($B$1, resultados!$A$1:$ZZ$1, 0))</f>
        <v/>
      </c>
      <c r="B211">
        <f>INDEX(resultados!$A$2:$ZZ$1925, 205, MATCH($B$2, resultados!$A$1:$ZZ$1, 0))</f>
        <v/>
      </c>
      <c r="C211">
        <f>INDEX(resultados!$A$2:$ZZ$1925, 205, MATCH($B$3, resultados!$A$1:$ZZ$1, 0))</f>
        <v/>
      </c>
    </row>
    <row r="212">
      <c r="A212">
        <f>INDEX(resultados!$A$2:$ZZ$1925, 206, MATCH($B$1, resultados!$A$1:$ZZ$1, 0))</f>
        <v/>
      </c>
      <c r="B212">
        <f>INDEX(resultados!$A$2:$ZZ$1925, 206, MATCH($B$2, resultados!$A$1:$ZZ$1, 0))</f>
        <v/>
      </c>
      <c r="C212">
        <f>INDEX(resultados!$A$2:$ZZ$1925, 206, MATCH($B$3, resultados!$A$1:$ZZ$1, 0))</f>
        <v/>
      </c>
    </row>
    <row r="213">
      <c r="A213">
        <f>INDEX(resultados!$A$2:$ZZ$1925, 207, MATCH($B$1, resultados!$A$1:$ZZ$1, 0))</f>
        <v/>
      </c>
      <c r="B213">
        <f>INDEX(resultados!$A$2:$ZZ$1925, 207, MATCH($B$2, resultados!$A$1:$ZZ$1, 0))</f>
        <v/>
      </c>
      <c r="C213">
        <f>INDEX(resultados!$A$2:$ZZ$1925, 207, MATCH($B$3, resultados!$A$1:$ZZ$1, 0))</f>
        <v/>
      </c>
    </row>
    <row r="214">
      <c r="A214">
        <f>INDEX(resultados!$A$2:$ZZ$1925, 208, MATCH($B$1, resultados!$A$1:$ZZ$1, 0))</f>
        <v/>
      </c>
      <c r="B214">
        <f>INDEX(resultados!$A$2:$ZZ$1925, 208, MATCH($B$2, resultados!$A$1:$ZZ$1, 0))</f>
        <v/>
      </c>
      <c r="C214">
        <f>INDEX(resultados!$A$2:$ZZ$1925, 208, MATCH($B$3, resultados!$A$1:$ZZ$1, 0))</f>
        <v/>
      </c>
    </row>
    <row r="215">
      <c r="A215">
        <f>INDEX(resultados!$A$2:$ZZ$1925, 209, MATCH($B$1, resultados!$A$1:$ZZ$1, 0))</f>
        <v/>
      </c>
      <c r="B215">
        <f>INDEX(resultados!$A$2:$ZZ$1925, 209, MATCH($B$2, resultados!$A$1:$ZZ$1, 0))</f>
        <v/>
      </c>
      <c r="C215">
        <f>INDEX(resultados!$A$2:$ZZ$1925, 209, MATCH($B$3, resultados!$A$1:$ZZ$1, 0))</f>
        <v/>
      </c>
    </row>
    <row r="216">
      <c r="A216">
        <f>INDEX(resultados!$A$2:$ZZ$1925, 210, MATCH($B$1, resultados!$A$1:$ZZ$1, 0))</f>
        <v/>
      </c>
      <c r="B216">
        <f>INDEX(resultados!$A$2:$ZZ$1925, 210, MATCH($B$2, resultados!$A$1:$ZZ$1, 0))</f>
        <v/>
      </c>
      <c r="C216">
        <f>INDEX(resultados!$A$2:$ZZ$1925, 210, MATCH($B$3, resultados!$A$1:$ZZ$1, 0))</f>
        <v/>
      </c>
    </row>
    <row r="217">
      <c r="A217">
        <f>INDEX(resultados!$A$2:$ZZ$1925, 211, MATCH($B$1, resultados!$A$1:$ZZ$1, 0))</f>
        <v/>
      </c>
      <c r="B217">
        <f>INDEX(resultados!$A$2:$ZZ$1925, 211, MATCH($B$2, resultados!$A$1:$ZZ$1, 0))</f>
        <v/>
      </c>
      <c r="C217">
        <f>INDEX(resultados!$A$2:$ZZ$1925, 211, MATCH($B$3, resultados!$A$1:$ZZ$1, 0))</f>
        <v/>
      </c>
    </row>
    <row r="218">
      <c r="A218">
        <f>INDEX(resultados!$A$2:$ZZ$1925, 212, MATCH($B$1, resultados!$A$1:$ZZ$1, 0))</f>
        <v/>
      </c>
      <c r="B218">
        <f>INDEX(resultados!$A$2:$ZZ$1925, 212, MATCH($B$2, resultados!$A$1:$ZZ$1, 0))</f>
        <v/>
      </c>
      <c r="C218">
        <f>INDEX(resultados!$A$2:$ZZ$1925, 212, MATCH($B$3, resultados!$A$1:$ZZ$1, 0))</f>
        <v/>
      </c>
    </row>
    <row r="219">
      <c r="A219">
        <f>INDEX(resultados!$A$2:$ZZ$1925, 213, MATCH($B$1, resultados!$A$1:$ZZ$1, 0))</f>
        <v/>
      </c>
      <c r="B219">
        <f>INDEX(resultados!$A$2:$ZZ$1925, 213, MATCH($B$2, resultados!$A$1:$ZZ$1, 0))</f>
        <v/>
      </c>
      <c r="C219">
        <f>INDEX(resultados!$A$2:$ZZ$1925, 213, MATCH($B$3, resultados!$A$1:$ZZ$1, 0))</f>
        <v/>
      </c>
    </row>
    <row r="220">
      <c r="A220">
        <f>INDEX(resultados!$A$2:$ZZ$1925, 214, MATCH($B$1, resultados!$A$1:$ZZ$1, 0))</f>
        <v/>
      </c>
      <c r="B220">
        <f>INDEX(resultados!$A$2:$ZZ$1925, 214, MATCH($B$2, resultados!$A$1:$ZZ$1, 0))</f>
        <v/>
      </c>
      <c r="C220">
        <f>INDEX(resultados!$A$2:$ZZ$1925, 214, MATCH($B$3, resultados!$A$1:$ZZ$1, 0))</f>
        <v/>
      </c>
    </row>
    <row r="221">
      <c r="A221">
        <f>INDEX(resultados!$A$2:$ZZ$1925, 215, MATCH($B$1, resultados!$A$1:$ZZ$1, 0))</f>
        <v/>
      </c>
      <c r="B221">
        <f>INDEX(resultados!$A$2:$ZZ$1925, 215, MATCH($B$2, resultados!$A$1:$ZZ$1, 0))</f>
        <v/>
      </c>
      <c r="C221">
        <f>INDEX(resultados!$A$2:$ZZ$1925, 215, MATCH($B$3, resultados!$A$1:$ZZ$1, 0))</f>
        <v/>
      </c>
    </row>
    <row r="222">
      <c r="A222">
        <f>INDEX(resultados!$A$2:$ZZ$1925, 216, MATCH($B$1, resultados!$A$1:$ZZ$1, 0))</f>
        <v/>
      </c>
      <c r="B222">
        <f>INDEX(resultados!$A$2:$ZZ$1925, 216, MATCH($B$2, resultados!$A$1:$ZZ$1, 0))</f>
        <v/>
      </c>
      <c r="C222">
        <f>INDEX(resultados!$A$2:$ZZ$1925, 216, MATCH($B$3, resultados!$A$1:$ZZ$1, 0))</f>
        <v/>
      </c>
    </row>
    <row r="223">
      <c r="A223">
        <f>INDEX(resultados!$A$2:$ZZ$1925, 217, MATCH($B$1, resultados!$A$1:$ZZ$1, 0))</f>
        <v/>
      </c>
      <c r="B223">
        <f>INDEX(resultados!$A$2:$ZZ$1925, 217, MATCH($B$2, resultados!$A$1:$ZZ$1, 0))</f>
        <v/>
      </c>
      <c r="C223">
        <f>INDEX(resultados!$A$2:$ZZ$1925, 217, MATCH($B$3, resultados!$A$1:$ZZ$1, 0))</f>
        <v/>
      </c>
    </row>
    <row r="224">
      <c r="A224">
        <f>INDEX(resultados!$A$2:$ZZ$1925, 218, MATCH($B$1, resultados!$A$1:$ZZ$1, 0))</f>
        <v/>
      </c>
      <c r="B224">
        <f>INDEX(resultados!$A$2:$ZZ$1925, 218, MATCH($B$2, resultados!$A$1:$ZZ$1, 0))</f>
        <v/>
      </c>
      <c r="C224">
        <f>INDEX(resultados!$A$2:$ZZ$1925, 218, MATCH($B$3, resultados!$A$1:$ZZ$1, 0))</f>
        <v/>
      </c>
    </row>
    <row r="225">
      <c r="A225">
        <f>INDEX(resultados!$A$2:$ZZ$1925, 219, MATCH($B$1, resultados!$A$1:$ZZ$1, 0))</f>
        <v/>
      </c>
      <c r="B225">
        <f>INDEX(resultados!$A$2:$ZZ$1925, 219, MATCH($B$2, resultados!$A$1:$ZZ$1, 0))</f>
        <v/>
      </c>
      <c r="C225">
        <f>INDEX(resultados!$A$2:$ZZ$1925, 219, MATCH($B$3, resultados!$A$1:$ZZ$1, 0))</f>
        <v/>
      </c>
    </row>
    <row r="226">
      <c r="A226">
        <f>INDEX(resultados!$A$2:$ZZ$1925, 220, MATCH($B$1, resultados!$A$1:$ZZ$1, 0))</f>
        <v/>
      </c>
      <c r="B226">
        <f>INDEX(resultados!$A$2:$ZZ$1925, 220, MATCH($B$2, resultados!$A$1:$ZZ$1, 0))</f>
        <v/>
      </c>
      <c r="C226">
        <f>INDEX(resultados!$A$2:$ZZ$1925, 220, MATCH($B$3, resultados!$A$1:$ZZ$1, 0))</f>
        <v/>
      </c>
    </row>
    <row r="227">
      <c r="A227">
        <f>INDEX(resultados!$A$2:$ZZ$1925, 221, MATCH($B$1, resultados!$A$1:$ZZ$1, 0))</f>
        <v/>
      </c>
      <c r="B227">
        <f>INDEX(resultados!$A$2:$ZZ$1925, 221, MATCH($B$2, resultados!$A$1:$ZZ$1, 0))</f>
        <v/>
      </c>
      <c r="C227">
        <f>INDEX(resultados!$A$2:$ZZ$1925, 221, MATCH($B$3, resultados!$A$1:$ZZ$1, 0))</f>
        <v/>
      </c>
    </row>
    <row r="228">
      <c r="A228">
        <f>INDEX(resultados!$A$2:$ZZ$1925, 222, MATCH($B$1, resultados!$A$1:$ZZ$1, 0))</f>
        <v/>
      </c>
      <c r="B228">
        <f>INDEX(resultados!$A$2:$ZZ$1925, 222, MATCH($B$2, resultados!$A$1:$ZZ$1, 0))</f>
        <v/>
      </c>
      <c r="C228">
        <f>INDEX(resultados!$A$2:$ZZ$1925, 222, MATCH($B$3, resultados!$A$1:$ZZ$1, 0))</f>
        <v/>
      </c>
    </row>
    <row r="229">
      <c r="A229">
        <f>INDEX(resultados!$A$2:$ZZ$1925, 223, MATCH($B$1, resultados!$A$1:$ZZ$1, 0))</f>
        <v/>
      </c>
      <c r="B229">
        <f>INDEX(resultados!$A$2:$ZZ$1925, 223, MATCH($B$2, resultados!$A$1:$ZZ$1, 0))</f>
        <v/>
      </c>
      <c r="C229">
        <f>INDEX(resultados!$A$2:$ZZ$1925, 223, MATCH($B$3, resultados!$A$1:$ZZ$1, 0))</f>
        <v/>
      </c>
    </row>
    <row r="230">
      <c r="A230">
        <f>INDEX(resultados!$A$2:$ZZ$1925, 224, MATCH($B$1, resultados!$A$1:$ZZ$1, 0))</f>
        <v/>
      </c>
      <c r="B230">
        <f>INDEX(resultados!$A$2:$ZZ$1925, 224, MATCH($B$2, resultados!$A$1:$ZZ$1, 0))</f>
        <v/>
      </c>
      <c r="C230">
        <f>INDEX(resultados!$A$2:$ZZ$1925, 224, MATCH($B$3, resultados!$A$1:$ZZ$1, 0))</f>
        <v/>
      </c>
    </row>
    <row r="231">
      <c r="A231">
        <f>INDEX(resultados!$A$2:$ZZ$1925, 225, MATCH($B$1, resultados!$A$1:$ZZ$1, 0))</f>
        <v/>
      </c>
      <c r="B231">
        <f>INDEX(resultados!$A$2:$ZZ$1925, 225, MATCH($B$2, resultados!$A$1:$ZZ$1, 0))</f>
        <v/>
      </c>
      <c r="C231">
        <f>INDEX(resultados!$A$2:$ZZ$1925, 225, MATCH($B$3, resultados!$A$1:$ZZ$1, 0))</f>
        <v/>
      </c>
    </row>
    <row r="232">
      <c r="A232">
        <f>INDEX(resultados!$A$2:$ZZ$1925, 226, MATCH($B$1, resultados!$A$1:$ZZ$1, 0))</f>
        <v/>
      </c>
      <c r="B232">
        <f>INDEX(resultados!$A$2:$ZZ$1925, 226, MATCH($B$2, resultados!$A$1:$ZZ$1, 0))</f>
        <v/>
      </c>
      <c r="C232">
        <f>INDEX(resultados!$A$2:$ZZ$1925, 226, MATCH($B$3, resultados!$A$1:$ZZ$1, 0))</f>
        <v/>
      </c>
    </row>
    <row r="233">
      <c r="A233">
        <f>INDEX(resultados!$A$2:$ZZ$1925, 227, MATCH($B$1, resultados!$A$1:$ZZ$1, 0))</f>
        <v/>
      </c>
      <c r="B233">
        <f>INDEX(resultados!$A$2:$ZZ$1925, 227, MATCH($B$2, resultados!$A$1:$ZZ$1, 0))</f>
        <v/>
      </c>
      <c r="C233">
        <f>INDEX(resultados!$A$2:$ZZ$1925, 227, MATCH($B$3, resultados!$A$1:$ZZ$1, 0))</f>
        <v/>
      </c>
    </row>
    <row r="234">
      <c r="A234">
        <f>INDEX(resultados!$A$2:$ZZ$1925, 228, MATCH($B$1, resultados!$A$1:$ZZ$1, 0))</f>
        <v/>
      </c>
      <c r="B234">
        <f>INDEX(resultados!$A$2:$ZZ$1925, 228, MATCH($B$2, resultados!$A$1:$ZZ$1, 0))</f>
        <v/>
      </c>
      <c r="C234">
        <f>INDEX(resultados!$A$2:$ZZ$1925, 228, MATCH($B$3, resultados!$A$1:$ZZ$1, 0))</f>
        <v/>
      </c>
    </row>
    <row r="235">
      <c r="A235">
        <f>INDEX(resultados!$A$2:$ZZ$1925, 229, MATCH($B$1, resultados!$A$1:$ZZ$1, 0))</f>
        <v/>
      </c>
      <c r="B235">
        <f>INDEX(resultados!$A$2:$ZZ$1925, 229, MATCH($B$2, resultados!$A$1:$ZZ$1, 0))</f>
        <v/>
      </c>
      <c r="C235">
        <f>INDEX(resultados!$A$2:$ZZ$1925, 229, MATCH($B$3, resultados!$A$1:$ZZ$1, 0))</f>
        <v/>
      </c>
    </row>
    <row r="236">
      <c r="A236">
        <f>INDEX(resultados!$A$2:$ZZ$1925, 230, MATCH($B$1, resultados!$A$1:$ZZ$1, 0))</f>
        <v/>
      </c>
      <c r="B236">
        <f>INDEX(resultados!$A$2:$ZZ$1925, 230, MATCH($B$2, resultados!$A$1:$ZZ$1, 0))</f>
        <v/>
      </c>
      <c r="C236">
        <f>INDEX(resultados!$A$2:$ZZ$1925, 230, MATCH($B$3, resultados!$A$1:$ZZ$1, 0))</f>
        <v/>
      </c>
    </row>
    <row r="237">
      <c r="A237">
        <f>INDEX(resultados!$A$2:$ZZ$1925, 231, MATCH($B$1, resultados!$A$1:$ZZ$1, 0))</f>
        <v/>
      </c>
      <c r="B237">
        <f>INDEX(resultados!$A$2:$ZZ$1925, 231, MATCH($B$2, resultados!$A$1:$ZZ$1, 0))</f>
        <v/>
      </c>
      <c r="C237">
        <f>INDEX(resultados!$A$2:$ZZ$1925, 231, MATCH($B$3, resultados!$A$1:$ZZ$1, 0))</f>
        <v/>
      </c>
    </row>
    <row r="238">
      <c r="A238">
        <f>INDEX(resultados!$A$2:$ZZ$1925, 232, MATCH($B$1, resultados!$A$1:$ZZ$1, 0))</f>
        <v/>
      </c>
      <c r="B238">
        <f>INDEX(resultados!$A$2:$ZZ$1925, 232, MATCH($B$2, resultados!$A$1:$ZZ$1, 0))</f>
        <v/>
      </c>
      <c r="C238">
        <f>INDEX(resultados!$A$2:$ZZ$1925, 232, MATCH($B$3, resultados!$A$1:$ZZ$1, 0))</f>
        <v/>
      </c>
    </row>
    <row r="239">
      <c r="A239">
        <f>INDEX(resultados!$A$2:$ZZ$1925, 233, MATCH($B$1, resultados!$A$1:$ZZ$1, 0))</f>
        <v/>
      </c>
      <c r="B239">
        <f>INDEX(resultados!$A$2:$ZZ$1925, 233, MATCH($B$2, resultados!$A$1:$ZZ$1, 0))</f>
        <v/>
      </c>
      <c r="C239">
        <f>INDEX(resultados!$A$2:$ZZ$1925, 233, MATCH($B$3, resultados!$A$1:$ZZ$1, 0))</f>
        <v/>
      </c>
    </row>
    <row r="240">
      <c r="A240">
        <f>INDEX(resultados!$A$2:$ZZ$1925, 234, MATCH($B$1, resultados!$A$1:$ZZ$1, 0))</f>
        <v/>
      </c>
      <c r="B240">
        <f>INDEX(resultados!$A$2:$ZZ$1925, 234, MATCH($B$2, resultados!$A$1:$ZZ$1, 0))</f>
        <v/>
      </c>
      <c r="C240">
        <f>INDEX(resultados!$A$2:$ZZ$1925, 234, MATCH($B$3, resultados!$A$1:$ZZ$1, 0))</f>
        <v/>
      </c>
    </row>
    <row r="241">
      <c r="A241">
        <f>INDEX(resultados!$A$2:$ZZ$1925, 235, MATCH($B$1, resultados!$A$1:$ZZ$1, 0))</f>
        <v/>
      </c>
      <c r="B241">
        <f>INDEX(resultados!$A$2:$ZZ$1925, 235, MATCH($B$2, resultados!$A$1:$ZZ$1, 0))</f>
        <v/>
      </c>
      <c r="C241">
        <f>INDEX(resultados!$A$2:$ZZ$1925, 235, MATCH($B$3, resultados!$A$1:$ZZ$1, 0))</f>
        <v/>
      </c>
    </row>
    <row r="242">
      <c r="A242">
        <f>INDEX(resultados!$A$2:$ZZ$1925, 236, MATCH($B$1, resultados!$A$1:$ZZ$1, 0))</f>
        <v/>
      </c>
      <c r="B242">
        <f>INDEX(resultados!$A$2:$ZZ$1925, 236, MATCH($B$2, resultados!$A$1:$ZZ$1, 0))</f>
        <v/>
      </c>
      <c r="C242">
        <f>INDEX(resultados!$A$2:$ZZ$1925, 236, MATCH($B$3, resultados!$A$1:$ZZ$1, 0))</f>
        <v/>
      </c>
    </row>
    <row r="243">
      <c r="A243">
        <f>INDEX(resultados!$A$2:$ZZ$1925, 237, MATCH($B$1, resultados!$A$1:$ZZ$1, 0))</f>
        <v/>
      </c>
      <c r="B243">
        <f>INDEX(resultados!$A$2:$ZZ$1925, 237, MATCH($B$2, resultados!$A$1:$ZZ$1, 0))</f>
        <v/>
      </c>
      <c r="C243">
        <f>INDEX(resultados!$A$2:$ZZ$1925, 237, MATCH($B$3, resultados!$A$1:$ZZ$1, 0))</f>
        <v/>
      </c>
    </row>
    <row r="244">
      <c r="A244">
        <f>INDEX(resultados!$A$2:$ZZ$1925, 238, MATCH($B$1, resultados!$A$1:$ZZ$1, 0))</f>
        <v/>
      </c>
      <c r="B244">
        <f>INDEX(resultados!$A$2:$ZZ$1925, 238, MATCH($B$2, resultados!$A$1:$ZZ$1, 0))</f>
        <v/>
      </c>
      <c r="C244">
        <f>INDEX(resultados!$A$2:$ZZ$1925, 238, MATCH($B$3, resultados!$A$1:$ZZ$1, 0))</f>
        <v/>
      </c>
    </row>
    <row r="245">
      <c r="A245">
        <f>INDEX(resultados!$A$2:$ZZ$1925, 239, MATCH($B$1, resultados!$A$1:$ZZ$1, 0))</f>
        <v/>
      </c>
      <c r="B245">
        <f>INDEX(resultados!$A$2:$ZZ$1925, 239, MATCH($B$2, resultados!$A$1:$ZZ$1, 0))</f>
        <v/>
      </c>
      <c r="C245">
        <f>INDEX(resultados!$A$2:$ZZ$1925, 239, MATCH($B$3, resultados!$A$1:$ZZ$1, 0))</f>
        <v/>
      </c>
    </row>
    <row r="246">
      <c r="A246">
        <f>INDEX(resultados!$A$2:$ZZ$1925, 240, MATCH($B$1, resultados!$A$1:$ZZ$1, 0))</f>
        <v/>
      </c>
      <c r="B246">
        <f>INDEX(resultados!$A$2:$ZZ$1925, 240, MATCH($B$2, resultados!$A$1:$ZZ$1, 0))</f>
        <v/>
      </c>
      <c r="C246">
        <f>INDEX(resultados!$A$2:$ZZ$1925, 240, MATCH($B$3, resultados!$A$1:$ZZ$1, 0))</f>
        <v/>
      </c>
    </row>
    <row r="247">
      <c r="A247">
        <f>INDEX(resultados!$A$2:$ZZ$1925, 241, MATCH($B$1, resultados!$A$1:$ZZ$1, 0))</f>
        <v/>
      </c>
      <c r="B247">
        <f>INDEX(resultados!$A$2:$ZZ$1925, 241, MATCH($B$2, resultados!$A$1:$ZZ$1, 0))</f>
        <v/>
      </c>
      <c r="C247">
        <f>INDEX(resultados!$A$2:$ZZ$1925, 241, MATCH($B$3, resultados!$A$1:$ZZ$1, 0))</f>
        <v/>
      </c>
    </row>
    <row r="248">
      <c r="A248">
        <f>INDEX(resultados!$A$2:$ZZ$1925, 242, MATCH($B$1, resultados!$A$1:$ZZ$1, 0))</f>
        <v/>
      </c>
      <c r="B248">
        <f>INDEX(resultados!$A$2:$ZZ$1925, 242, MATCH($B$2, resultados!$A$1:$ZZ$1, 0))</f>
        <v/>
      </c>
      <c r="C248">
        <f>INDEX(resultados!$A$2:$ZZ$1925, 242, MATCH($B$3, resultados!$A$1:$ZZ$1, 0))</f>
        <v/>
      </c>
    </row>
    <row r="249">
      <c r="A249">
        <f>INDEX(resultados!$A$2:$ZZ$1925, 243, MATCH($B$1, resultados!$A$1:$ZZ$1, 0))</f>
        <v/>
      </c>
      <c r="B249">
        <f>INDEX(resultados!$A$2:$ZZ$1925, 243, MATCH($B$2, resultados!$A$1:$ZZ$1, 0))</f>
        <v/>
      </c>
      <c r="C249">
        <f>INDEX(resultados!$A$2:$ZZ$1925, 243, MATCH($B$3, resultados!$A$1:$ZZ$1, 0))</f>
        <v/>
      </c>
    </row>
    <row r="250">
      <c r="A250">
        <f>INDEX(resultados!$A$2:$ZZ$1925, 244, MATCH($B$1, resultados!$A$1:$ZZ$1, 0))</f>
        <v/>
      </c>
      <c r="B250">
        <f>INDEX(resultados!$A$2:$ZZ$1925, 244, MATCH($B$2, resultados!$A$1:$ZZ$1, 0))</f>
        <v/>
      </c>
      <c r="C250">
        <f>INDEX(resultados!$A$2:$ZZ$1925, 244, MATCH($B$3, resultados!$A$1:$ZZ$1, 0))</f>
        <v/>
      </c>
    </row>
    <row r="251">
      <c r="A251">
        <f>INDEX(resultados!$A$2:$ZZ$1925, 245, MATCH($B$1, resultados!$A$1:$ZZ$1, 0))</f>
        <v/>
      </c>
      <c r="B251">
        <f>INDEX(resultados!$A$2:$ZZ$1925, 245, MATCH($B$2, resultados!$A$1:$ZZ$1, 0))</f>
        <v/>
      </c>
      <c r="C251">
        <f>INDEX(resultados!$A$2:$ZZ$1925, 245, MATCH($B$3, resultados!$A$1:$ZZ$1, 0))</f>
        <v/>
      </c>
    </row>
    <row r="252">
      <c r="A252">
        <f>INDEX(resultados!$A$2:$ZZ$1925, 246, MATCH($B$1, resultados!$A$1:$ZZ$1, 0))</f>
        <v/>
      </c>
      <c r="B252">
        <f>INDEX(resultados!$A$2:$ZZ$1925, 246, MATCH($B$2, resultados!$A$1:$ZZ$1, 0))</f>
        <v/>
      </c>
      <c r="C252">
        <f>INDEX(resultados!$A$2:$ZZ$1925, 246, MATCH($B$3, resultados!$A$1:$ZZ$1, 0))</f>
        <v/>
      </c>
    </row>
    <row r="253">
      <c r="A253">
        <f>INDEX(resultados!$A$2:$ZZ$1925, 247, MATCH($B$1, resultados!$A$1:$ZZ$1, 0))</f>
        <v/>
      </c>
      <c r="B253">
        <f>INDEX(resultados!$A$2:$ZZ$1925, 247, MATCH($B$2, resultados!$A$1:$ZZ$1, 0))</f>
        <v/>
      </c>
      <c r="C253">
        <f>INDEX(resultados!$A$2:$ZZ$1925, 247, MATCH($B$3, resultados!$A$1:$ZZ$1, 0))</f>
        <v/>
      </c>
    </row>
    <row r="254">
      <c r="A254">
        <f>INDEX(resultados!$A$2:$ZZ$1925, 248, MATCH($B$1, resultados!$A$1:$ZZ$1, 0))</f>
        <v/>
      </c>
      <c r="B254">
        <f>INDEX(resultados!$A$2:$ZZ$1925, 248, MATCH($B$2, resultados!$A$1:$ZZ$1, 0))</f>
        <v/>
      </c>
      <c r="C254">
        <f>INDEX(resultados!$A$2:$ZZ$1925, 248, MATCH($B$3, resultados!$A$1:$ZZ$1, 0))</f>
        <v/>
      </c>
    </row>
    <row r="255">
      <c r="A255">
        <f>INDEX(resultados!$A$2:$ZZ$1925, 249, MATCH($B$1, resultados!$A$1:$ZZ$1, 0))</f>
        <v/>
      </c>
      <c r="B255">
        <f>INDEX(resultados!$A$2:$ZZ$1925, 249, MATCH($B$2, resultados!$A$1:$ZZ$1, 0))</f>
        <v/>
      </c>
      <c r="C255">
        <f>INDEX(resultados!$A$2:$ZZ$1925, 249, MATCH($B$3, resultados!$A$1:$ZZ$1, 0))</f>
        <v/>
      </c>
    </row>
    <row r="256">
      <c r="A256">
        <f>INDEX(resultados!$A$2:$ZZ$1925, 250, MATCH($B$1, resultados!$A$1:$ZZ$1, 0))</f>
        <v/>
      </c>
      <c r="B256">
        <f>INDEX(resultados!$A$2:$ZZ$1925, 250, MATCH($B$2, resultados!$A$1:$ZZ$1, 0))</f>
        <v/>
      </c>
      <c r="C256">
        <f>INDEX(resultados!$A$2:$ZZ$1925, 250, MATCH($B$3, resultados!$A$1:$ZZ$1, 0))</f>
        <v/>
      </c>
    </row>
    <row r="257">
      <c r="A257">
        <f>INDEX(resultados!$A$2:$ZZ$1925, 251, MATCH($B$1, resultados!$A$1:$ZZ$1, 0))</f>
        <v/>
      </c>
      <c r="B257">
        <f>INDEX(resultados!$A$2:$ZZ$1925, 251, MATCH($B$2, resultados!$A$1:$ZZ$1, 0))</f>
        <v/>
      </c>
      <c r="C257">
        <f>INDEX(resultados!$A$2:$ZZ$1925, 251, MATCH($B$3, resultados!$A$1:$ZZ$1, 0))</f>
        <v/>
      </c>
    </row>
    <row r="258">
      <c r="A258">
        <f>INDEX(resultados!$A$2:$ZZ$1925, 252, MATCH($B$1, resultados!$A$1:$ZZ$1, 0))</f>
        <v/>
      </c>
      <c r="B258">
        <f>INDEX(resultados!$A$2:$ZZ$1925, 252, MATCH($B$2, resultados!$A$1:$ZZ$1, 0))</f>
        <v/>
      </c>
      <c r="C258">
        <f>INDEX(resultados!$A$2:$ZZ$1925, 252, MATCH($B$3, resultados!$A$1:$ZZ$1, 0))</f>
        <v/>
      </c>
    </row>
    <row r="259">
      <c r="A259">
        <f>INDEX(resultados!$A$2:$ZZ$1925, 253, MATCH($B$1, resultados!$A$1:$ZZ$1, 0))</f>
        <v/>
      </c>
      <c r="B259">
        <f>INDEX(resultados!$A$2:$ZZ$1925, 253, MATCH($B$2, resultados!$A$1:$ZZ$1, 0))</f>
        <v/>
      </c>
      <c r="C259">
        <f>INDEX(resultados!$A$2:$ZZ$1925, 253, MATCH($B$3, resultados!$A$1:$ZZ$1, 0))</f>
        <v/>
      </c>
    </row>
    <row r="260">
      <c r="A260">
        <f>INDEX(resultados!$A$2:$ZZ$1925, 254, MATCH($B$1, resultados!$A$1:$ZZ$1, 0))</f>
        <v/>
      </c>
      <c r="B260">
        <f>INDEX(resultados!$A$2:$ZZ$1925, 254, MATCH($B$2, resultados!$A$1:$ZZ$1, 0))</f>
        <v/>
      </c>
      <c r="C260">
        <f>INDEX(resultados!$A$2:$ZZ$1925, 254, MATCH($B$3, resultados!$A$1:$ZZ$1, 0))</f>
        <v/>
      </c>
    </row>
    <row r="261">
      <c r="A261">
        <f>INDEX(resultados!$A$2:$ZZ$1925, 255, MATCH($B$1, resultados!$A$1:$ZZ$1, 0))</f>
        <v/>
      </c>
      <c r="B261">
        <f>INDEX(resultados!$A$2:$ZZ$1925, 255, MATCH($B$2, resultados!$A$1:$ZZ$1, 0))</f>
        <v/>
      </c>
      <c r="C261">
        <f>INDEX(resultados!$A$2:$ZZ$1925, 255, MATCH($B$3, resultados!$A$1:$ZZ$1, 0))</f>
        <v/>
      </c>
    </row>
    <row r="262">
      <c r="A262">
        <f>INDEX(resultados!$A$2:$ZZ$1925, 256, MATCH($B$1, resultados!$A$1:$ZZ$1, 0))</f>
        <v/>
      </c>
      <c r="B262">
        <f>INDEX(resultados!$A$2:$ZZ$1925, 256, MATCH($B$2, resultados!$A$1:$ZZ$1, 0))</f>
        <v/>
      </c>
      <c r="C262">
        <f>INDEX(resultados!$A$2:$ZZ$1925, 256, MATCH($B$3, resultados!$A$1:$ZZ$1, 0))</f>
        <v/>
      </c>
    </row>
    <row r="263">
      <c r="A263">
        <f>INDEX(resultados!$A$2:$ZZ$1925, 257, MATCH($B$1, resultados!$A$1:$ZZ$1, 0))</f>
        <v/>
      </c>
      <c r="B263">
        <f>INDEX(resultados!$A$2:$ZZ$1925, 257, MATCH($B$2, resultados!$A$1:$ZZ$1, 0))</f>
        <v/>
      </c>
      <c r="C263">
        <f>INDEX(resultados!$A$2:$ZZ$1925, 257, MATCH($B$3, resultados!$A$1:$ZZ$1, 0))</f>
        <v/>
      </c>
    </row>
    <row r="264">
      <c r="A264">
        <f>INDEX(resultados!$A$2:$ZZ$1925, 258, MATCH($B$1, resultados!$A$1:$ZZ$1, 0))</f>
        <v/>
      </c>
      <c r="B264">
        <f>INDEX(resultados!$A$2:$ZZ$1925, 258, MATCH($B$2, resultados!$A$1:$ZZ$1, 0))</f>
        <v/>
      </c>
      <c r="C264">
        <f>INDEX(resultados!$A$2:$ZZ$1925, 258, MATCH($B$3, resultados!$A$1:$ZZ$1, 0))</f>
        <v/>
      </c>
    </row>
    <row r="265">
      <c r="A265">
        <f>INDEX(resultados!$A$2:$ZZ$1925, 259, MATCH($B$1, resultados!$A$1:$ZZ$1, 0))</f>
        <v/>
      </c>
      <c r="B265">
        <f>INDEX(resultados!$A$2:$ZZ$1925, 259, MATCH($B$2, resultados!$A$1:$ZZ$1, 0))</f>
        <v/>
      </c>
      <c r="C265">
        <f>INDEX(resultados!$A$2:$ZZ$1925, 259, MATCH($B$3, resultados!$A$1:$ZZ$1, 0))</f>
        <v/>
      </c>
    </row>
    <row r="266">
      <c r="A266">
        <f>INDEX(resultados!$A$2:$ZZ$1925, 260, MATCH($B$1, resultados!$A$1:$ZZ$1, 0))</f>
        <v/>
      </c>
      <c r="B266">
        <f>INDEX(resultados!$A$2:$ZZ$1925, 260, MATCH($B$2, resultados!$A$1:$ZZ$1, 0))</f>
        <v/>
      </c>
      <c r="C266">
        <f>INDEX(resultados!$A$2:$ZZ$1925, 260, MATCH($B$3, resultados!$A$1:$ZZ$1, 0))</f>
        <v/>
      </c>
    </row>
    <row r="267">
      <c r="A267">
        <f>INDEX(resultados!$A$2:$ZZ$1925, 261, MATCH($B$1, resultados!$A$1:$ZZ$1, 0))</f>
        <v/>
      </c>
      <c r="B267">
        <f>INDEX(resultados!$A$2:$ZZ$1925, 261, MATCH($B$2, resultados!$A$1:$ZZ$1, 0))</f>
        <v/>
      </c>
      <c r="C267">
        <f>INDEX(resultados!$A$2:$ZZ$1925, 261, MATCH($B$3, resultados!$A$1:$ZZ$1, 0))</f>
        <v/>
      </c>
    </row>
    <row r="268">
      <c r="A268">
        <f>INDEX(resultados!$A$2:$ZZ$1925, 262, MATCH($B$1, resultados!$A$1:$ZZ$1, 0))</f>
        <v/>
      </c>
      <c r="B268">
        <f>INDEX(resultados!$A$2:$ZZ$1925, 262, MATCH($B$2, resultados!$A$1:$ZZ$1, 0))</f>
        <v/>
      </c>
      <c r="C268">
        <f>INDEX(resultados!$A$2:$ZZ$1925, 262, MATCH($B$3, resultados!$A$1:$ZZ$1, 0))</f>
        <v/>
      </c>
    </row>
    <row r="269">
      <c r="A269">
        <f>INDEX(resultados!$A$2:$ZZ$1925, 263, MATCH($B$1, resultados!$A$1:$ZZ$1, 0))</f>
        <v/>
      </c>
      <c r="B269">
        <f>INDEX(resultados!$A$2:$ZZ$1925, 263, MATCH($B$2, resultados!$A$1:$ZZ$1, 0))</f>
        <v/>
      </c>
      <c r="C269">
        <f>INDEX(resultados!$A$2:$ZZ$1925, 263, MATCH($B$3, resultados!$A$1:$ZZ$1, 0))</f>
        <v/>
      </c>
    </row>
    <row r="270">
      <c r="A270">
        <f>INDEX(resultados!$A$2:$ZZ$1925, 264, MATCH($B$1, resultados!$A$1:$ZZ$1, 0))</f>
        <v/>
      </c>
      <c r="B270">
        <f>INDEX(resultados!$A$2:$ZZ$1925, 264, MATCH($B$2, resultados!$A$1:$ZZ$1, 0))</f>
        <v/>
      </c>
      <c r="C270">
        <f>INDEX(resultados!$A$2:$ZZ$1925, 264, MATCH($B$3, resultados!$A$1:$ZZ$1, 0))</f>
        <v/>
      </c>
    </row>
    <row r="271">
      <c r="A271">
        <f>INDEX(resultados!$A$2:$ZZ$1925, 265, MATCH($B$1, resultados!$A$1:$ZZ$1, 0))</f>
        <v/>
      </c>
      <c r="B271">
        <f>INDEX(resultados!$A$2:$ZZ$1925, 265, MATCH($B$2, resultados!$A$1:$ZZ$1, 0))</f>
        <v/>
      </c>
      <c r="C271">
        <f>INDEX(resultados!$A$2:$ZZ$1925, 265, MATCH($B$3, resultados!$A$1:$ZZ$1, 0))</f>
        <v/>
      </c>
    </row>
    <row r="272">
      <c r="A272">
        <f>INDEX(resultados!$A$2:$ZZ$1925, 266, MATCH($B$1, resultados!$A$1:$ZZ$1, 0))</f>
        <v/>
      </c>
      <c r="B272">
        <f>INDEX(resultados!$A$2:$ZZ$1925, 266, MATCH($B$2, resultados!$A$1:$ZZ$1, 0))</f>
        <v/>
      </c>
      <c r="C272">
        <f>INDEX(resultados!$A$2:$ZZ$1925, 266, MATCH($B$3, resultados!$A$1:$ZZ$1, 0))</f>
        <v/>
      </c>
    </row>
    <row r="273">
      <c r="A273">
        <f>INDEX(resultados!$A$2:$ZZ$1925, 267, MATCH($B$1, resultados!$A$1:$ZZ$1, 0))</f>
        <v/>
      </c>
      <c r="B273">
        <f>INDEX(resultados!$A$2:$ZZ$1925, 267, MATCH($B$2, resultados!$A$1:$ZZ$1, 0))</f>
        <v/>
      </c>
      <c r="C273">
        <f>INDEX(resultados!$A$2:$ZZ$1925, 267, MATCH($B$3, resultados!$A$1:$ZZ$1, 0))</f>
        <v/>
      </c>
    </row>
    <row r="274">
      <c r="A274">
        <f>INDEX(resultados!$A$2:$ZZ$1925, 268, MATCH($B$1, resultados!$A$1:$ZZ$1, 0))</f>
        <v/>
      </c>
      <c r="B274">
        <f>INDEX(resultados!$A$2:$ZZ$1925, 268, MATCH($B$2, resultados!$A$1:$ZZ$1, 0))</f>
        <v/>
      </c>
      <c r="C274">
        <f>INDEX(resultados!$A$2:$ZZ$1925, 268, MATCH($B$3, resultados!$A$1:$ZZ$1, 0))</f>
        <v/>
      </c>
    </row>
    <row r="275">
      <c r="A275">
        <f>INDEX(resultados!$A$2:$ZZ$1925, 269, MATCH($B$1, resultados!$A$1:$ZZ$1, 0))</f>
        <v/>
      </c>
      <c r="B275">
        <f>INDEX(resultados!$A$2:$ZZ$1925, 269, MATCH($B$2, resultados!$A$1:$ZZ$1, 0))</f>
        <v/>
      </c>
      <c r="C275">
        <f>INDEX(resultados!$A$2:$ZZ$1925, 269, MATCH($B$3, resultados!$A$1:$ZZ$1, 0))</f>
        <v/>
      </c>
    </row>
    <row r="276">
      <c r="A276">
        <f>INDEX(resultados!$A$2:$ZZ$1925, 270, MATCH($B$1, resultados!$A$1:$ZZ$1, 0))</f>
        <v/>
      </c>
      <c r="B276">
        <f>INDEX(resultados!$A$2:$ZZ$1925, 270, MATCH($B$2, resultados!$A$1:$ZZ$1, 0))</f>
        <v/>
      </c>
      <c r="C276">
        <f>INDEX(resultados!$A$2:$ZZ$1925, 270, MATCH($B$3, resultados!$A$1:$ZZ$1, 0))</f>
        <v/>
      </c>
    </row>
    <row r="277">
      <c r="A277">
        <f>INDEX(resultados!$A$2:$ZZ$1925, 271, MATCH($B$1, resultados!$A$1:$ZZ$1, 0))</f>
        <v/>
      </c>
      <c r="B277">
        <f>INDEX(resultados!$A$2:$ZZ$1925, 271, MATCH($B$2, resultados!$A$1:$ZZ$1, 0))</f>
        <v/>
      </c>
      <c r="C277">
        <f>INDEX(resultados!$A$2:$ZZ$1925, 271, MATCH($B$3, resultados!$A$1:$ZZ$1, 0))</f>
        <v/>
      </c>
    </row>
    <row r="278">
      <c r="A278">
        <f>INDEX(resultados!$A$2:$ZZ$1925, 272, MATCH($B$1, resultados!$A$1:$ZZ$1, 0))</f>
        <v/>
      </c>
      <c r="B278">
        <f>INDEX(resultados!$A$2:$ZZ$1925, 272, MATCH($B$2, resultados!$A$1:$ZZ$1, 0))</f>
        <v/>
      </c>
      <c r="C278">
        <f>INDEX(resultados!$A$2:$ZZ$1925, 272, MATCH($B$3, resultados!$A$1:$ZZ$1, 0))</f>
        <v/>
      </c>
    </row>
    <row r="279">
      <c r="A279">
        <f>INDEX(resultados!$A$2:$ZZ$1925, 273, MATCH($B$1, resultados!$A$1:$ZZ$1, 0))</f>
        <v/>
      </c>
      <c r="B279">
        <f>INDEX(resultados!$A$2:$ZZ$1925, 273, MATCH($B$2, resultados!$A$1:$ZZ$1, 0))</f>
        <v/>
      </c>
      <c r="C279">
        <f>INDEX(resultados!$A$2:$ZZ$1925, 273, MATCH($B$3, resultados!$A$1:$ZZ$1, 0))</f>
        <v/>
      </c>
    </row>
    <row r="280">
      <c r="A280">
        <f>INDEX(resultados!$A$2:$ZZ$1925, 274, MATCH($B$1, resultados!$A$1:$ZZ$1, 0))</f>
        <v/>
      </c>
      <c r="B280">
        <f>INDEX(resultados!$A$2:$ZZ$1925, 274, MATCH($B$2, resultados!$A$1:$ZZ$1, 0))</f>
        <v/>
      </c>
      <c r="C280">
        <f>INDEX(resultados!$A$2:$ZZ$1925, 274, MATCH($B$3, resultados!$A$1:$ZZ$1, 0))</f>
        <v/>
      </c>
    </row>
    <row r="281">
      <c r="A281">
        <f>INDEX(resultados!$A$2:$ZZ$1925, 275, MATCH($B$1, resultados!$A$1:$ZZ$1, 0))</f>
        <v/>
      </c>
      <c r="B281">
        <f>INDEX(resultados!$A$2:$ZZ$1925, 275, MATCH($B$2, resultados!$A$1:$ZZ$1, 0))</f>
        <v/>
      </c>
      <c r="C281">
        <f>INDEX(resultados!$A$2:$ZZ$1925, 275, MATCH($B$3, resultados!$A$1:$ZZ$1, 0))</f>
        <v/>
      </c>
    </row>
    <row r="282">
      <c r="A282">
        <f>INDEX(resultados!$A$2:$ZZ$1925, 276, MATCH($B$1, resultados!$A$1:$ZZ$1, 0))</f>
        <v/>
      </c>
      <c r="B282">
        <f>INDEX(resultados!$A$2:$ZZ$1925, 276, MATCH($B$2, resultados!$A$1:$ZZ$1, 0))</f>
        <v/>
      </c>
      <c r="C282">
        <f>INDEX(resultados!$A$2:$ZZ$1925, 276, MATCH($B$3, resultados!$A$1:$ZZ$1, 0))</f>
        <v/>
      </c>
    </row>
    <row r="283">
      <c r="A283">
        <f>INDEX(resultados!$A$2:$ZZ$1925, 277, MATCH($B$1, resultados!$A$1:$ZZ$1, 0))</f>
        <v/>
      </c>
      <c r="B283">
        <f>INDEX(resultados!$A$2:$ZZ$1925, 277, MATCH($B$2, resultados!$A$1:$ZZ$1, 0))</f>
        <v/>
      </c>
      <c r="C283">
        <f>INDEX(resultados!$A$2:$ZZ$1925, 277, MATCH($B$3, resultados!$A$1:$ZZ$1, 0))</f>
        <v/>
      </c>
    </row>
    <row r="284">
      <c r="A284">
        <f>INDEX(resultados!$A$2:$ZZ$1925, 278, MATCH($B$1, resultados!$A$1:$ZZ$1, 0))</f>
        <v/>
      </c>
      <c r="B284">
        <f>INDEX(resultados!$A$2:$ZZ$1925, 278, MATCH($B$2, resultados!$A$1:$ZZ$1, 0))</f>
        <v/>
      </c>
      <c r="C284">
        <f>INDEX(resultados!$A$2:$ZZ$1925, 278, MATCH($B$3, resultados!$A$1:$ZZ$1, 0))</f>
        <v/>
      </c>
    </row>
    <row r="285">
      <c r="A285">
        <f>INDEX(resultados!$A$2:$ZZ$1925, 279, MATCH($B$1, resultados!$A$1:$ZZ$1, 0))</f>
        <v/>
      </c>
      <c r="B285">
        <f>INDEX(resultados!$A$2:$ZZ$1925, 279, MATCH($B$2, resultados!$A$1:$ZZ$1, 0))</f>
        <v/>
      </c>
      <c r="C285">
        <f>INDEX(resultados!$A$2:$ZZ$1925, 279, MATCH($B$3, resultados!$A$1:$ZZ$1, 0))</f>
        <v/>
      </c>
    </row>
    <row r="286">
      <c r="A286">
        <f>INDEX(resultados!$A$2:$ZZ$1925, 280, MATCH($B$1, resultados!$A$1:$ZZ$1, 0))</f>
        <v/>
      </c>
      <c r="B286">
        <f>INDEX(resultados!$A$2:$ZZ$1925, 280, MATCH($B$2, resultados!$A$1:$ZZ$1, 0))</f>
        <v/>
      </c>
      <c r="C286">
        <f>INDEX(resultados!$A$2:$ZZ$1925, 280, MATCH($B$3, resultados!$A$1:$ZZ$1, 0))</f>
        <v/>
      </c>
    </row>
    <row r="287">
      <c r="A287">
        <f>INDEX(resultados!$A$2:$ZZ$1925, 281, MATCH($B$1, resultados!$A$1:$ZZ$1, 0))</f>
        <v/>
      </c>
      <c r="B287">
        <f>INDEX(resultados!$A$2:$ZZ$1925, 281, MATCH($B$2, resultados!$A$1:$ZZ$1, 0))</f>
        <v/>
      </c>
      <c r="C287">
        <f>INDEX(resultados!$A$2:$ZZ$1925, 281, MATCH($B$3, resultados!$A$1:$ZZ$1, 0))</f>
        <v/>
      </c>
    </row>
    <row r="288">
      <c r="A288">
        <f>INDEX(resultados!$A$2:$ZZ$1925, 282, MATCH($B$1, resultados!$A$1:$ZZ$1, 0))</f>
        <v/>
      </c>
      <c r="B288">
        <f>INDEX(resultados!$A$2:$ZZ$1925, 282, MATCH($B$2, resultados!$A$1:$ZZ$1, 0))</f>
        <v/>
      </c>
      <c r="C288">
        <f>INDEX(resultados!$A$2:$ZZ$1925, 282, MATCH($B$3, resultados!$A$1:$ZZ$1, 0))</f>
        <v/>
      </c>
    </row>
    <row r="289">
      <c r="A289">
        <f>INDEX(resultados!$A$2:$ZZ$1925, 283, MATCH($B$1, resultados!$A$1:$ZZ$1, 0))</f>
        <v/>
      </c>
      <c r="B289">
        <f>INDEX(resultados!$A$2:$ZZ$1925, 283, MATCH($B$2, resultados!$A$1:$ZZ$1, 0))</f>
        <v/>
      </c>
      <c r="C289">
        <f>INDEX(resultados!$A$2:$ZZ$1925, 283, MATCH($B$3, resultados!$A$1:$ZZ$1, 0))</f>
        <v/>
      </c>
    </row>
    <row r="290">
      <c r="A290">
        <f>INDEX(resultados!$A$2:$ZZ$1925, 284, MATCH($B$1, resultados!$A$1:$ZZ$1, 0))</f>
        <v/>
      </c>
      <c r="B290">
        <f>INDEX(resultados!$A$2:$ZZ$1925, 284, MATCH($B$2, resultados!$A$1:$ZZ$1, 0))</f>
        <v/>
      </c>
      <c r="C290">
        <f>INDEX(resultados!$A$2:$ZZ$1925, 284, MATCH($B$3, resultados!$A$1:$ZZ$1, 0))</f>
        <v/>
      </c>
    </row>
    <row r="291">
      <c r="A291">
        <f>INDEX(resultados!$A$2:$ZZ$1925, 285, MATCH($B$1, resultados!$A$1:$ZZ$1, 0))</f>
        <v/>
      </c>
      <c r="B291">
        <f>INDEX(resultados!$A$2:$ZZ$1925, 285, MATCH($B$2, resultados!$A$1:$ZZ$1, 0))</f>
        <v/>
      </c>
      <c r="C291">
        <f>INDEX(resultados!$A$2:$ZZ$1925, 285, MATCH($B$3, resultados!$A$1:$ZZ$1, 0))</f>
        <v/>
      </c>
    </row>
    <row r="292">
      <c r="A292">
        <f>INDEX(resultados!$A$2:$ZZ$1925, 286, MATCH($B$1, resultados!$A$1:$ZZ$1, 0))</f>
        <v/>
      </c>
      <c r="B292">
        <f>INDEX(resultados!$A$2:$ZZ$1925, 286, MATCH($B$2, resultados!$A$1:$ZZ$1, 0))</f>
        <v/>
      </c>
      <c r="C292">
        <f>INDEX(resultados!$A$2:$ZZ$1925, 286, MATCH($B$3, resultados!$A$1:$ZZ$1, 0))</f>
        <v/>
      </c>
    </row>
    <row r="293">
      <c r="A293">
        <f>INDEX(resultados!$A$2:$ZZ$1925, 287, MATCH($B$1, resultados!$A$1:$ZZ$1, 0))</f>
        <v/>
      </c>
      <c r="B293">
        <f>INDEX(resultados!$A$2:$ZZ$1925, 287, MATCH($B$2, resultados!$A$1:$ZZ$1, 0))</f>
        <v/>
      </c>
      <c r="C293">
        <f>INDEX(resultados!$A$2:$ZZ$1925, 287, MATCH($B$3, resultados!$A$1:$ZZ$1, 0))</f>
        <v/>
      </c>
    </row>
    <row r="294">
      <c r="A294">
        <f>INDEX(resultados!$A$2:$ZZ$1925, 288, MATCH($B$1, resultados!$A$1:$ZZ$1, 0))</f>
        <v/>
      </c>
      <c r="B294">
        <f>INDEX(resultados!$A$2:$ZZ$1925, 288, MATCH($B$2, resultados!$A$1:$ZZ$1, 0))</f>
        <v/>
      </c>
      <c r="C294">
        <f>INDEX(resultados!$A$2:$ZZ$1925, 288, MATCH($B$3, resultados!$A$1:$ZZ$1, 0))</f>
        <v/>
      </c>
    </row>
    <row r="295">
      <c r="A295">
        <f>INDEX(resultados!$A$2:$ZZ$1925, 289, MATCH($B$1, resultados!$A$1:$ZZ$1, 0))</f>
        <v/>
      </c>
      <c r="B295">
        <f>INDEX(resultados!$A$2:$ZZ$1925, 289, MATCH($B$2, resultados!$A$1:$ZZ$1, 0))</f>
        <v/>
      </c>
      <c r="C295">
        <f>INDEX(resultados!$A$2:$ZZ$1925, 289, MATCH($B$3, resultados!$A$1:$ZZ$1, 0))</f>
        <v/>
      </c>
    </row>
    <row r="296">
      <c r="A296">
        <f>INDEX(resultados!$A$2:$ZZ$1925, 290, MATCH($B$1, resultados!$A$1:$ZZ$1, 0))</f>
        <v/>
      </c>
      <c r="B296">
        <f>INDEX(resultados!$A$2:$ZZ$1925, 290, MATCH($B$2, resultados!$A$1:$ZZ$1, 0))</f>
        <v/>
      </c>
      <c r="C296">
        <f>INDEX(resultados!$A$2:$ZZ$1925, 290, MATCH($B$3, resultados!$A$1:$ZZ$1, 0))</f>
        <v/>
      </c>
    </row>
    <row r="297">
      <c r="A297">
        <f>INDEX(resultados!$A$2:$ZZ$1925, 291, MATCH($B$1, resultados!$A$1:$ZZ$1, 0))</f>
        <v/>
      </c>
      <c r="B297">
        <f>INDEX(resultados!$A$2:$ZZ$1925, 291, MATCH($B$2, resultados!$A$1:$ZZ$1, 0))</f>
        <v/>
      </c>
      <c r="C297">
        <f>INDEX(resultados!$A$2:$ZZ$1925, 291, MATCH($B$3, resultados!$A$1:$ZZ$1, 0))</f>
        <v/>
      </c>
    </row>
    <row r="298">
      <c r="A298">
        <f>INDEX(resultados!$A$2:$ZZ$1925, 292, MATCH($B$1, resultados!$A$1:$ZZ$1, 0))</f>
        <v/>
      </c>
      <c r="B298">
        <f>INDEX(resultados!$A$2:$ZZ$1925, 292, MATCH($B$2, resultados!$A$1:$ZZ$1, 0))</f>
        <v/>
      </c>
      <c r="C298">
        <f>INDEX(resultados!$A$2:$ZZ$1925, 292, MATCH($B$3, resultados!$A$1:$ZZ$1, 0))</f>
        <v/>
      </c>
    </row>
    <row r="299">
      <c r="A299">
        <f>INDEX(resultados!$A$2:$ZZ$1925, 293, MATCH($B$1, resultados!$A$1:$ZZ$1, 0))</f>
        <v/>
      </c>
      <c r="B299">
        <f>INDEX(resultados!$A$2:$ZZ$1925, 293, MATCH($B$2, resultados!$A$1:$ZZ$1, 0))</f>
        <v/>
      </c>
      <c r="C299">
        <f>INDEX(resultados!$A$2:$ZZ$1925, 293, MATCH($B$3, resultados!$A$1:$ZZ$1, 0))</f>
        <v/>
      </c>
    </row>
    <row r="300">
      <c r="A300">
        <f>INDEX(resultados!$A$2:$ZZ$1925, 294, MATCH($B$1, resultados!$A$1:$ZZ$1, 0))</f>
        <v/>
      </c>
      <c r="B300">
        <f>INDEX(resultados!$A$2:$ZZ$1925, 294, MATCH($B$2, resultados!$A$1:$ZZ$1, 0))</f>
        <v/>
      </c>
      <c r="C300">
        <f>INDEX(resultados!$A$2:$ZZ$1925, 294, MATCH($B$3, resultados!$A$1:$ZZ$1, 0))</f>
        <v/>
      </c>
    </row>
    <row r="301">
      <c r="A301">
        <f>INDEX(resultados!$A$2:$ZZ$1925, 295, MATCH($B$1, resultados!$A$1:$ZZ$1, 0))</f>
        <v/>
      </c>
      <c r="B301">
        <f>INDEX(resultados!$A$2:$ZZ$1925, 295, MATCH($B$2, resultados!$A$1:$ZZ$1, 0))</f>
        <v/>
      </c>
      <c r="C301">
        <f>INDEX(resultados!$A$2:$ZZ$1925, 295, MATCH($B$3, resultados!$A$1:$ZZ$1, 0))</f>
        <v/>
      </c>
    </row>
    <row r="302">
      <c r="A302">
        <f>INDEX(resultados!$A$2:$ZZ$1925, 296, MATCH($B$1, resultados!$A$1:$ZZ$1, 0))</f>
        <v/>
      </c>
      <c r="B302">
        <f>INDEX(resultados!$A$2:$ZZ$1925, 296, MATCH($B$2, resultados!$A$1:$ZZ$1, 0))</f>
        <v/>
      </c>
      <c r="C302">
        <f>INDEX(resultados!$A$2:$ZZ$1925, 296, MATCH($B$3, resultados!$A$1:$ZZ$1, 0))</f>
        <v/>
      </c>
    </row>
    <row r="303">
      <c r="A303">
        <f>INDEX(resultados!$A$2:$ZZ$1925, 297, MATCH($B$1, resultados!$A$1:$ZZ$1, 0))</f>
        <v/>
      </c>
      <c r="B303">
        <f>INDEX(resultados!$A$2:$ZZ$1925, 297, MATCH($B$2, resultados!$A$1:$ZZ$1, 0))</f>
        <v/>
      </c>
      <c r="C303">
        <f>INDEX(resultados!$A$2:$ZZ$1925, 297, MATCH($B$3, resultados!$A$1:$ZZ$1, 0))</f>
        <v/>
      </c>
    </row>
    <row r="304">
      <c r="A304">
        <f>INDEX(resultados!$A$2:$ZZ$1925, 298, MATCH($B$1, resultados!$A$1:$ZZ$1, 0))</f>
        <v/>
      </c>
      <c r="B304">
        <f>INDEX(resultados!$A$2:$ZZ$1925, 298, MATCH($B$2, resultados!$A$1:$ZZ$1, 0))</f>
        <v/>
      </c>
      <c r="C304">
        <f>INDEX(resultados!$A$2:$ZZ$1925, 298, MATCH($B$3, resultados!$A$1:$ZZ$1, 0))</f>
        <v/>
      </c>
    </row>
    <row r="305">
      <c r="A305">
        <f>INDEX(resultados!$A$2:$ZZ$1925, 299, MATCH($B$1, resultados!$A$1:$ZZ$1, 0))</f>
        <v/>
      </c>
      <c r="B305">
        <f>INDEX(resultados!$A$2:$ZZ$1925, 299, MATCH($B$2, resultados!$A$1:$ZZ$1, 0))</f>
        <v/>
      </c>
      <c r="C305">
        <f>INDEX(resultados!$A$2:$ZZ$1925, 299, MATCH($B$3, resultados!$A$1:$ZZ$1, 0))</f>
        <v/>
      </c>
    </row>
    <row r="306">
      <c r="A306">
        <f>INDEX(resultados!$A$2:$ZZ$1925, 300, MATCH($B$1, resultados!$A$1:$ZZ$1, 0))</f>
        <v/>
      </c>
      <c r="B306">
        <f>INDEX(resultados!$A$2:$ZZ$1925, 300, MATCH($B$2, resultados!$A$1:$ZZ$1, 0))</f>
        <v/>
      </c>
      <c r="C306">
        <f>INDEX(resultados!$A$2:$ZZ$1925, 300, MATCH($B$3, resultados!$A$1:$ZZ$1, 0))</f>
        <v/>
      </c>
    </row>
    <row r="307">
      <c r="A307">
        <f>INDEX(resultados!$A$2:$ZZ$1925, 301, MATCH($B$1, resultados!$A$1:$ZZ$1, 0))</f>
        <v/>
      </c>
      <c r="B307">
        <f>INDEX(resultados!$A$2:$ZZ$1925, 301, MATCH($B$2, resultados!$A$1:$ZZ$1, 0))</f>
        <v/>
      </c>
      <c r="C307">
        <f>INDEX(resultados!$A$2:$ZZ$1925, 301, MATCH($B$3, resultados!$A$1:$ZZ$1, 0))</f>
        <v/>
      </c>
    </row>
    <row r="308">
      <c r="A308">
        <f>INDEX(resultados!$A$2:$ZZ$1925, 302, MATCH($B$1, resultados!$A$1:$ZZ$1, 0))</f>
        <v/>
      </c>
      <c r="B308">
        <f>INDEX(resultados!$A$2:$ZZ$1925, 302, MATCH($B$2, resultados!$A$1:$ZZ$1, 0))</f>
        <v/>
      </c>
      <c r="C308">
        <f>INDEX(resultados!$A$2:$ZZ$1925, 302, MATCH($B$3, resultados!$A$1:$ZZ$1, 0))</f>
        <v/>
      </c>
    </row>
    <row r="309">
      <c r="A309">
        <f>INDEX(resultados!$A$2:$ZZ$1925, 303, MATCH($B$1, resultados!$A$1:$ZZ$1, 0))</f>
        <v/>
      </c>
      <c r="B309">
        <f>INDEX(resultados!$A$2:$ZZ$1925, 303, MATCH($B$2, resultados!$A$1:$ZZ$1, 0))</f>
        <v/>
      </c>
      <c r="C309">
        <f>INDEX(resultados!$A$2:$ZZ$1925, 303, MATCH($B$3, resultados!$A$1:$ZZ$1, 0))</f>
        <v/>
      </c>
    </row>
    <row r="310">
      <c r="A310">
        <f>INDEX(resultados!$A$2:$ZZ$1925, 304, MATCH($B$1, resultados!$A$1:$ZZ$1, 0))</f>
        <v/>
      </c>
      <c r="B310">
        <f>INDEX(resultados!$A$2:$ZZ$1925, 304, MATCH($B$2, resultados!$A$1:$ZZ$1, 0))</f>
        <v/>
      </c>
      <c r="C310">
        <f>INDEX(resultados!$A$2:$ZZ$1925, 304, MATCH($B$3, resultados!$A$1:$ZZ$1, 0))</f>
        <v/>
      </c>
    </row>
    <row r="311">
      <c r="A311">
        <f>INDEX(resultados!$A$2:$ZZ$1925, 305, MATCH($B$1, resultados!$A$1:$ZZ$1, 0))</f>
        <v/>
      </c>
      <c r="B311">
        <f>INDEX(resultados!$A$2:$ZZ$1925, 305, MATCH($B$2, resultados!$A$1:$ZZ$1, 0))</f>
        <v/>
      </c>
      <c r="C311">
        <f>INDEX(resultados!$A$2:$ZZ$1925, 305, MATCH($B$3, resultados!$A$1:$ZZ$1, 0))</f>
        <v/>
      </c>
    </row>
    <row r="312">
      <c r="A312">
        <f>INDEX(resultados!$A$2:$ZZ$1925, 306, MATCH($B$1, resultados!$A$1:$ZZ$1, 0))</f>
        <v/>
      </c>
      <c r="B312">
        <f>INDEX(resultados!$A$2:$ZZ$1925, 306, MATCH($B$2, resultados!$A$1:$ZZ$1, 0))</f>
        <v/>
      </c>
      <c r="C312">
        <f>INDEX(resultados!$A$2:$ZZ$1925, 306, MATCH($B$3, resultados!$A$1:$ZZ$1, 0))</f>
        <v/>
      </c>
    </row>
    <row r="313">
      <c r="A313">
        <f>INDEX(resultados!$A$2:$ZZ$1925, 307, MATCH($B$1, resultados!$A$1:$ZZ$1, 0))</f>
        <v/>
      </c>
      <c r="B313">
        <f>INDEX(resultados!$A$2:$ZZ$1925, 307, MATCH($B$2, resultados!$A$1:$ZZ$1, 0))</f>
        <v/>
      </c>
      <c r="C313">
        <f>INDEX(resultados!$A$2:$ZZ$1925, 307, MATCH($B$3, resultados!$A$1:$ZZ$1, 0))</f>
        <v/>
      </c>
    </row>
    <row r="314">
      <c r="A314">
        <f>INDEX(resultados!$A$2:$ZZ$1925, 308, MATCH($B$1, resultados!$A$1:$ZZ$1, 0))</f>
        <v/>
      </c>
      <c r="B314">
        <f>INDEX(resultados!$A$2:$ZZ$1925, 308, MATCH($B$2, resultados!$A$1:$ZZ$1, 0))</f>
        <v/>
      </c>
      <c r="C314">
        <f>INDEX(resultados!$A$2:$ZZ$1925, 308, MATCH($B$3, resultados!$A$1:$ZZ$1, 0))</f>
        <v/>
      </c>
    </row>
    <row r="315">
      <c r="A315">
        <f>INDEX(resultados!$A$2:$ZZ$1925, 309, MATCH($B$1, resultados!$A$1:$ZZ$1, 0))</f>
        <v/>
      </c>
      <c r="B315">
        <f>INDEX(resultados!$A$2:$ZZ$1925, 309, MATCH($B$2, resultados!$A$1:$ZZ$1, 0))</f>
        <v/>
      </c>
      <c r="C315">
        <f>INDEX(resultados!$A$2:$ZZ$1925, 309, MATCH($B$3, resultados!$A$1:$ZZ$1, 0))</f>
        <v/>
      </c>
    </row>
    <row r="316">
      <c r="A316">
        <f>INDEX(resultados!$A$2:$ZZ$1925, 310, MATCH($B$1, resultados!$A$1:$ZZ$1, 0))</f>
        <v/>
      </c>
      <c r="B316">
        <f>INDEX(resultados!$A$2:$ZZ$1925, 310, MATCH($B$2, resultados!$A$1:$ZZ$1, 0))</f>
        <v/>
      </c>
      <c r="C316">
        <f>INDEX(resultados!$A$2:$ZZ$1925, 310, MATCH($B$3, resultados!$A$1:$ZZ$1, 0))</f>
        <v/>
      </c>
    </row>
    <row r="317">
      <c r="A317">
        <f>INDEX(resultados!$A$2:$ZZ$1925, 311, MATCH($B$1, resultados!$A$1:$ZZ$1, 0))</f>
        <v/>
      </c>
      <c r="B317">
        <f>INDEX(resultados!$A$2:$ZZ$1925, 311, MATCH($B$2, resultados!$A$1:$ZZ$1, 0))</f>
        <v/>
      </c>
      <c r="C317">
        <f>INDEX(resultados!$A$2:$ZZ$1925, 311, MATCH($B$3, resultados!$A$1:$ZZ$1, 0))</f>
        <v/>
      </c>
    </row>
    <row r="318">
      <c r="A318">
        <f>INDEX(resultados!$A$2:$ZZ$1925, 312, MATCH($B$1, resultados!$A$1:$ZZ$1, 0))</f>
        <v/>
      </c>
      <c r="B318">
        <f>INDEX(resultados!$A$2:$ZZ$1925, 312, MATCH($B$2, resultados!$A$1:$ZZ$1, 0))</f>
        <v/>
      </c>
      <c r="C318">
        <f>INDEX(resultados!$A$2:$ZZ$1925, 312, MATCH($B$3, resultados!$A$1:$ZZ$1, 0))</f>
        <v/>
      </c>
    </row>
    <row r="319">
      <c r="A319">
        <f>INDEX(resultados!$A$2:$ZZ$1925, 313, MATCH($B$1, resultados!$A$1:$ZZ$1, 0))</f>
        <v/>
      </c>
      <c r="B319">
        <f>INDEX(resultados!$A$2:$ZZ$1925, 313, MATCH($B$2, resultados!$A$1:$ZZ$1, 0))</f>
        <v/>
      </c>
      <c r="C319">
        <f>INDEX(resultados!$A$2:$ZZ$1925, 313, MATCH($B$3, resultados!$A$1:$ZZ$1, 0))</f>
        <v/>
      </c>
    </row>
    <row r="320">
      <c r="A320">
        <f>INDEX(resultados!$A$2:$ZZ$1925, 314, MATCH($B$1, resultados!$A$1:$ZZ$1, 0))</f>
        <v/>
      </c>
      <c r="B320">
        <f>INDEX(resultados!$A$2:$ZZ$1925, 314, MATCH($B$2, resultados!$A$1:$ZZ$1, 0))</f>
        <v/>
      </c>
      <c r="C320">
        <f>INDEX(resultados!$A$2:$ZZ$1925, 314, MATCH($B$3, resultados!$A$1:$ZZ$1, 0))</f>
        <v/>
      </c>
    </row>
    <row r="321">
      <c r="A321">
        <f>INDEX(resultados!$A$2:$ZZ$1925, 315, MATCH($B$1, resultados!$A$1:$ZZ$1, 0))</f>
        <v/>
      </c>
      <c r="B321">
        <f>INDEX(resultados!$A$2:$ZZ$1925, 315, MATCH($B$2, resultados!$A$1:$ZZ$1, 0))</f>
        <v/>
      </c>
      <c r="C321">
        <f>INDEX(resultados!$A$2:$ZZ$1925, 315, MATCH($B$3, resultados!$A$1:$ZZ$1, 0))</f>
        <v/>
      </c>
    </row>
    <row r="322">
      <c r="A322">
        <f>INDEX(resultados!$A$2:$ZZ$1925, 316, MATCH($B$1, resultados!$A$1:$ZZ$1, 0))</f>
        <v/>
      </c>
      <c r="B322">
        <f>INDEX(resultados!$A$2:$ZZ$1925, 316, MATCH($B$2, resultados!$A$1:$ZZ$1, 0))</f>
        <v/>
      </c>
      <c r="C322">
        <f>INDEX(resultados!$A$2:$ZZ$1925, 316, MATCH($B$3, resultados!$A$1:$ZZ$1, 0))</f>
        <v/>
      </c>
    </row>
    <row r="323">
      <c r="A323">
        <f>INDEX(resultados!$A$2:$ZZ$1925, 317, MATCH($B$1, resultados!$A$1:$ZZ$1, 0))</f>
        <v/>
      </c>
      <c r="B323">
        <f>INDEX(resultados!$A$2:$ZZ$1925, 317, MATCH($B$2, resultados!$A$1:$ZZ$1, 0))</f>
        <v/>
      </c>
      <c r="C323">
        <f>INDEX(resultados!$A$2:$ZZ$1925, 317, MATCH($B$3, resultados!$A$1:$ZZ$1, 0))</f>
        <v/>
      </c>
    </row>
    <row r="324">
      <c r="A324">
        <f>INDEX(resultados!$A$2:$ZZ$1925, 318, MATCH($B$1, resultados!$A$1:$ZZ$1, 0))</f>
        <v/>
      </c>
      <c r="B324">
        <f>INDEX(resultados!$A$2:$ZZ$1925, 318, MATCH($B$2, resultados!$A$1:$ZZ$1, 0))</f>
        <v/>
      </c>
      <c r="C324">
        <f>INDEX(resultados!$A$2:$ZZ$1925, 318, MATCH($B$3, resultados!$A$1:$ZZ$1, 0))</f>
        <v/>
      </c>
    </row>
    <row r="325">
      <c r="A325">
        <f>INDEX(resultados!$A$2:$ZZ$1925, 319, MATCH($B$1, resultados!$A$1:$ZZ$1, 0))</f>
        <v/>
      </c>
      <c r="B325">
        <f>INDEX(resultados!$A$2:$ZZ$1925, 319, MATCH($B$2, resultados!$A$1:$ZZ$1, 0))</f>
        <v/>
      </c>
      <c r="C325">
        <f>INDEX(resultados!$A$2:$ZZ$1925, 319, MATCH($B$3, resultados!$A$1:$ZZ$1, 0))</f>
        <v/>
      </c>
    </row>
    <row r="326">
      <c r="A326">
        <f>INDEX(resultados!$A$2:$ZZ$1925, 320, MATCH($B$1, resultados!$A$1:$ZZ$1, 0))</f>
        <v/>
      </c>
      <c r="B326">
        <f>INDEX(resultados!$A$2:$ZZ$1925, 320, MATCH($B$2, resultados!$A$1:$ZZ$1, 0))</f>
        <v/>
      </c>
      <c r="C326">
        <f>INDEX(resultados!$A$2:$ZZ$1925, 320, MATCH($B$3, resultados!$A$1:$ZZ$1, 0))</f>
        <v/>
      </c>
    </row>
    <row r="327">
      <c r="A327">
        <f>INDEX(resultados!$A$2:$ZZ$1925, 321, MATCH($B$1, resultados!$A$1:$ZZ$1, 0))</f>
        <v/>
      </c>
      <c r="B327">
        <f>INDEX(resultados!$A$2:$ZZ$1925, 321, MATCH($B$2, resultados!$A$1:$ZZ$1, 0))</f>
        <v/>
      </c>
      <c r="C327">
        <f>INDEX(resultados!$A$2:$ZZ$1925, 321, MATCH($B$3, resultados!$A$1:$ZZ$1, 0))</f>
        <v/>
      </c>
    </row>
    <row r="328">
      <c r="A328">
        <f>INDEX(resultados!$A$2:$ZZ$1925, 322, MATCH($B$1, resultados!$A$1:$ZZ$1, 0))</f>
        <v/>
      </c>
      <c r="B328">
        <f>INDEX(resultados!$A$2:$ZZ$1925, 322, MATCH($B$2, resultados!$A$1:$ZZ$1, 0))</f>
        <v/>
      </c>
      <c r="C328">
        <f>INDEX(resultados!$A$2:$ZZ$1925, 322, MATCH($B$3, resultados!$A$1:$ZZ$1, 0))</f>
        <v/>
      </c>
    </row>
    <row r="329">
      <c r="A329">
        <f>INDEX(resultados!$A$2:$ZZ$1925, 323, MATCH($B$1, resultados!$A$1:$ZZ$1, 0))</f>
        <v/>
      </c>
      <c r="B329">
        <f>INDEX(resultados!$A$2:$ZZ$1925, 323, MATCH($B$2, resultados!$A$1:$ZZ$1, 0))</f>
        <v/>
      </c>
      <c r="C329">
        <f>INDEX(resultados!$A$2:$ZZ$1925, 323, MATCH($B$3, resultados!$A$1:$ZZ$1, 0))</f>
        <v/>
      </c>
    </row>
    <row r="330">
      <c r="A330">
        <f>INDEX(resultados!$A$2:$ZZ$1925, 324, MATCH($B$1, resultados!$A$1:$ZZ$1, 0))</f>
        <v/>
      </c>
      <c r="B330">
        <f>INDEX(resultados!$A$2:$ZZ$1925, 324, MATCH($B$2, resultados!$A$1:$ZZ$1, 0))</f>
        <v/>
      </c>
      <c r="C330">
        <f>INDEX(resultados!$A$2:$ZZ$1925, 324, MATCH($B$3, resultados!$A$1:$ZZ$1, 0))</f>
        <v/>
      </c>
    </row>
    <row r="331">
      <c r="A331">
        <f>INDEX(resultados!$A$2:$ZZ$1925, 325, MATCH($B$1, resultados!$A$1:$ZZ$1, 0))</f>
        <v/>
      </c>
      <c r="B331">
        <f>INDEX(resultados!$A$2:$ZZ$1925, 325, MATCH($B$2, resultados!$A$1:$ZZ$1, 0))</f>
        <v/>
      </c>
      <c r="C331">
        <f>INDEX(resultados!$A$2:$ZZ$1925, 325, MATCH($B$3, resultados!$A$1:$ZZ$1, 0))</f>
        <v/>
      </c>
    </row>
    <row r="332">
      <c r="A332">
        <f>INDEX(resultados!$A$2:$ZZ$1925, 326, MATCH($B$1, resultados!$A$1:$ZZ$1, 0))</f>
        <v/>
      </c>
      <c r="B332">
        <f>INDEX(resultados!$A$2:$ZZ$1925, 326, MATCH($B$2, resultados!$A$1:$ZZ$1, 0))</f>
        <v/>
      </c>
      <c r="C332">
        <f>INDEX(resultados!$A$2:$ZZ$1925, 326, MATCH($B$3, resultados!$A$1:$ZZ$1, 0))</f>
        <v/>
      </c>
    </row>
    <row r="333">
      <c r="A333">
        <f>INDEX(resultados!$A$2:$ZZ$1925, 327, MATCH($B$1, resultados!$A$1:$ZZ$1, 0))</f>
        <v/>
      </c>
      <c r="B333">
        <f>INDEX(resultados!$A$2:$ZZ$1925, 327, MATCH($B$2, resultados!$A$1:$ZZ$1, 0))</f>
        <v/>
      </c>
      <c r="C333">
        <f>INDEX(resultados!$A$2:$ZZ$1925, 327, MATCH($B$3, resultados!$A$1:$ZZ$1, 0))</f>
        <v/>
      </c>
    </row>
    <row r="334">
      <c r="A334">
        <f>INDEX(resultados!$A$2:$ZZ$1925, 328, MATCH($B$1, resultados!$A$1:$ZZ$1, 0))</f>
        <v/>
      </c>
      <c r="B334">
        <f>INDEX(resultados!$A$2:$ZZ$1925, 328, MATCH($B$2, resultados!$A$1:$ZZ$1, 0))</f>
        <v/>
      </c>
      <c r="C334">
        <f>INDEX(resultados!$A$2:$ZZ$1925, 328, MATCH($B$3, resultados!$A$1:$ZZ$1, 0))</f>
        <v/>
      </c>
    </row>
    <row r="335">
      <c r="A335">
        <f>INDEX(resultados!$A$2:$ZZ$1925, 329, MATCH($B$1, resultados!$A$1:$ZZ$1, 0))</f>
        <v/>
      </c>
      <c r="B335">
        <f>INDEX(resultados!$A$2:$ZZ$1925, 329, MATCH($B$2, resultados!$A$1:$ZZ$1, 0))</f>
        <v/>
      </c>
      <c r="C335">
        <f>INDEX(resultados!$A$2:$ZZ$1925, 329, MATCH($B$3, resultados!$A$1:$ZZ$1, 0))</f>
        <v/>
      </c>
    </row>
    <row r="336">
      <c r="A336">
        <f>INDEX(resultados!$A$2:$ZZ$1925, 330, MATCH($B$1, resultados!$A$1:$ZZ$1, 0))</f>
        <v/>
      </c>
      <c r="B336">
        <f>INDEX(resultados!$A$2:$ZZ$1925, 330, MATCH($B$2, resultados!$A$1:$ZZ$1, 0))</f>
        <v/>
      </c>
      <c r="C336">
        <f>INDEX(resultados!$A$2:$ZZ$1925, 330, MATCH($B$3, resultados!$A$1:$ZZ$1, 0))</f>
        <v/>
      </c>
    </row>
    <row r="337">
      <c r="A337">
        <f>INDEX(resultados!$A$2:$ZZ$1925, 331, MATCH($B$1, resultados!$A$1:$ZZ$1, 0))</f>
        <v/>
      </c>
      <c r="B337">
        <f>INDEX(resultados!$A$2:$ZZ$1925, 331, MATCH($B$2, resultados!$A$1:$ZZ$1, 0))</f>
        <v/>
      </c>
      <c r="C337">
        <f>INDEX(resultados!$A$2:$ZZ$1925, 331, MATCH($B$3, resultados!$A$1:$ZZ$1, 0))</f>
        <v/>
      </c>
    </row>
    <row r="338">
      <c r="A338">
        <f>INDEX(resultados!$A$2:$ZZ$1925, 332, MATCH($B$1, resultados!$A$1:$ZZ$1, 0))</f>
        <v/>
      </c>
      <c r="B338">
        <f>INDEX(resultados!$A$2:$ZZ$1925, 332, MATCH($B$2, resultados!$A$1:$ZZ$1, 0))</f>
        <v/>
      </c>
      <c r="C338">
        <f>INDEX(resultados!$A$2:$ZZ$1925, 332, MATCH($B$3, resultados!$A$1:$ZZ$1, 0))</f>
        <v/>
      </c>
    </row>
    <row r="339">
      <c r="A339">
        <f>INDEX(resultados!$A$2:$ZZ$1925, 333, MATCH($B$1, resultados!$A$1:$ZZ$1, 0))</f>
        <v/>
      </c>
      <c r="B339">
        <f>INDEX(resultados!$A$2:$ZZ$1925, 333, MATCH($B$2, resultados!$A$1:$ZZ$1, 0))</f>
        <v/>
      </c>
      <c r="C339">
        <f>INDEX(resultados!$A$2:$ZZ$1925, 333, MATCH($B$3, resultados!$A$1:$ZZ$1, 0))</f>
        <v/>
      </c>
    </row>
    <row r="340">
      <c r="A340">
        <f>INDEX(resultados!$A$2:$ZZ$1925, 334, MATCH($B$1, resultados!$A$1:$ZZ$1, 0))</f>
        <v/>
      </c>
      <c r="B340">
        <f>INDEX(resultados!$A$2:$ZZ$1925, 334, MATCH($B$2, resultados!$A$1:$ZZ$1, 0))</f>
        <v/>
      </c>
      <c r="C340">
        <f>INDEX(resultados!$A$2:$ZZ$1925, 334, MATCH($B$3, resultados!$A$1:$ZZ$1, 0))</f>
        <v/>
      </c>
    </row>
    <row r="341">
      <c r="A341">
        <f>INDEX(resultados!$A$2:$ZZ$1925, 335, MATCH($B$1, resultados!$A$1:$ZZ$1, 0))</f>
        <v/>
      </c>
      <c r="B341">
        <f>INDEX(resultados!$A$2:$ZZ$1925, 335, MATCH($B$2, resultados!$A$1:$ZZ$1, 0))</f>
        <v/>
      </c>
      <c r="C341">
        <f>INDEX(resultados!$A$2:$ZZ$1925, 335, MATCH($B$3, resultados!$A$1:$ZZ$1, 0))</f>
        <v/>
      </c>
    </row>
    <row r="342">
      <c r="A342">
        <f>INDEX(resultados!$A$2:$ZZ$1925, 336, MATCH($B$1, resultados!$A$1:$ZZ$1, 0))</f>
        <v/>
      </c>
      <c r="B342">
        <f>INDEX(resultados!$A$2:$ZZ$1925, 336, MATCH($B$2, resultados!$A$1:$ZZ$1, 0))</f>
        <v/>
      </c>
      <c r="C342">
        <f>INDEX(resultados!$A$2:$ZZ$1925, 336, MATCH($B$3, resultados!$A$1:$ZZ$1, 0))</f>
        <v/>
      </c>
    </row>
    <row r="343">
      <c r="A343">
        <f>INDEX(resultados!$A$2:$ZZ$1925, 337, MATCH($B$1, resultados!$A$1:$ZZ$1, 0))</f>
        <v/>
      </c>
      <c r="B343">
        <f>INDEX(resultados!$A$2:$ZZ$1925, 337, MATCH($B$2, resultados!$A$1:$ZZ$1, 0))</f>
        <v/>
      </c>
      <c r="C343">
        <f>INDEX(resultados!$A$2:$ZZ$1925, 337, MATCH($B$3, resultados!$A$1:$ZZ$1, 0))</f>
        <v/>
      </c>
    </row>
    <row r="344">
      <c r="A344">
        <f>INDEX(resultados!$A$2:$ZZ$1925, 338, MATCH($B$1, resultados!$A$1:$ZZ$1, 0))</f>
        <v/>
      </c>
      <c r="B344">
        <f>INDEX(resultados!$A$2:$ZZ$1925, 338, MATCH($B$2, resultados!$A$1:$ZZ$1, 0))</f>
        <v/>
      </c>
      <c r="C344">
        <f>INDEX(resultados!$A$2:$ZZ$1925, 338, MATCH($B$3, resultados!$A$1:$ZZ$1, 0))</f>
        <v/>
      </c>
    </row>
    <row r="345">
      <c r="A345">
        <f>INDEX(resultados!$A$2:$ZZ$1925, 339, MATCH($B$1, resultados!$A$1:$ZZ$1, 0))</f>
        <v/>
      </c>
      <c r="B345">
        <f>INDEX(resultados!$A$2:$ZZ$1925, 339, MATCH($B$2, resultados!$A$1:$ZZ$1, 0))</f>
        <v/>
      </c>
      <c r="C345">
        <f>INDEX(resultados!$A$2:$ZZ$1925, 339, MATCH($B$3, resultados!$A$1:$ZZ$1, 0))</f>
        <v/>
      </c>
    </row>
    <row r="346">
      <c r="A346">
        <f>INDEX(resultados!$A$2:$ZZ$1925, 340, MATCH($B$1, resultados!$A$1:$ZZ$1, 0))</f>
        <v/>
      </c>
      <c r="B346">
        <f>INDEX(resultados!$A$2:$ZZ$1925, 340, MATCH($B$2, resultados!$A$1:$ZZ$1, 0))</f>
        <v/>
      </c>
      <c r="C346">
        <f>INDEX(resultados!$A$2:$ZZ$1925, 340, MATCH($B$3, resultados!$A$1:$ZZ$1, 0))</f>
        <v/>
      </c>
    </row>
    <row r="347">
      <c r="A347">
        <f>INDEX(resultados!$A$2:$ZZ$1925, 341, MATCH($B$1, resultados!$A$1:$ZZ$1, 0))</f>
        <v/>
      </c>
      <c r="B347">
        <f>INDEX(resultados!$A$2:$ZZ$1925, 341, MATCH($B$2, resultados!$A$1:$ZZ$1, 0))</f>
        <v/>
      </c>
      <c r="C347">
        <f>INDEX(resultados!$A$2:$ZZ$1925, 341, MATCH($B$3, resultados!$A$1:$ZZ$1, 0))</f>
        <v/>
      </c>
    </row>
    <row r="348">
      <c r="A348">
        <f>INDEX(resultados!$A$2:$ZZ$1925, 342, MATCH($B$1, resultados!$A$1:$ZZ$1, 0))</f>
        <v/>
      </c>
      <c r="B348">
        <f>INDEX(resultados!$A$2:$ZZ$1925, 342, MATCH($B$2, resultados!$A$1:$ZZ$1, 0))</f>
        <v/>
      </c>
      <c r="C348">
        <f>INDEX(resultados!$A$2:$ZZ$1925, 342, MATCH($B$3, resultados!$A$1:$ZZ$1, 0))</f>
        <v/>
      </c>
    </row>
    <row r="349">
      <c r="A349">
        <f>INDEX(resultados!$A$2:$ZZ$1925, 343, MATCH($B$1, resultados!$A$1:$ZZ$1, 0))</f>
        <v/>
      </c>
      <c r="B349">
        <f>INDEX(resultados!$A$2:$ZZ$1925, 343, MATCH($B$2, resultados!$A$1:$ZZ$1, 0))</f>
        <v/>
      </c>
      <c r="C349">
        <f>INDEX(resultados!$A$2:$ZZ$1925, 343, MATCH($B$3, resultados!$A$1:$ZZ$1, 0))</f>
        <v/>
      </c>
    </row>
    <row r="350">
      <c r="A350">
        <f>INDEX(resultados!$A$2:$ZZ$1925, 344, MATCH($B$1, resultados!$A$1:$ZZ$1, 0))</f>
        <v/>
      </c>
      <c r="B350">
        <f>INDEX(resultados!$A$2:$ZZ$1925, 344, MATCH($B$2, resultados!$A$1:$ZZ$1, 0))</f>
        <v/>
      </c>
      <c r="C350">
        <f>INDEX(resultados!$A$2:$ZZ$1925, 344, MATCH($B$3, resultados!$A$1:$ZZ$1, 0))</f>
        <v/>
      </c>
    </row>
    <row r="351">
      <c r="A351">
        <f>INDEX(resultados!$A$2:$ZZ$1925, 345, MATCH($B$1, resultados!$A$1:$ZZ$1, 0))</f>
        <v/>
      </c>
      <c r="B351">
        <f>INDEX(resultados!$A$2:$ZZ$1925, 345, MATCH($B$2, resultados!$A$1:$ZZ$1, 0))</f>
        <v/>
      </c>
      <c r="C351">
        <f>INDEX(resultados!$A$2:$ZZ$1925, 345, MATCH($B$3, resultados!$A$1:$ZZ$1, 0))</f>
        <v/>
      </c>
    </row>
    <row r="352">
      <c r="A352">
        <f>INDEX(resultados!$A$2:$ZZ$1925, 346, MATCH($B$1, resultados!$A$1:$ZZ$1, 0))</f>
        <v/>
      </c>
      <c r="B352">
        <f>INDEX(resultados!$A$2:$ZZ$1925, 346, MATCH($B$2, resultados!$A$1:$ZZ$1, 0))</f>
        <v/>
      </c>
      <c r="C352">
        <f>INDEX(resultados!$A$2:$ZZ$1925, 346, MATCH($B$3, resultados!$A$1:$ZZ$1, 0))</f>
        <v/>
      </c>
    </row>
    <row r="353">
      <c r="A353">
        <f>INDEX(resultados!$A$2:$ZZ$1925, 347, MATCH($B$1, resultados!$A$1:$ZZ$1, 0))</f>
        <v/>
      </c>
      <c r="B353">
        <f>INDEX(resultados!$A$2:$ZZ$1925, 347, MATCH($B$2, resultados!$A$1:$ZZ$1, 0))</f>
        <v/>
      </c>
      <c r="C353">
        <f>INDEX(resultados!$A$2:$ZZ$1925, 347, MATCH($B$3, resultados!$A$1:$ZZ$1, 0))</f>
        <v/>
      </c>
    </row>
    <row r="354">
      <c r="A354">
        <f>INDEX(resultados!$A$2:$ZZ$1925, 348, MATCH($B$1, resultados!$A$1:$ZZ$1, 0))</f>
        <v/>
      </c>
      <c r="B354">
        <f>INDEX(resultados!$A$2:$ZZ$1925, 348, MATCH($B$2, resultados!$A$1:$ZZ$1, 0))</f>
        <v/>
      </c>
      <c r="C354">
        <f>INDEX(resultados!$A$2:$ZZ$1925, 348, MATCH($B$3, resultados!$A$1:$ZZ$1, 0))</f>
        <v/>
      </c>
    </row>
    <row r="355">
      <c r="A355">
        <f>INDEX(resultados!$A$2:$ZZ$1925, 349, MATCH($B$1, resultados!$A$1:$ZZ$1, 0))</f>
        <v/>
      </c>
      <c r="B355">
        <f>INDEX(resultados!$A$2:$ZZ$1925, 349, MATCH($B$2, resultados!$A$1:$ZZ$1, 0))</f>
        <v/>
      </c>
      <c r="C355">
        <f>INDEX(resultados!$A$2:$ZZ$1925, 349, MATCH($B$3, resultados!$A$1:$ZZ$1, 0))</f>
        <v/>
      </c>
    </row>
    <row r="356">
      <c r="A356">
        <f>INDEX(resultados!$A$2:$ZZ$1925, 350, MATCH($B$1, resultados!$A$1:$ZZ$1, 0))</f>
        <v/>
      </c>
      <c r="B356">
        <f>INDEX(resultados!$A$2:$ZZ$1925, 350, MATCH($B$2, resultados!$A$1:$ZZ$1, 0))</f>
        <v/>
      </c>
      <c r="C356">
        <f>INDEX(resultados!$A$2:$ZZ$1925, 350, MATCH($B$3, resultados!$A$1:$ZZ$1, 0))</f>
        <v/>
      </c>
    </row>
    <row r="357">
      <c r="A357">
        <f>INDEX(resultados!$A$2:$ZZ$1925, 351, MATCH($B$1, resultados!$A$1:$ZZ$1, 0))</f>
        <v/>
      </c>
      <c r="B357">
        <f>INDEX(resultados!$A$2:$ZZ$1925, 351, MATCH($B$2, resultados!$A$1:$ZZ$1, 0))</f>
        <v/>
      </c>
      <c r="C357">
        <f>INDEX(resultados!$A$2:$ZZ$1925, 351, MATCH($B$3, resultados!$A$1:$ZZ$1, 0))</f>
        <v/>
      </c>
    </row>
    <row r="358">
      <c r="A358">
        <f>INDEX(resultados!$A$2:$ZZ$1925, 352, MATCH($B$1, resultados!$A$1:$ZZ$1, 0))</f>
        <v/>
      </c>
      <c r="B358">
        <f>INDEX(resultados!$A$2:$ZZ$1925, 352, MATCH($B$2, resultados!$A$1:$ZZ$1, 0))</f>
        <v/>
      </c>
      <c r="C358">
        <f>INDEX(resultados!$A$2:$ZZ$1925, 352, MATCH($B$3, resultados!$A$1:$ZZ$1, 0))</f>
        <v/>
      </c>
    </row>
    <row r="359">
      <c r="A359">
        <f>INDEX(resultados!$A$2:$ZZ$1925, 353, MATCH($B$1, resultados!$A$1:$ZZ$1, 0))</f>
        <v/>
      </c>
      <c r="B359">
        <f>INDEX(resultados!$A$2:$ZZ$1925, 353, MATCH($B$2, resultados!$A$1:$ZZ$1, 0))</f>
        <v/>
      </c>
      <c r="C359">
        <f>INDEX(resultados!$A$2:$ZZ$1925, 353, MATCH($B$3, resultados!$A$1:$ZZ$1, 0))</f>
        <v/>
      </c>
    </row>
    <row r="360">
      <c r="A360">
        <f>INDEX(resultados!$A$2:$ZZ$1925, 354, MATCH($B$1, resultados!$A$1:$ZZ$1, 0))</f>
        <v/>
      </c>
      <c r="B360">
        <f>INDEX(resultados!$A$2:$ZZ$1925, 354, MATCH($B$2, resultados!$A$1:$ZZ$1, 0))</f>
        <v/>
      </c>
      <c r="C360">
        <f>INDEX(resultados!$A$2:$ZZ$1925, 354, MATCH($B$3, resultados!$A$1:$ZZ$1, 0))</f>
        <v/>
      </c>
    </row>
    <row r="361">
      <c r="A361">
        <f>INDEX(resultados!$A$2:$ZZ$1925, 355, MATCH($B$1, resultados!$A$1:$ZZ$1, 0))</f>
        <v/>
      </c>
      <c r="B361">
        <f>INDEX(resultados!$A$2:$ZZ$1925, 355, MATCH($B$2, resultados!$A$1:$ZZ$1, 0))</f>
        <v/>
      </c>
      <c r="C361">
        <f>INDEX(resultados!$A$2:$ZZ$1925, 355, MATCH($B$3, resultados!$A$1:$ZZ$1, 0))</f>
        <v/>
      </c>
    </row>
    <row r="362">
      <c r="A362">
        <f>INDEX(resultados!$A$2:$ZZ$1925, 356, MATCH($B$1, resultados!$A$1:$ZZ$1, 0))</f>
        <v/>
      </c>
      <c r="B362">
        <f>INDEX(resultados!$A$2:$ZZ$1925, 356, MATCH($B$2, resultados!$A$1:$ZZ$1, 0))</f>
        <v/>
      </c>
      <c r="C362">
        <f>INDEX(resultados!$A$2:$ZZ$1925, 356, MATCH($B$3, resultados!$A$1:$ZZ$1, 0))</f>
        <v/>
      </c>
    </row>
    <row r="363">
      <c r="A363">
        <f>INDEX(resultados!$A$2:$ZZ$1925, 357, MATCH($B$1, resultados!$A$1:$ZZ$1, 0))</f>
        <v/>
      </c>
      <c r="B363">
        <f>INDEX(resultados!$A$2:$ZZ$1925, 357, MATCH($B$2, resultados!$A$1:$ZZ$1, 0))</f>
        <v/>
      </c>
      <c r="C363">
        <f>INDEX(resultados!$A$2:$ZZ$1925, 357, MATCH($B$3, resultados!$A$1:$ZZ$1, 0))</f>
        <v/>
      </c>
    </row>
    <row r="364">
      <c r="A364">
        <f>INDEX(resultados!$A$2:$ZZ$1925, 358, MATCH($B$1, resultados!$A$1:$ZZ$1, 0))</f>
        <v/>
      </c>
      <c r="B364">
        <f>INDEX(resultados!$A$2:$ZZ$1925, 358, MATCH($B$2, resultados!$A$1:$ZZ$1, 0))</f>
        <v/>
      </c>
      <c r="C364">
        <f>INDEX(resultados!$A$2:$ZZ$1925, 358, MATCH($B$3, resultados!$A$1:$ZZ$1, 0))</f>
        <v/>
      </c>
    </row>
    <row r="365">
      <c r="A365">
        <f>INDEX(resultados!$A$2:$ZZ$1925, 359, MATCH($B$1, resultados!$A$1:$ZZ$1, 0))</f>
        <v/>
      </c>
      <c r="B365">
        <f>INDEX(resultados!$A$2:$ZZ$1925, 359, MATCH($B$2, resultados!$A$1:$ZZ$1, 0))</f>
        <v/>
      </c>
      <c r="C365">
        <f>INDEX(resultados!$A$2:$ZZ$1925, 359, MATCH($B$3, resultados!$A$1:$ZZ$1, 0))</f>
        <v/>
      </c>
    </row>
    <row r="366">
      <c r="A366">
        <f>INDEX(resultados!$A$2:$ZZ$1925, 360, MATCH($B$1, resultados!$A$1:$ZZ$1, 0))</f>
        <v/>
      </c>
      <c r="B366">
        <f>INDEX(resultados!$A$2:$ZZ$1925, 360, MATCH($B$2, resultados!$A$1:$ZZ$1, 0))</f>
        <v/>
      </c>
      <c r="C366">
        <f>INDEX(resultados!$A$2:$ZZ$1925, 360, MATCH($B$3, resultados!$A$1:$ZZ$1, 0))</f>
        <v/>
      </c>
    </row>
    <row r="367">
      <c r="A367">
        <f>INDEX(resultados!$A$2:$ZZ$1925, 361, MATCH($B$1, resultados!$A$1:$ZZ$1, 0))</f>
        <v/>
      </c>
      <c r="B367">
        <f>INDEX(resultados!$A$2:$ZZ$1925, 361, MATCH($B$2, resultados!$A$1:$ZZ$1, 0))</f>
        <v/>
      </c>
      <c r="C367">
        <f>INDEX(resultados!$A$2:$ZZ$1925, 361, MATCH($B$3, resultados!$A$1:$ZZ$1, 0))</f>
        <v/>
      </c>
    </row>
    <row r="368">
      <c r="A368">
        <f>INDEX(resultados!$A$2:$ZZ$1925, 362, MATCH($B$1, resultados!$A$1:$ZZ$1, 0))</f>
        <v/>
      </c>
      <c r="B368">
        <f>INDEX(resultados!$A$2:$ZZ$1925, 362, MATCH($B$2, resultados!$A$1:$ZZ$1, 0))</f>
        <v/>
      </c>
      <c r="C368">
        <f>INDEX(resultados!$A$2:$ZZ$1925, 362, MATCH($B$3, resultados!$A$1:$ZZ$1, 0))</f>
        <v/>
      </c>
    </row>
    <row r="369">
      <c r="A369">
        <f>INDEX(resultados!$A$2:$ZZ$1925, 363, MATCH($B$1, resultados!$A$1:$ZZ$1, 0))</f>
        <v/>
      </c>
      <c r="B369">
        <f>INDEX(resultados!$A$2:$ZZ$1925, 363, MATCH($B$2, resultados!$A$1:$ZZ$1, 0))</f>
        <v/>
      </c>
      <c r="C369">
        <f>INDEX(resultados!$A$2:$ZZ$1925, 363, MATCH($B$3, resultados!$A$1:$ZZ$1, 0))</f>
        <v/>
      </c>
    </row>
    <row r="370">
      <c r="A370">
        <f>INDEX(resultados!$A$2:$ZZ$1925, 364, MATCH($B$1, resultados!$A$1:$ZZ$1, 0))</f>
        <v/>
      </c>
      <c r="B370">
        <f>INDEX(resultados!$A$2:$ZZ$1925, 364, MATCH($B$2, resultados!$A$1:$ZZ$1, 0))</f>
        <v/>
      </c>
      <c r="C370">
        <f>INDEX(resultados!$A$2:$ZZ$1925, 364, MATCH($B$3, resultados!$A$1:$ZZ$1, 0))</f>
        <v/>
      </c>
    </row>
    <row r="371">
      <c r="A371">
        <f>INDEX(resultados!$A$2:$ZZ$1925, 365, MATCH($B$1, resultados!$A$1:$ZZ$1, 0))</f>
        <v/>
      </c>
      <c r="B371">
        <f>INDEX(resultados!$A$2:$ZZ$1925, 365, MATCH($B$2, resultados!$A$1:$ZZ$1, 0))</f>
        <v/>
      </c>
      <c r="C371">
        <f>INDEX(resultados!$A$2:$ZZ$1925, 365, MATCH($B$3, resultados!$A$1:$ZZ$1, 0))</f>
        <v/>
      </c>
    </row>
    <row r="372">
      <c r="A372">
        <f>INDEX(resultados!$A$2:$ZZ$1925, 366, MATCH($B$1, resultados!$A$1:$ZZ$1, 0))</f>
        <v/>
      </c>
      <c r="B372">
        <f>INDEX(resultados!$A$2:$ZZ$1925, 366, MATCH($B$2, resultados!$A$1:$ZZ$1, 0))</f>
        <v/>
      </c>
      <c r="C372">
        <f>INDEX(resultados!$A$2:$ZZ$1925, 366, MATCH($B$3, resultados!$A$1:$ZZ$1, 0))</f>
        <v/>
      </c>
    </row>
    <row r="373">
      <c r="A373">
        <f>INDEX(resultados!$A$2:$ZZ$1925, 367, MATCH($B$1, resultados!$A$1:$ZZ$1, 0))</f>
        <v/>
      </c>
      <c r="B373">
        <f>INDEX(resultados!$A$2:$ZZ$1925, 367, MATCH($B$2, resultados!$A$1:$ZZ$1, 0))</f>
        <v/>
      </c>
      <c r="C373">
        <f>INDEX(resultados!$A$2:$ZZ$1925, 367, MATCH($B$3, resultados!$A$1:$ZZ$1, 0))</f>
        <v/>
      </c>
    </row>
    <row r="374">
      <c r="A374">
        <f>INDEX(resultados!$A$2:$ZZ$1925, 368, MATCH($B$1, resultados!$A$1:$ZZ$1, 0))</f>
        <v/>
      </c>
      <c r="B374">
        <f>INDEX(resultados!$A$2:$ZZ$1925, 368, MATCH($B$2, resultados!$A$1:$ZZ$1, 0))</f>
        <v/>
      </c>
      <c r="C374">
        <f>INDEX(resultados!$A$2:$ZZ$1925, 368, MATCH($B$3, resultados!$A$1:$ZZ$1, 0))</f>
        <v/>
      </c>
    </row>
    <row r="375">
      <c r="A375">
        <f>INDEX(resultados!$A$2:$ZZ$1925, 369, MATCH($B$1, resultados!$A$1:$ZZ$1, 0))</f>
        <v/>
      </c>
      <c r="B375">
        <f>INDEX(resultados!$A$2:$ZZ$1925, 369, MATCH($B$2, resultados!$A$1:$ZZ$1, 0))</f>
        <v/>
      </c>
      <c r="C375">
        <f>INDEX(resultados!$A$2:$ZZ$1925, 369, MATCH($B$3, resultados!$A$1:$ZZ$1, 0))</f>
        <v/>
      </c>
    </row>
    <row r="376">
      <c r="A376">
        <f>INDEX(resultados!$A$2:$ZZ$1925, 370, MATCH($B$1, resultados!$A$1:$ZZ$1, 0))</f>
        <v/>
      </c>
      <c r="B376">
        <f>INDEX(resultados!$A$2:$ZZ$1925, 370, MATCH($B$2, resultados!$A$1:$ZZ$1, 0))</f>
        <v/>
      </c>
      <c r="C376">
        <f>INDEX(resultados!$A$2:$ZZ$1925, 370, MATCH($B$3, resultados!$A$1:$ZZ$1, 0))</f>
        <v/>
      </c>
    </row>
    <row r="377">
      <c r="A377">
        <f>INDEX(resultados!$A$2:$ZZ$1925, 371, MATCH($B$1, resultados!$A$1:$ZZ$1, 0))</f>
        <v/>
      </c>
      <c r="B377">
        <f>INDEX(resultados!$A$2:$ZZ$1925, 371, MATCH($B$2, resultados!$A$1:$ZZ$1, 0))</f>
        <v/>
      </c>
      <c r="C377">
        <f>INDEX(resultados!$A$2:$ZZ$1925, 371, MATCH($B$3, resultados!$A$1:$ZZ$1, 0))</f>
        <v/>
      </c>
    </row>
    <row r="378">
      <c r="A378">
        <f>INDEX(resultados!$A$2:$ZZ$1925, 372, MATCH($B$1, resultados!$A$1:$ZZ$1, 0))</f>
        <v/>
      </c>
      <c r="B378">
        <f>INDEX(resultados!$A$2:$ZZ$1925, 372, MATCH($B$2, resultados!$A$1:$ZZ$1, 0))</f>
        <v/>
      </c>
      <c r="C378">
        <f>INDEX(resultados!$A$2:$ZZ$1925, 372, MATCH($B$3, resultados!$A$1:$ZZ$1, 0))</f>
        <v/>
      </c>
    </row>
    <row r="379">
      <c r="A379">
        <f>INDEX(resultados!$A$2:$ZZ$1925, 373, MATCH($B$1, resultados!$A$1:$ZZ$1, 0))</f>
        <v/>
      </c>
      <c r="B379">
        <f>INDEX(resultados!$A$2:$ZZ$1925, 373, MATCH($B$2, resultados!$A$1:$ZZ$1, 0))</f>
        <v/>
      </c>
      <c r="C379">
        <f>INDEX(resultados!$A$2:$ZZ$1925, 373, MATCH($B$3, resultados!$A$1:$ZZ$1, 0))</f>
        <v/>
      </c>
    </row>
    <row r="380">
      <c r="A380">
        <f>INDEX(resultados!$A$2:$ZZ$1925, 374, MATCH($B$1, resultados!$A$1:$ZZ$1, 0))</f>
        <v/>
      </c>
      <c r="B380">
        <f>INDEX(resultados!$A$2:$ZZ$1925, 374, MATCH($B$2, resultados!$A$1:$ZZ$1, 0))</f>
        <v/>
      </c>
      <c r="C380">
        <f>INDEX(resultados!$A$2:$ZZ$1925, 374, MATCH($B$3, resultados!$A$1:$ZZ$1, 0))</f>
        <v/>
      </c>
    </row>
    <row r="381">
      <c r="A381">
        <f>INDEX(resultados!$A$2:$ZZ$1925, 375, MATCH($B$1, resultados!$A$1:$ZZ$1, 0))</f>
        <v/>
      </c>
      <c r="B381">
        <f>INDEX(resultados!$A$2:$ZZ$1925, 375, MATCH($B$2, resultados!$A$1:$ZZ$1, 0))</f>
        <v/>
      </c>
      <c r="C381">
        <f>INDEX(resultados!$A$2:$ZZ$1925, 375, MATCH($B$3, resultados!$A$1:$ZZ$1, 0))</f>
        <v/>
      </c>
    </row>
    <row r="382">
      <c r="A382">
        <f>INDEX(resultados!$A$2:$ZZ$1925, 376, MATCH($B$1, resultados!$A$1:$ZZ$1, 0))</f>
        <v/>
      </c>
      <c r="B382">
        <f>INDEX(resultados!$A$2:$ZZ$1925, 376, MATCH($B$2, resultados!$A$1:$ZZ$1, 0))</f>
        <v/>
      </c>
      <c r="C382">
        <f>INDEX(resultados!$A$2:$ZZ$1925, 376, MATCH($B$3, resultados!$A$1:$ZZ$1, 0))</f>
        <v/>
      </c>
    </row>
    <row r="383">
      <c r="A383">
        <f>INDEX(resultados!$A$2:$ZZ$1925, 377, MATCH($B$1, resultados!$A$1:$ZZ$1, 0))</f>
        <v/>
      </c>
      <c r="B383">
        <f>INDEX(resultados!$A$2:$ZZ$1925, 377, MATCH($B$2, resultados!$A$1:$ZZ$1, 0))</f>
        <v/>
      </c>
      <c r="C383">
        <f>INDEX(resultados!$A$2:$ZZ$1925, 377, MATCH($B$3, resultados!$A$1:$ZZ$1, 0))</f>
        <v/>
      </c>
    </row>
    <row r="384">
      <c r="A384">
        <f>INDEX(resultados!$A$2:$ZZ$1925, 378, MATCH($B$1, resultados!$A$1:$ZZ$1, 0))</f>
        <v/>
      </c>
      <c r="B384">
        <f>INDEX(resultados!$A$2:$ZZ$1925, 378, MATCH($B$2, resultados!$A$1:$ZZ$1, 0))</f>
        <v/>
      </c>
      <c r="C384">
        <f>INDEX(resultados!$A$2:$ZZ$1925, 378, MATCH($B$3, resultados!$A$1:$ZZ$1, 0))</f>
        <v/>
      </c>
    </row>
    <row r="385">
      <c r="A385">
        <f>INDEX(resultados!$A$2:$ZZ$1925, 379, MATCH($B$1, resultados!$A$1:$ZZ$1, 0))</f>
        <v/>
      </c>
      <c r="B385">
        <f>INDEX(resultados!$A$2:$ZZ$1925, 379, MATCH($B$2, resultados!$A$1:$ZZ$1, 0))</f>
        <v/>
      </c>
      <c r="C385">
        <f>INDEX(resultados!$A$2:$ZZ$1925, 379, MATCH($B$3, resultados!$A$1:$ZZ$1, 0))</f>
        <v/>
      </c>
    </row>
    <row r="386">
      <c r="A386">
        <f>INDEX(resultados!$A$2:$ZZ$1925, 380, MATCH($B$1, resultados!$A$1:$ZZ$1, 0))</f>
        <v/>
      </c>
      <c r="B386">
        <f>INDEX(resultados!$A$2:$ZZ$1925, 380, MATCH($B$2, resultados!$A$1:$ZZ$1, 0))</f>
        <v/>
      </c>
      <c r="C386">
        <f>INDEX(resultados!$A$2:$ZZ$1925, 380, MATCH($B$3, resultados!$A$1:$ZZ$1, 0))</f>
        <v/>
      </c>
    </row>
    <row r="387">
      <c r="A387">
        <f>INDEX(resultados!$A$2:$ZZ$1925, 381, MATCH($B$1, resultados!$A$1:$ZZ$1, 0))</f>
        <v/>
      </c>
      <c r="B387">
        <f>INDEX(resultados!$A$2:$ZZ$1925, 381, MATCH($B$2, resultados!$A$1:$ZZ$1, 0))</f>
        <v/>
      </c>
      <c r="C387">
        <f>INDEX(resultados!$A$2:$ZZ$1925, 381, MATCH($B$3, resultados!$A$1:$ZZ$1, 0))</f>
        <v/>
      </c>
    </row>
    <row r="388">
      <c r="A388">
        <f>INDEX(resultados!$A$2:$ZZ$1925, 382, MATCH($B$1, resultados!$A$1:$ZZ$1, 0))</f>
        <v/>
      </c>
      <c r="B388">
        <f>INDEX(resultados!$A$2:$ZZ$1925, 382, MATCH($B$2, resultados!$A$1:$ZZ$1, 0))</f>
        <v/>
      </c>
      <c r="C388">
        <f>INDEX(resultados!$A$2:$ZZ$1925, 382, MATCH($B$3, resultados!$A$1:$ZZ$1, 0))</f>
        <v/>
      </c>
    </row>
    <row r="389">
      <c r="A389">
        <f>INDEX(resultados!$A$2:$ZZ$1925, 383, MATCH($B$1, resultados!$A$1:$ZZ$1, 0))</f>
        <v/>
      </c>
      <c r="B389">
        <f>INDEX(resultados!$A$2:$ZZ$1925, 383, MATCH($B$2, resultados!$A$1:$ZZ$1, 0))</f>
        <v/>
      </c>
      <c r="C389">
        <f>INDEX(resultados!$A$2:$ZZ$1925, 383, MATCH($B$3, resultados!$A$1:$ZZ$1, 0))</f>
        <v/>
      </c>
    </row>
    <row r="390">
      <c r="A390">
        <f>INDEX(resultados!$A$2:$ZZ$1925, 384, MATCH($B$1, resultados!$A$1:$ZZ$1, 0))</f>
        <v/>
      </c>
      <c r="B390">
        <f>INDEX(resultados!$A$2:$ZZ$1925, 384, MATCH($B$2, resultados!$A$1:$ZZ$1, 0))</f>
        <v/>
      </c>
      <c r="C390">
        <f>INDEX(resultados!$A$2:$ZZ$1925, 384, MATCH($B$3, resultados!$A$1:$ZZ$1, 0))</f>
        <v/>
      </c>
    </row>
    <row r="391">
      <c r="A391">
        <f>INDEX(resultados!$A$2:$ZZ$1925, 385, MATCH($B$1, resultados!$A$1:$ZZ$1, 0))</f>
        <v/>
      </c>
      <c r="B391">
        <f>INDEX(resultados!$A$2:$ZZ$1925, 385, MATCH($B$2, resultados!$A$1:$ZZ$1, 0))</f>
        <v/>
      </c>
      <c r="C391">
        <f>INDEX(resultados!$A$2:$ZZ$1925, 385, MATCH($B$3, resultados!$A$1:$ZZ$1, 0))</f>
        <v/>
      </c>
    </row>
    <row r="392">
      <c r="A392">
        <f>INDEX(resultados!$A$2:$ZZ$1925, 386, MATCH($B$1, resultados!$A$1:$ZZ$1, 0))</f>
        <v/>
      </c>
      <c r="B392">
        <f>INDEX(resultados!$A$2:$ZZ$1925, 386, MATCH($B$2, resultados!$A$1:$ZZ$1, 0))</f>
        <v/>
      </c>
      <c r="C392">
        <f>INDEX(resultados!$A$2:$ZZ$1925, 386, MATCH($B$3, resultados!$A$1:$ZZ$1, 0))</f>
        <v/>
      </c>
    </row>
    <row r="393">
      <c r="A393">
        <f>INDEX(resultados!$A$2:$ZZ$1925, 387, MATCH($B$1, resultados!$A$1:$ZZ$1, 0))</f>
        <v/>
      </c>
      <c r="B393">
        <f>INDEX(resultados!$A$2:$ZZ$1925, 387, MATCH($B$2, resultados!$A$1:$ZZ$1, 0))</f>
        <v/>
      </c>
      <c r="C393">
        <f>INDEX(resultados!$A$2:$ZZ$1925, 387, MATCH($B$3, resultados!$A$1:$ZZ$1, 0))</f>
        <v/>
      </c>
    </row>
    <row r="394">
      <c r="A394">
        <f>INDEX(resultados!$A$2:$ZZ$1925, 388, MATCH($B$1, resultados!$A$1:$ZZ$1, 0))</f>
        <v/>
      </c>
      <c r="B394">
        <f>INDEX(resultados!$A$2:$ZZ$1925, 388, MATCH($B$2, resultados!$A$1:$ZZ$1, 0))</f>
        <v/>
      </c>
      <c r="C394">
        <f>INDEX(resultados!$A$2:$ZZ$1925, 388, MATCH($B$3, resultados!$A$1:$ZZ$1, 0))</f>
        <v/>
      </c>
    </row>
    <row r="395">
      <c r="A395">
        <f>INDEX(resultados!$A$2:$ZZ$1925, 389, MATCH($B$1, resultados!$A$1:$ZZ$1, 0))</f>
        <v/>
      </c>
      <c r="B395">
        <f>INDEX(resultados!$A$2:$ZZ$1925, 389, MATCH($B$2, resultados!$A$1:$ZZ$1, 0))</f>
        <v/>
      </c>
      <c r="C395">
        <f>INDEX(resultados!$A$2:$ZZ$1925, 389, MATCH($B$3, resultados!$A$1:$ZZ$1, 0))</f>
        <v/>
      </c>
    </row>
    <row r="396">
      <c r="A396">
        <f>INDEX(resultados!$A$2:$ZZ$1925, 390, MATCH($B$1, resultados!$A$1:$ZZ$1, 0))</f>
        <v/>
      </c>
      <c r="B396">
        <f>INDEX(resultados!$A$2:$ZZ$1925, 390, MATCH($B$2, resultados!$A$1:$ZZ$1, 0))</f>
        <v/>
      </c>
      <c r="C396">
        <f>INDEX(resultados!$A$2:$ZZ$1925, 390, MATCH($B$3, resultados!$A$1:$ZZ$1, 0))</f>
        <v/>
      </c>
    </row>
    <row r="397">
      <c r="A397">
        <f>INDEX(resultados!$A$2:$ZZ$1925, 391, MATCH($B$1, resultados!$A$1:$ZZ$1, 0))</f>
        <v/>
      </c>
      <c r="B397">
        <f>INDEX(resultados!$A$2:$ZZ$1925, 391, MATCH($B$2, resultados!$A$1:$ZZ$1, 0))</f>
        <v/>
      </c>
      <c r="C397">
        <f>INDEX(resultados!$A$2:$ZZ$1925, 391, MATCH($B$3, resultados!$A$1:$ZZ$1, 0))</f>
        <v/>
      </c>
    </row>
    <row r="398">
      <c r="A398">
        <f>INDEX(resultados!$A$2:$ZZ$1925, 392, MATCH($B$1, resultados!$A$1:$ZZ$1, 0))</f>
        <v/>
      </c>
      <c r="B398">
        <f>INDEX(resultados!$A$2:$ZZ$1925, 392, MATCH($B$2, resultados!$A$1:$ZZ$1, 0))</f>
        <v/>
      </c>
      <c r="C398">
        <f>INDEX(resultados!$A$2:$ZZ$1925, 392, MATCH($B$3, resultados!$A$1:$ZZ$1, 0))</f>
        <v/>
      </c>
    </row>
    <row r="399">
      <c r="A399">
        <f>INDEX(resultados!$A$2:$ZZ$1925, 393, MATCH($B$1, resultados!$A$1:$ZZ$1, 0))</f>
        <v/>
      </c>
      <c r="B399">
        <f>INDEX(resultados!$A$2:$ZZ$1925, 393, MATCH($B$2, resultados!$A$1:$ZZ$1, 0))</f>
        <v/>
      </c>
      <c r="C399">
        <f>INDEX(resultados!$A$2:$ZZ$1925, 393, MATCH($B$3, resultados!$A$1:$ZZ$1, 0))</f>
        <v/>
      </c>
    </row>
    <row r="400">
      <c r="A400">
        <f>INDEX(resultados!$A$2:$ZZ$1925, 394, MATCH($B$1, resultados!$A$1:$ZZ$1, 0))</f>
        <v/>
      </c>
      <c r="B400">
        <f>INDEX(resultados!$A$2:$ZZ$1925, 394, MATCH($B$2, resultados!$A$1:$ZZ$1, 0))</f>
        <v/>
      </c>
      <c r="C400">
        <f>INDEX(resultados!$A$2:$ZZ$1925, 394, MATCH($B$3, resultados!$A$1:$ZZ$1, 0))</f>
        <v/>
      </c>
    </row>
    <row r="401">
      <c r="A401">
        <f>INDEX(resultados!$A$2:$ZZ$1925, 395, MATCH($B$1, resultados!$A$1:$ZZ$1, 0))</f>
        <v/>
      </c>
      <c r="B401">
        <f>INDEX(resultados!$A$2:$ZZ$1925, 395, MATCH($B$2, resultados!$A$1:$ZZ$1, 0))</f>
        <v/>
      </c>
      <c r="C401">
        <f>INDEX(resultados!$A$2:$ZZ$1925, 395, MATCH($B$3, resultados!$A$1:$ZZ$1, 0))</f>
        <v/>
      </c>
    </row>
    <row r="402">
      <c r="A402">
        <f>INDEX(resultados!$A$2:$ZZ$1925, 396, MATCH($B$1, resultados!$A$1:$ZZ$1, 0))</f>
        <v/>
      </c>
      <c r="B402">
        <f>INDEX(resultados!$A$2:$ZZ$1925, 396, MATCH($B$2, resultados!$A$1:$ZZ$1, 0))</f>
        <v/>
      </c>
      <c r="C402">
        <f>INDEX(resultados!$A$2:$ZZ$1925, 396, MATCH($B$3, resultados!$A$1:$ZZ$1, 0))</f>
        <v/>
      </c>
    </row>
    <row r="403">
      <c r="A403">
        <f>INDEX(resultados!$A$2:$ZZ$1925, 397, MATCH($B$1, resultados!$A$1:$ZZ$1, 0))</f>
        <v/>
      </c>
      <c r="B403">
        <f>INDEX(resultados!$A$2:$ZZ$1925, 397, MATCH($B$2, resultados!$A$1:$ZZ$1, 0))</f>
        <v/>
      </c>
      <c r="C403">
        <f>INDEX(resultados!$A$2:$ZZ$1925, 397, MATCH($B$3, resultados!$A$1:$ZZ$1, 0))</f>
        <v/>
      </c>
    </row>
    <row r="404">
      <c r="A404">
        <f>INDEX(resultados!$A$2:$ZZ$1925, 398, MATCH($B$1, resultados!$A$1:$ZZ$1, 0))</f>
        <v/>
      </c>
      <c r="B404">
        <f>INDEX(resultados!$A$2:$ZZ$1925, 398, MATCH($B$2, resultados!$A$1:$ZZ$1, 0))</f>
        <v/>
      </c>
      <c r="C404">
        <f>INDEX(resultados!$A$2:$ZZ$1925, 398, MATCH($B$3, resultados!$A$1:$ZZ$1, 0))</f>
        <v/>
      </c>
    </row>
    <row r="405">
      <c r="A405">
        <f>INDEX(resultados!$A$2:$ZZ$1925, 399, MATCH($B$1, resultados!$A$1:$ZZ$1, 0))</f>
        <v/>
      </c>
      <c r="B405">
        <f>INDEX(resultados!$A$2:$ZZ$1925, 399, MATCH($B$2, resultados!$A$1:$ZZ$1, 0))</f>
        <v/>
      </c>
      <c r="C405">
        <f>INDEX(resultados!$A$2:$ZZ$1925, 399, MATCH($B$3, resultados!$A$1:$ZZ$1, 0))</f>
        <v/>
      </c>
    </row>
    <row r="406">
      <c r="A406">
        <f>INDEX(resultados!$A$2:$ZZ$1925, 400, MATCH($B$1, resultados!$A$1:$ZZ$1, 0))</f>
        <v/>
      </c>
      <c r="B406">
        <f>INDEX(resultados!$A$2:$ZZ$1925, 400, MATCH($B$2, resultados!$A$1:$ZZ$1, 0))</f>
        <v/>
      </c>
      <c r="C406">
        <f>INDEX(resultados!$A$2:$ZZ$1925, 400, MATCH($B$3, resultados!$A$1:$ZZ$1, 0))</f>
        <v/>
      </c>
    </row>
    <row r="407">
      <c r="A407">
        <f>INDEX(resultados!$A$2:$ZZ$1925, 401, MATCH($B$1, resultados!$A$1:$ZZ$1, 0))</f>
        <v/>
      </c>
      <c r="B407">
        <f>INDEX(resultados!$A$2:$ZZ$1925, 401, MATCH($B$2, resultados!$A$1:$ZZ$1, 0))</f>
        <v/>
      </c>
      <c r="C407">
        <f>INDEX(resultados!$A$2:$ZZ$1925, 401, MATCH($B$3, resultados!$A$1:$ZZ$1, 0))</f>
        <v/>
      </c>
    </row>
    <row r="408">
      <c r="A408">
        <f>INDEX(resultados!$A$2:$ZZ$1925, 402, MATCH($B$1, resultados!$A$1:$ZZ$1, 0))</f>
        <v/>
      </c>
      <c r="B408">
        <f>INDEX(resultados!$A$2:$ZZ$1925, 402, MATCH($B$2, resultados!$A$1:$ZZ$1, 0))</f>
        <v/>
      </c>
      <c r="C408">
        <f>INDEX(resultados!$A$2:$ZZ$1925, 402, MATCH($B$3, resultados!$A$1:$ZZ$1, 0))</f>
        <v/>
      </c>
    </row>
    <row r="409">
      <c r="A409">
        <f>INDEX(resultados!$A$2:$ZZ$1925, 403, MATCH($B$1, resultados!$A$1:$ZZ$1, 0))</f>
        <v/>
      </c>
      <c r="B409">
        <f>INDEX(resultados!$A$2:$ZZ$1925, 403, MATCH($B$2, resultados!$A$1:$ZZ$1, 0))</f>
        <v/>
      </c>
      <c r="C409">
        <f>INDEX(resultados!$A$2:$ZZ$1925, 403, MATCH($B$3, resultados!$A$1:$ZZ$1, 0))</f>
        <v/>
      </c>
    </row>
    <row r="410">
      <c r="A410">
        <f>INDEX(resultados!$A$2:$ZZ$1925, 404, MATCH($B$1, resultados!$A$1:$ZZ$1, 0))</f>
        <v/>
      </c>
      <c r="B410">
        <f>INDEX(resultados!$A$2:$ZZ$1925, 404, MATCH($B$2, resultados!$A$1:$ZZ$1, 0))</f>
        <v/>
      </c>
      <c r="C410">
        <f>INDEX(resultados!$A$2:$ZZ$1925, 404, MATCH($B$3, resultados!$A$1:$ZZ$1, 0))</f>
        <v/>
      </c>
    </row>
    <row r="411">
      <c r="A411">
        <f>INDEX(resultados!$A$2:$ZZ$1925, 405, MATCH($B$1, resultados!$A$1:$ZZ$1, 0))</f>
        <v/>
      </c>
      <c r="B411">
        <f>INDEX(resultados!$A$2:$ZZ$1925, 405, MATCH($B$2, resultados!$A$1:$ZZ$1, 0))</f>
        <v/>
      </c>
      <c r="C411">
        <f>INDEX(resultados!$A$2:$ZZ$1925, 405, MATCH($B$3, resultados!$A$1:$ZZ$1, 0))</f>
        <v/>
      </c>
    </row>
    <row r="412">
      <c r="A412">
        <f>INDEX(resultados!$A$2:$ZZ$1925, 406, MATCH($B$1, resultados!$A$1:$ZZ$1, 0))</f>
        <v/>
      </c>
      <c r="B412">
        <f>INDEX(resultados!$A$2:$ZZ$1925, 406, MATCH($B$2, resultados!$A$1:$ZZ$1, 0))</f>
        <v/>
      </c>
      <c r="C412">
        <f>INDEX(resultados!$A$2:$ZZ$1925, 406, MATCH($B$3, resultados!$A$1:$ZZ$1, 0))</f>
        <v/>
      </c>
    </row>
    <row r="413">
      <c r="A413">
        <f>INDEX(resultados!$A$2:$ZZ$1925, 407, MATCH($B$1, resultados!$A$1:$ZZ$1, 0))</f>
        <v/>
      </c>
      <c r="B413">
        <f>INDEX(resultados!$A$2:$ZZ$1925, 407, MATCH($B$2, resultados!$A$1:$ZZ$1, 0))</f>
        <v/>
      </c>
      <c r="C413">
        <f>INDEX(resultados!$A$2:$ZZ$1925, 407, MATCH($B$3, resultados!$A$1:$ZZ$1, 0))</f>
        <v/>
      </c>
    </row>
    <row r="414">
      <c r="A414">
        <f>INDEX(resultados!$A$2:$ZZ$1925, 408, MATCH($B$1, resultados!$A$1:$ZZ$1, 0))</f>
        <v/>
      </c>
      <c r="B414">
        <f>INDEX(resultados!$A$2:$ZZ$1925, 408, MATCH($B$2, resultados!$A$1:$ZZ$1, 0))</f>
        <v/>
      </c>
      <c r="C414">
        <f>INDEX(resultados!$A$2:$ZZ$1925, 408, MATCH($B$3, resultados!$A$1:$ZZ$1, 0))</f>
        <v/>
      </c>
    </row>
    <row r="415">
      <c r="A415">
        <f>INDEX(resultados!$A$2:$ZZ$1925, 409, MATCH($B$1, resultados!$A$1:$ZZ$1, 0))</f>
        <v/>
      </c>
      <c r="B415">
        <f>INDEX(resultados!$A$2:$ZZ$1925, 409, MATCH($B$2, resultados!$A$1:$ZZ$1, 0))</f>
        <v/>
      </c>
      <c r="C415">
        <f>INDEX(resultados!$A$2:$ZZ$1925, 409, MATCH($B$3, resultados!$A$1:$ZZ$1, 0))</f>
        <v/>
      </c>
    </row>
    <row r="416">
      <c r="A416">
        <f>INDEX(resultados!$A$2:$ZZ$1925, 410, MATCH($B$1, resultados!$A$1:$ZZ$1, 0))</f>
        <v/>
      </c>
      <c r="B416">
        <f>INDEX(resultados!$A$2:$ZZ$1925, 410, MATCH($B$2, resultados!$A$1:$ZZ$1, 0))</f>
        <v/>
      </c>
      <c r="C416">
        <f>INDEX(resultados!$A$2:$ZZ$1925, 410, MATCH($B$3, resultados!$A$1:$ZZ$1, 0))</f>
        <v/>
      </c>
    </row>
    <row r="417">
      <c r="A417">
        <f>INDEX(resultados!$A$2:$ZZ$1925, 411, MATCH($B$1, resultados!$A$1:$ZZ$1, 0))</f>
        <v/>
      </c>
      <c r="B417">
        <f>INDEX(resultados!$A$2:$ZZ$1925, 411, MATCH($B$2, resultados!$A$1:$ZZ$1, 0))</f>
        <v/>
      </c>
      <c r="C417">
        <f>INDEX(resultados!$A$2:$ZZ$1925, 411, MATCH($B$3, resultados!$A$1:$ZZ$1, 0))</f>
        <v/>
      </c>
    </row>
    <row r="418">
      <c r="A418">
        <f>INDEX(resultados!$A$2:$ZZ$1925, 412, MATCH($B$1, resultados!$A$1:$ZZ$1, 0))</f>
        <v/>
      </c>
      <c r="B418">
        <f>INDEX(resultados!$A$2:$ZZ$1925, 412, MATCH($B$2, resultados!$A$1:$ZZ$1, 0))</f>
        <v/>
      </c>
      <c r="C418">
        <f>INDEX(resultados!$A$2:$ZZ$1925, 412, MATCH($B$3, resultados!$A$1:$ZZ$1, 0))</f>
        <v/>
      </c>
    </row>
    <row r="419">
      <c r="A419">
        <f>INDEX(resultados!$A$2:$ZZ$1925, 413, MATCH($B$1, resultados!$A$1:$ZZ$1, 0))</f>
        <v/>
      </c>
      <c r="B419">
        <f>INDEX(resultados!$A$2:$ZZ$1925, 413, MATCH($B$2, resultados!$A$1:$ZZ$1, 0))</f>
        <v/>
      </c>
      <c r="C419">
        <f>INDEX(resultados!$A$2:$ZZ$1925, 413, MATCH($B$3, resultados!$A$1:$ZZ$1, 0))</f>
        <v/>
      </c>
    </row>
    <row r="420">
      <c r="A420">
        <f>INDEX(resultados!$A$2:$ZZ$1925, 414, MATCH($B$1, resultados!$A$1:$ZZ$1, 0))</f>
        <v/>
      </c>
      <c r="B420">
        <f>INDEX(resultados!$A$2:$ZZ$1925, 414, MATCH($B$2, resultados!$A$1:$ZZ$1, 0))</f>
        <v/>
      </c>
      <c r="C420">
        <f>INDEX(resultados!$A$2:$ZZ$1925, 414, MATCH($B$3, resultados!$A$1:$ZZ$1, 0))</f>
        <v/>
      </c>
    </row>
    <row r="421">
      <c r="A421">
        <f>INDEX(resultados!$A$2:$ZZ$1925, 415, MATCH($B$1, resultados!$A$1:$ZZ$1, 0))</f>
        <v/>
      </c>
      <c r="B421">
        <f>INDEX(resultados!$A$2:$ZZ$1925, 415, MATCH($B$2, resultados!$A$1:$ZZ$1, 0))</f>
        <v/>
      </c>
      <c r="C421">
        <f>INDEX(resultados!$A$2:$ZZ$1925, 415, MATCH($B$3, resultados!$A$1:$ZZ$1, 0))</f>
        <v/>
      </c>
    </row>
    <row r="422">
      <c r="A422">
        <f>INDEX(resultados!$A$2:$ZZ$1925, 416, MATCH($B$1, resultados!$A$1:$ZZ$1, 0))</f>
        <v/>
      </c>
      <c r="B422">
        <f>INDEX(resultados!$A$2:$ZZ$1925, 416, MATCH($B$2, resultados!$A$1:$ZZ$1, 0))</f>
        <v/>
      </c>
      <c r="C422">
        <f>INDEX(resultados!$A$2:$ZZ$1925, 416, MATCH($B$3, resultados!$A$1:$ZZ$1, 0))</f>
        <v/>
      </c>
    </row>
    <row r="423">
      <c r="A423">
        <f>INDEX(resultados!$A$2:$ZZ$1925, 417, MATCH($B$1, resultados!$A$1:$ZZ$1, 0))</f>
        <v/>
      </c>
      <c r="B423">
        <f>INDEX(resultados!$A$2:$ZZ$1925, 417, MATCH($B$2, resultados!$A$1:$ZZ$1, 0))</f>
        <v/>
      </c>
      <c r="C423">
        <f>INDEX(resultados!$A$2:$ZZ$1925, 417, MATCH($B$3, resultados!$A$1:$ZZ$1, 0))</f>
        <v/>
      </c>
    </row>
    <row r="424">
      <c r="A424">
        <f>INDEX(resultados!$A$2:$ZZ$1925, 418, MATCH($B$1, resultados!$A$1:$ZZ$1, 0))</f>
        <v/>
      </c>
      <c r="B424">
        <f>INDEX(resultados!$A$2:$ZZ$1925, 418, MATCH($B$2, resultados!$A$1:$ZZ$1, 0))</f>
        <v/>
      </c>
      <c r="C424">
        <f>INDEX(resultados!$A$2:$ZZ$1925, 418, MATCH($B$3, resultados!$A$1:$ZZ$1, 0))</f>
        <v/>
      </c>
    </row>
    <row r="425">
      <c r="A425">
        <f>INDEX(resultados!$A$2:$ZZ$1925, 419, MATCH($B$1, resultados!$A$1:$ZZ$1, 0))</f>
        <v/>
      </c>
      <c r="B425">
        <f>INDEX(resultados!$A$2:$ZZ$1925, 419, MATCH($B$2, resultados!$A$1:$ZZ$1, 0))</f>
        <v/>
      </c>
      <c r="C425">
        <f>INDEX(resultados!$A$2:$ZZ$1925, 419, MATCH($B$3, resultados!$A$1:$ZZ$1, 0))</f>
        <v/>
      </c>
    </row>
    <row r="426">
      <c r="A426">
        <f>INDEX(resultados!$A$2:$ZZ$1925, 420, MATCH($B$1, resultados!$A$1:$ZZ$1, 0))</f>
        <v/>
      </c>
      <c r="B426">
        <f>INDEX(resultados!$A$2:$ZZ$1925, 420, MATCH($B$2, resultados!$A$1:$ZZ$1, 0))</f>
        <v/>
      </c>
      <c r="C426">
        <f>INDEX(resultados!$A$2:$ZZ$1925, 420, MATCH($B$3, resultados!$A$1:$ZZ$1, 0))</f>
        <v/>
      </c>
    </row>
    <row r="427">
      <c r="A427">
        <f>INDEX(resultados!$A$2:$ZZ$1925, 421, MATCH($B$1, resultados!$A$1:$ZZ$1, 0))</f>
        <v/>
      </c>
      <c r="B427">
        <f>INDEX(resultados!$A$2:$ZZ$1925, 421, MATCH($B$2, resultados!$A$1:$ZZ$1, 0))</f>
        <v/>
      </c>
      <c r="C427">
        <f>INDEX(resultados!$A$2:$ZZ$1925, 421, MATCH($B$3, resultados!$A$1:$ZZ$1, 0))</f>
        <v/>
      </c>
    </row>
    <row r="428">
      <c r="A428">
        <f>INDEX(resultados!$A$2:$ZZ$1925, 422, MATCH($B$1, resultados!$A$1:$ZZ$1, 0))</f>
        <v/>
      </c>
      <c r="B428">
        <f>INDEX(resultados!$A$2:$ZZ$1925, 422, MATCH($B$2, resultados!$A$1:$ZZ$1, 0))</f>
        <v/>
      </c>
      <c r="C428">
        <f>INDEX(resultados!$A$2:$ZZ$1925, 422, MATCH($B$3, resultados!$A$1:$ZZ$1, 0))</f>
        <v/>
      </c>
    </row>
    <row r="429">
      <c r="A429">
        <f>INDEX(resultados!$A$2:$ZZ$1925, 423, MATCH($B$1, resultados!$A$1:$ZZ$1, 0))</f>
        <v/>
      </c>
      <c r="B429">
        <f>INDEX(resultados!$A$2:$ZZ$1925, 423, MATCH($B$2, resultados!$A$1:$ZZ$1, 0))</f>
        <v/>
      </c>
      <c r="C429">
        <f>INDEX(resultados!$A$2:$ZZ$1925, 423, MATCH($B$3, resultados!$A$1:$ZZ$1, 0))</f>
        <v/>
      </c>
    </row>
    <row r="430">
      <c r="A430">
        <f>INDEX(resultados!$A$2:$ZZ$1925, 424, MATCH($B$1, resultados!$A$1:$ZZ$1, 0))</f>
        <v/>
      </c>
      <c r="B430">
        <f>INDEX(resultados!$A$2:$ZZ$1925, 424, MATCH($B$2, resultados!$A$1:$ZZ$1, 0))</f>
        <v/>
      </c>
      <c r="C430">
        <f>INDEX(resultados!$A$2:$ZZ$1925, 424, MATCH($B$3, resultados!$A$1:$ZZ$1, 0))</f>
        <v/>
      </c>
    </row>
    <row r="431">
      <c r="A431">
        <f>INDEX(resultados!$A$2:$ZZ$1925, 425, MATCH($B$1, resultados!$A$1:$ZZ$1, 0))</f>
        <v/>
      </c>
      <c r="B431">
        <f>INDEX(resultados!$A$2:$ZZ$1925, 425, MATCH($B$2, resultados!$A$1:$ZZ$1, 0))</f>
        <v/>
      </c>
      <c r="C431">
        <f>INDEX(resultados!$A$2:$ZZ$1925, 425, MATCH($B$3, resultados!$A$1:$ZZ$1, 0))</f>
        <v/>
      </c>
    </row>
    <row r="432">
      <c r="A432">
        <f>INDEX(resultados!$A$2:$ZZ$1925, 426, MATCH($B$1, resultados!$A$1:$ZZ$1, 0))</f>
        <v/>
      </c>
      <c r="B432">
        <f>INDEX(resultados!$A$2:$ZZ$1925, 426, MATCH($B$2, resultados!$A$1:$ZZ$1, 0))</f>
        <v/>
      </c>
      <c r="C432">
        <f>INDEX(resultados!$A$2:$ZZ$1925, 426, MATCH($B$3, resultados!$A$1:$ZZ$1, 0))</f>
        <v/>
      </c>
    </row>
    <row r="433">
      <c r="A433">
        <f>INDEX(resultados!$A$2:$ZZ$1925, 427, MATCH($B$1, resultados!$A$1:$ZZ$1, 0))</f>
        <v/>
      </c>
      <c r="B433">
        <f>INDEX(resultados!$A$2:$ZZ$1925, 427, MATCH($B$2, resultados!$A$1:$ZZ$1, 0))</f>
        <v/>
      </c>
      <c r="C433">
        <f>INDEX(resultados!$A$2:$ZZ$1925, 427, MATCH($B$3, resultados!$A$1:$ZZ$1, 0))</f>
        <v/>
      </c>
    </row>
    <row r="434">
      <c r="A434">
        <f>INDEX(resultados!$A$2:$ZZ$1925, 428, MATCH($B$1, resultados!$A$1:$ZZ$1, 0))</f>
        <v/>
      </c>
      <c r="B434">
        <f>INDEX(resultados!$A$2:$ZZ$1925, 428, MATCH($B$2, resultados!$A$1:$ZZ$1, 0))</f>
        <v/>
      </c>
      <c r="C434">
        <f>INDEX(resultados!$A$2:$ZZ$1925, 428, MATCH($B$3, resultados!$A$1:$ZZ$1, 0))</f>
        <v/>
      </c>
    </row>
    <row r="435">
      <c r="A435">
        <f>INDEX(resultados!$A$2:$ZZ$1925, 429, MATCH($B$1, resultados!$A$1:$ZZ$1, 0))</f>
        <v/>
      </c>
      <c r="B435">
        <f>INDEX(resultados!$A$2:$ZZ$1925, 429, MATCH($B$2, resultados!$A$1:$ZZ$1, 0))</f>
        <v/>
      </c>
      <c r="C435">
        <f>INDEX(resultados!$A$2:$ZZ$1925, 429, MATCH($B$3, resultados!$A$1:$ZZ$1, 0))</f>
        <v/>
      </c>
    </row>
    <row r="436">
      <c r="A436">
        <f>INDEX(resultados!$A$2:$ZZ$1925, 430, MATCH($B$1, resultados!$A$1:$ZZ$1, 0))</f>
        <v/>
      </c>
      <c r="B436">
        <f>INDEX(resultados!$A$2:$ZZ$1925, 430, MATCH($B$2, resultados!$A$1:$ZZ$1, 0))</f>
        <v/>
      </c>
      <c r="C436">
        <f>INDEX(resultados!$A$2:$ZZ$1925, 430, MATCH($B$3, resultados!$A$1:$ZZ$1, 0))</f>
        <v/>
      </c>
    </row>
    <row r="437">
      <c r="A437">
        <f>INDEX(resultados!$A$2:$ZZ$1925, 431, MATCH($B$1, resultados!$A$1:$ZZ$1, 0))</f>
        <v/>
      </c>
      <c r="B437">
        <f>INDEX(resultados!$A$2:$ZZ$1925, 431, MATCH($B$2, resultados!$A$1:$ZZ$1, 0))</f>
        <v/>
      </c>
      <c r="C437">
        <f>INDEX(resultados!$A$2:$ZZ$1925, 431, MATCH($B$3, resultados!$A$1:$ZZ$1, 0))</f>
        <v/>
      </c>
    </row>
    <row r="438">
      <c r="A438">
        <f>INDEX(resultados!$A$2:$ZZ$1925, 432, MATCH($B$1, resultados!$A$1:$ZZ$1, 0))</f>
        <v/>
      </c>
      <c r="B438">
        <f>INDEX(resultados!$A$2:$ZZ$1925, 432, MATCH($B$2, resultados!$A$1:$ZZ$1, 0))</f>
        <v/>
      </c>
      <c r="C438">
        <f>INDEX(resultados!$A$2:$ZZ$1925, 432, MATCH($B$3, resultados!$A$1:$ZZ$1, 0))</f>
        <v/>
      </c>
    </row>
    <row r="439">
      <c r="A439">
        <f>INDEX(resultados!$A$2:$ZZ$1925, 433, MATCH($B$1, resultados!$A$1:$ZZ$1, 0))</f>
        <v/>
      </c>
      <c r="B439">
        <f>INDEX(resultados!$A$2:$ZZ$1925, 433, MATCH($B$2, resultados!$A$1:$ZZ$1, 0))</f>
        <v/>
      </c>
      <c r="C439">
        <f>INDEX(resultados!$A$2:$ZZ$1925, 433, MATCH($B$3, resultados!$A$1:$ZZ$1, 0))</f>
        <v/>
      </c>
    </row>
    <row r="440">
      <c r="A440">
        <f>INDEX(resultados!$A$2:$ZZ$1925, 434, MATCH($B$1, resultados!$A$1:$ZZ$1, 0))</f>
        <v/>
      </c>
      <c r="B440">
        <f>INDEX(resultados!$A$2:$ZZ$1925, 434, MATCH($B$2, resultados!$A$1:$ZZ$1, 0))</f>
        <v/>
      </c>
      <c r="C440">
        <f>INDEX(resultados!$A$2:$ZZ$1925, 434, MATCH($B$3, resultados!$A$1:$ZZ$1, 0))</f>
        <v/>
      </c>
    </row>
    <row r="441">
      <c r="A441">
        <f>INDEX(resultados!$A$2:$ZZ$1925, 435, MATCH($B$1, resultados!$A$1:$ZZ$1, 0))</f>
        <v/>
      </c>
      <c r="B441">
        <f>INDEX(resultados!$A$2:$ZZ$1925, 435, MATCH($B$2, resultados!$A$1:$ZZ$1, 0))</f>
        <v/>
      </c>
      <c r="C441">
        <f>INDEX(resultados!$A$2:$ZZ$1925, 435, MATCH($B$3, resultados!$A$1:$ZZ$1, 0))</f>
        <v/>
      </c>
    </row>
    <row r="442">
      <c r="A442">
        <f>INDEX(resultados!$A$2:$ZZ$1925, 436, MATCH($B$1, resultados!$A$1:$ZZ$1, 0))</f>
        <v/>
      </c>
      <c r="B442">
        <f>INDEX(resultados!$A$2:$ZZ$1925, 436, MATCH($B$2, resultados!$A$1:$ZZ$1, 0))</f>
        <v/>
      </c>
      <c r="C442">
        <f>INDEX(resultados!$A$2:$ZZ$1925, 436, MATCH($B$3, resultados!$A$1:$ZZ$1, 0))</f>
        <v/>
      </c>
    </row>
    <row r="443">
      <c r="A443">
        <f>INDEX(resultados!$A$2:$ZZ$1925, 437, MATCH($B$1, resultados!$A$1:$ZZ$1, 0))</f>
        <v/>
      </c>
      <c r="B443">
        <f>INDEX(resultados!$A$2:$ZZ$1925, 437, MATCH($B$2, resultados!$A$1:$ZZ$1, 0))</f>
        <v/>
      </c>
      <c r="C443">
        <f>INDEX(resultados!$A$2:$ZZ$1925, 437, MATCH($B$3, resultados!$A$1:$ZZ$1, 0))</f>
        <v/>
      </c>
    </row>
    <row r="444">
      <c r="A444">
        <f>INDEX(resultados!$A$2:$ZZ$1925, 438, MATCH($B$1, resultados!$A$1:$ZZ$1, 0))</f>
        <v/>
      </c>
      <c r="B444">
        <f>INDEX(resultados!$A$2:$ZZ$1925, 438, MATCH($B$2, resultados!$A$1:$ZZ$1, 0))</f>
        <v/>
      </c>
      <c r="C444">
        <f>INDEX(resultados!$A$2:$ZZ$1925, 438, MATCH($B$3, resultados!$A$1:$ZZ$1, 0))</f>
        <v/>
      </c>
    </row>
    <row r="445">
      <c r="A445">
        <f>INDEX(resultados!$A$2:$ZZ$1925, 439, MATCH($B$1, resultados!$A$1:$ZZ$1, 0))</f>
        <v/>
      </c>
      <c r="B445">
        <f>INDEX(resultados!$A$2:$ZZ$1925, 439, MATCH($B$2, resultados!$A$1:$ZZ$1, 0))</f>
        <v/>
      </c>
      <c r="C445">
        <f>INDEX(resultados!$A$2:$ZZ$1925, 439, MATCH($B$3, resultados!$A$1:$ZZ$1, 0))</f>
        <v/>
      </c>
    </row>
    <row r="446">
      <c r="A446">
        <f>INDEX(resultados!$A$2:$ZZ$1925, 440, MATCH($B$1, resultados!$A$1:$ZZ$1, 0))</f>
        <v/>
      </c>
      <c r="B446">
        <f>INDEX(resultados!$A$2:$ZZ$1925, 440, MATCH($B$2, resultados!$A$1:$ZZ$1, 0))</f>
        <v/>
      </c>
      <c r="C446">
        <f>INDEX(resultados!$A$2:$ZZ$1925, 440, MATCH($B$3, resultados!$A$1:$ZZ$1, 0))</f>
        <v/>
      </c>
    </row>
    <row r="447">
      <c r="A447">
        <f>INDEX(resultados!$A$2:$ZZ$1925, 441, MATCH($B$1, resultados!$A$1:$ZZ$1, 0))</f>
        <v/>
      </c>
      <c r="B447">
        <f>INDEX(resultados!$A$2:$ZZ$1925, 441, MATCH($B$2, resultados!$A$1:$ZZ$1, 0))</f>
        <v/>
      </c>
      <c r="C447">
        <f>INDEX(resultados!$A$2:$ZZ$1925, 441, MATCH($B$3, resultados!$A$1:$ZZ$1, 0))</f>
        <v/>
      </c>
    </row>
    <row r="448">
      <c r="A448">
        <f>INDEX(resultados!$A$2:$ZZ$1925, 442, MATCH($B$1, resultados!$A$1:$ZZ$1, 0))</f>
        <v/>
      </c>
      <c r="B448">
        <f>INDEX(resultados!$A$2:$ZZ$1925, 442, MATCH($B$2, resultados!$A$1:$ZZ$1, 0))</f>
        <v/>
      </c>
      <c r="C448">
        <f>INDEX(resultados!$A$2:$ZZ$1925, 442, MATCH($B$3, resultados!$A$1:$ZZ$1, 0))</f>
        <v/>
      </c>
    </row>
    <row r="449">
      <c r="A449">
        <f>INDEX(resultados!$A$2:$ZZ$1925, 443, MATCH($B$1, resultados!$A$1:$ZZ$1, 0))</f>
        <v/>
      </c>
      <c r="B449">
        <f>INDEX(resultados!$A$2:$ZZ$1925, 443, MATCH($B$2, resultados!$A$1:$ZZ$1, 0))</f>
        <v/>
      </c>
      <c r="C449">
        <f>INDEX(resultados!$A$2:$ZZ$1925, 443, MATCH($B$3, resultados!$A$1:$ZZ$1, 0))</f>
        <v/>
      </c>
    </row>
    <row r="450">
      <c r="A450">
        <f>INDEX(resultados!$A$2:$ZZ$1925, 444, MATCH($B$1, resultados!$A$1:$ZZ$1, 0))</f>
        <v/>
      </c>
      <c r="B450">
        <f>INDEX(resultados!$A$2:$ZZ$1925, 444, MATCH($B$2, resultados!$A$1:$ZZ$1, 0))</f>
        <v/>
      </c>
      <c r="C450">
        <f>INDEX(resultados!$A$2:$ZZ$1925, 444, MATCH($B$3, resultados!$A$1:$ZZ$1, 0))</f>
        <v/>
      </c>
    </row>
    <row r="451">
      <c r="A451">
        <f>INDEX(resultados!$A$2:$ZZ$1925, 445, MATCH($B$1, resultados!$A$1:$ZZ$1, 0))</f>
        <v/>
      </c>
      <c r="B451">
        <f>INDEX(resultados!$A$2:$ZZ$1925, 445, MATCH($B$2, resultados!$A$1:$ZZ$1, 0))</f>
        <v/>
      </c>
      <c r="C451">
        <f>INDEX(resultados!$A$2:$ZZ$1925, 445, MATCH($B$3, resultados!$A$1:$ZZ$1, 0))</f>
        <v/>
      </c>
    </row>
    <row r="452">
      <c r="A452">
        <f>INDEX(resultados!$A$2:$ZZ$1925, 446, MATCH($B$1, resultados!$A$1:$ZZ$1, 0))</f>
        <v/>
      </c>
      <c r="B452">
        <f>INDEX(resultados!$A$2:$ZZ$1925, 446, MATCH($B$2, resultados!$A$1:$ZZ$1, 0))</f>
        <v/>
      </c>
      <c r="C452">
        <f>INDEX(resultados!$A$2:$ZZ$1925, 446, MATCH($B$3, resultados!$A$1:$ZZ$1, 0))</f>
        <v/>
      </c>
    </row>
    <row r="453">
      <c r="A453">
        <f>INDEX(resultados!$A$2:$ZZ$1925, 447, MATCH($B$1, resultados!$A$1:$ZZ$1, 0))</f>
        <v/>
      </c>
      <c r="B453">
        <f>INDEX(resultados!$A$2:$ZZ$1925, 447, MATCH($B$2, resultados!$A$1:$ZZ$1, 0))</f>
        <v/>
      </c>
      <c r="C453">
        <f>INDEX(resultados!$A$2:$ZZ$1925, 447, MATCH($B$3, resultados!$A$1:$ZZ$1, 0))</f>
        <v/>
      </c>
    </row>
    <row r="454">
      <c r="A454">
        <f>INDEX(resultados!$A$2:$ZZ$1925, 448, MATCH($B$1, resultados!$A$1:$ZZ$1, 0))</f>
        <v/>
      </c>
      <c r="B454">
        <f>INDEX(resultados!$A$2:$ZZ$1925, 448, MATCH($B$2, resultados!$A$1:$ZZ$1, 0))</f>
        <v/>
      </c>
      <c r="C454">
        <f>INDEX(resultados!$A$2:$ZZ$1925, 448, MATCH($B$3, resultados!$A$1:$ZZ$1, 0))</f>
        <v/>
      </c>
    </row>
    <row r="455">
      <c r="A455">
        <f>INDEX(resultados!$A$2:$ZZ$1925, 449, MATCH($B$1, resultados!$A$1:$ZZ$1, 0))</f>
        <v/>
      </c>
      <c r="B455">
        <f>INDEX(resultados!$A$2:$ZZ$1925, 449, MATCH($B$2, resultados!$A$1:$ZZ$1, 0))</f>
        <v/>
      </c>
      <c r="C455">
        <f>INDEX(resultados!$A$2:$ZZ$1925, 449, MATCH($B$3, resultados!$A$1:$ZZ$1, 0))</f>
        <v/>
      </c>
    </row>
    <row r="456">
      <c r="A456">
        <f>INDEX(resultados!$A$2:$ZZ$1925, 450, MATCH($B$1, resultados!$A$1:$ZZ$1, 0))</f>
        <v/>
      </c>
      <c r="B456">
        <f>INDEX(resultados!$A$2:$ZZ$1925, 450, MATCH($B$2, resultados!$A$1:$ZZ$1, 0))</f>
        <v/>
      </c>
      <c r="C456">
        <f>INDEX(resultados!$A$2:$ZZ$1925, 450, MATCH($B$3, resultados!$A$1:$ZZ$1, 0))</f>
        <v/>
      </c>
    </row>
    <row r="457">
      <c r="A457">
        <f>INDEX(resultados!$A$2:$ZZ$1925, 451, MATCH($B$1, resultados!$A$1:$ZZ$1, 0))</f>
        <v/>
      </c>
      <c r="B457">
        <f>INDEX(resultados!$A$2:$ZZ$1925, 451, MATCH($B$2, resultados!$A$1:$ZZ$1, 0))</f>
        <v/>
      </c>
      <c r="C457">
        <f>INDEX(resultados!$A$2:$ZZ$1925, 451, MATCH($B$3, resultados!$A$1:$ZZ$1, 0))</f>
        <v/>
      </c>
    </row>
    <row r="458">
      <c r="A458">
        <f>INDEX(resultados!$A$2:$ZZ$1925, 452, MATCH($B$1, resultados!$A$1:$ZZ$1, 0))</f>
        <v/>
      </c>
      <c r="B458">
        <f>INDEX(resultados!$A$2:$ZZ$1925, 452, MATCH($B$2, resultados!$A$1:$ZZ$1, 0))</f>
        <v/>
      </c>
      <c r="C458">
        <f>INDEX(resultados!$A$2:$ZZ$1925, 452, MATCH($B$3, resultados!$A$1:$ZZ$1, 0))</f>
        <v/>
      </c>
    </row>
    <row r="459">
      <c r="A459">
        <f>INDEX(resultados!$A$2:$ZZ$1925, 453, MATCH($B$1, resultados!$A$1:$ZZ$1, 0))</f>
        <v/>
      </c>
      <c r="B459">
        <f>INDEX(resultados!$A$2:$ZZ$1925, 453, MATCH($B$2, resultados!$A$1:$ZZ$1, 0))</f>
        <v/>
      </c>
      <c r="C459">
        <f>INDEX(resultados!$A$2:$ZZ$1925, 453, MATCH($B$3, resultados!$A$1:$ZZ$1, 0))</f>
        <v/>
      </c>
    </row>
    <row r="460">
      <c r="A460">
        <f>INDEX(resultados!$A$2:$ZZ$1925, 454, MATCH($B$1, resultados!$A$1:$ZZ$1, 0))</f>
        <v/>
      </c>
      <c r="B460">
        <f>INDEX(resultados!$A$2:$ZZ$1925, 454, MATCH($B$2, resultados!$A$1:$ZZ$1, 0))</f>
        <v/>
      </c>
      <c r="C460">
        <f>INDEX(resultados!$A$2:$ZZ$1925, 454, MATCH($B$3, resultados!$A$1:$ZZ$1, 0))</f>
        <v/>
      </c>
    </row>
    <row r="461">
      <c r="A461">
        <f>INDEX(resultados!$A$2:$ZZ$1925, 455, MATCH($B$1, resultados!$A$1:$ZZ$1, 0))</f>
        <v/>
      </c>
      <c r="B461">
        <f>INDEX(resultados!$A$2:$ZZ$1925, 455, MATCH($B$2, resultados!$A$1:$ZZ$1, 0))</f>
        <v/>
      </c>
      <c r="C461">
        <f>INDEX(resultados!$A$2:$ZZ$1925, 455, MATCH($B$3, resultados!$A$1:$ZZ$1, 0))</f>
        <v/>
      </c>
    </row>
    <row r="462">
      <c r="A462">
        <f>INDEX(resultados!$A$2:$ZZ$1925, 456, MATCH($B$1, resultados!$A$1:$ZZ$1, 0))</f>
        <v/>
      </c>
      <c r="B462">
        <f>INDEX(resultados!$A$2:$ZZ$1925, 456, MATCH($B$2, resultados!$A$1:$ZZ$1, 0))</f>
        <v/>
      </c>
      <c r="C462">
        <f>INDEX(resultados!$A$2:$ZZ$1925, 456, MATCH($B$3, resultados!$A$1:$ZZ$1, 0))</f>
        <v/>
      </c>
    </row>
    <row r="463">
      <c r="A463">
        <f>INDEX(resultados!$A$2:$ZZ$1925, 457, MATCH($B$1, resultados!$A$1:$ZZ$1, 0))</f>
        <v/>
      </c>
      <c r="B463">
        <f>INDEX(resultados!$A$2:$ZZ$1925, 457, MATCH($B$2, resultados!$A$1:$ZZ$1, 0))</f>
        <v/>
      </c>
      <c r="C463">
        <f>INDEX(resultados!$A$2:$ZZ$1925, 457, MATCH($B$3, resultados!$A$1:$ZZ$1, 0))</f>
        <v/>
      </c>
    </row>
    <row r="464">
      <c r="A464">
        <f>INDEX(resultados!$A$2:$ZZ$1925, 458, MATCH($B$1, resultados!$A$1:$ZZ$1, 0))</f>
        <v/>
      </c>
      <c r="B464">
        <f>INDEX(resultados!$A$2:$ZZ$1925, 458, MATCH($B$2, resultados!$A$1:$ZZ$1, 0))</f>
        <v/>
      </c>
      <c r="C464">
        <f>INDEX(resultados!$A$2:$ZZ$1925, 458, MATCH($B$3, resultados!$A$1:$ZZ$1, 0))</f>
        <v/>
      </c>
    </row>
    <row r="465">
      <c r="A465">
        <f>INDEX(resultados!$A$2:$ZZ$1925, 459, MATCH($B$1, resultados!$A$1:$ZZ$1, 0))</f>
        <v/>
      </c>
      <c r="B465">
        <f>INDEX(resultados!$A$2:$ZZ$1925, 459, MATCH($B$2, resultados!$A$1:$ZZ$1, 0))</f>
        <v/>
      </c>
      <c r="C465">
        <f>INDEX(resultados!$A$2:$ZZ$1925, 459, MATCH($B$3, resultados!$A$1:$ZZ$1, 0))</f>
        <v/>
      </c>
    </row>
    <row r="466">
      <c r="A466">
        <f>INDEX(resultados!$A$2:$ZZ$1925, 460, MATCH($B$1, resultados!$A$1:$ZZ$1, 0))</f>
        <v/>
      </c>
      <c r="B466">
        <f>INDEX(resultados!$A$2:$ZZ$1925, 460, MATCH($B$2, resultados!$A$1:$ZZ$1, 0))</f>
        <v/>
      </c>
      <c r="C466">
        <f>INDEX(resultados!$A$2:$ZZ$1925, 460, MATCH($B$3, resultados!$A$1:$ZZ$1, 0))</f>
        <v/>
      </c>
    </row>
    <row r="467">
      <c r="A467">
        <f>INDEX(resultados!$A$2:$ZZ$1925, 461, MATCH($B$1, resultados!$A$1:$ZZ$1, 0))</f>
        <v/>
      </c>
      <c r="B467">
        <f>INDEX(resultados!$A$2:$ZZ$1925, 461, MATCH($B$2, resultados!$A$1:$ZZ$1, 0))</f>
        <v/>
      </c>
      <c r="C467">
        <f>INDEX(resultados!$A$2:$ZZ$1925, 461, MATCH($B$3, resultados!$A$1:$ZZ$1, 0))</f>
        <v/>
      </c>
    </row>
    <row r="468">
      <c r="A468">
        <f>INDEX(resultados!$A$2:$ZZ$1925, 462, MATCH($B$1, resultados!$A$1:$ZZ$1, 0))</f>
        <v/>
      </c>
      <c r="B468">
        <f>INDEX(resultados!$A$2:$ZZ$1925, 462, MATCH($B$2, resultados!$A$1:$ZZ$1, 0))</f>
        <v/>
      </c>
      <c r="C468">
        <f>INDEX(resultados!$A$2:$ZZ$1925, 462, MATCH($B$3, resultados!$A$1:$ZZ$1, 0))</f>
        <v/>
      </c>
    </row>
    <row r="469">
      <c r="A469">
        <f>INDEX(resultados!$A$2:$ZZ$1925, 463, MATCH($B$1, resultados!$A$1:$ZZ$1, 0))</f>
        <v/>
      </c>
      <c r="B469">
        <f>INDEX(resultados!$A$2:$ZZ$1925, 463, MATCH($B$2, resultados!$A$1:$ZZ$1, 0))</f>
        <v/>
      </c>
      <c r="C469">
        <f>INDEX(resultados!$A$2:$ZZ$1925, 463, MATCH($B$3, resultados!$A$1:$ZZ$1, 0))</f>
        <v/>
      </c>
    </row>
    <row r="470">
      <c r="A470">
        <f>INDEX(resultados!$A$2:$ZZ$1925, 464, MATCH($B$1, resultados!$A$1:$ZZ$1, 0))</f>
        <v/>
      </c>
      <c r="B470">
        <f>INDEX(resultados!$A$2:$ZZ$1925, 464, MATCH($B$2, resultados!$A$1:$ZZ$1, 0))</f>
        <v/>
      </c>
      <c r="C470">
        <f>INDEX(resultados!$A$2:$ZZ$1925, 464, MATCH($B$3, resultados!$A$1:$ZZ$1, 0))</f>
        <v/>
      </c>
    </row>
    <row r="471">
      <c r="A471">
        <f>INDEX(resultados!$A$2:$ZZ$1925, 465, MATCH($B$1, resultados!$A$1:$ZZ$1, 0))</f>
        <v/>
      </c>
      <c r="B471">
        <f>INDEX(resultados!$A$2:$ZZ$1925, 465, MATCH($B$2, resultados!$A$1:$ZZ$1, 0))</f>
        <v/>
      </c>
      <c r="C471">
        <f>INDEX(resultados!$A$2:$ZZ$1925, 465, MATCH($B$3, resultados!$A$1:$ZZ$1, 0))</f>
        <v/>
      </c>
    </row>
    <row r="472">
      <c r="A472">
        <f>INDEX(resultados!$A$2:$ZZ$1925, 466, MATCH($B$1, resultados!$A$1:$ZZ$1, 0))</f>
        <v/>
      </c>
      <c r="B472">
        <f>INDEX(resultados!$A$2:$ZZ$1925, 466, MATCH($B$2, resultados!$A$1:$ZZ$1, 0))</f>
        <v/>
      </c>
      <c r="C472">
        <f>INDEX(resultados!$A$2:$ZZ$1925, 466, MATCH($B$3, resultados!$A$1:$ZZ$1, 0))</f>
        <v/>
      </c>
    </row>
    <row r="473">
      <c r="A473">
        <f>INDEX(resultados!$A$2:$ZZ$1925, 467, MATCH($B$1, resultados!$A$1:$ZZ$1, 0))</f>
        <v/>
      </c>
      <c r="B473">
        <f>INDEX(resultados!$A$2:$ZZ$1925, 467, MATCH($B$2, resultados!$A$1:$ZZ$1, 0))</f>
        <v/>
      </c>
      <c r="C473">
        <f>INDEX(resultados!$A$2:$ZZ$1925, 467, MATCH($B$3, resultados!$A$1:$ZZ$1, 0))</f>
        <v/>
      </c>
    </row>
    <row r="474">
      <c r="A474">
        <f>INDEX(resultados!$A$2:$ZZ$1925, 468, MATCH($B$1, resultados!$A$1:$ZZ$1, 0))</f>
        <v/>
      </c>
      <c r="B474">
        <f>INDEX(resultados!$A$2:$ZZ$1925, 468, MATCH($B$2, resultados!$A$1:$ZZ$1, 0))</f>
        <v/>
      </c>
      <c r="C474">
        <f>INDEX(resultados!$A$2:$ZZ$1925, 468, MATCH($B$3, resultados!$A$1:$ZZ$1, 0))</f>
        <v/>
      </c>
    </row>
    <row r="475">
      <c r="A475">
        <f>INDEX(resultados!$A$2:$ZZ$1925, 469, MATCH($B$1, resultados!$A$1:$ZZ$1, 0))</f>
        <v/>
      </c>
      <c r="B475">
        <f>INDEX(resultados!$A$2:$ZZ$1925, 469, MATCH($B$2, resultados!$A$1:$ZZ$1, 0))</f>
        <v/>
      </c>
      <c r="C475">
        <f>INDEX(resultados!$A$2:$ZZ$1925, 469, MATCH($B$3, resultados!$A$1:$ZZ$1, 0))</f>
        <v/>
      </c>
    </row>
    <row r="476">
      <c r="A476">
        <f>INDEX(resultados!$A$2:$ZZ$1925, 470, MATCH($B$1, resultados!$A$1:$ZZ$1, 0))</f>
        <v/>
      </c>
      <c r="B476">
        <f>INDEX(resultados!$A$2:$ZZ$1925, 470, MATCH($B$2, resultados!$A$1:$ZZ$1, 0))</f>
        <v/>
      </c>
      <c r="C476">
        <f>INDEX(resultados!$A$2:$ZZ$1925, 470, MATCH($B$3, resultados!$A$1:$ZZ$1, 0))</f>
        <v/>
      </c>
    </row>
    <row r="477">
      <c r="A477">
        <f>INDEX(resultados!$A$2:$ZZ$1925, 471, MATCH($B$1, resultados!$A$1:$ZZ$1, 0))</f>
        <v/>
      </c>
      <c r="B477">
        <f>INDEX(resultados!$A$2:$ZZ$1925, 471, MATCH($B$2, resultados!$A$1:$ZZ$1, 0))</f>
        <v/>
      </c>
      <c r="C477">
        <f>INDEX(resultados!$A$2:$ZZ$1925, 471, MATCH($B$3, resultados!$A$1:$ZZ$1, 0))</f>
        <v/>
      </c>
    </row>
    <row r="478">
      <c r="A478">
        <f>INDEX(resultados!$A$2:$ZZ$1925, 472, MATCH($B$1, resultados!$A$1:$ZZ$1, 0))</f>
        <v/>
      </c>
      <c r="B478">
        <f>INDEX(resultados!$A$2:$ZZ$1925, 472, MATCH($B$2, resultados!$A$1:$ZZ$1, 0))</f>
        <v/>
      </c>
      <c r="C478">
        <f>INDEX(resultados!$A$2:$ZZ$1925, 472, MATCH($B$3, resultados!$A$1:$ZZ$1, 0))</f>
        <v/>
      </c>
    </row>
    <row r="479">
      <c r="A479">
        <f>INDEX(resultados!$A$2:$ZZ$1925, 473, MATCH($B$1, resultados!$A$1:$ZZ$1, 0))</f>
        <v/>
      </c>
      <c r="B479">
        <f>INDEX(resultados!$A$2:$ZZ$1925, 473, MATCH($B$2, resultados!$A$1:$ZZ$1, 0))</f>
        <v/>
      </c>
      <c r="C479">
        <f>INDEX(resultados!$A$2:$ZZ$1925, 473, MATCH($B$3, resultados!$A$1:$ZZ$1, 0))</f>
        <v/>
      </c>
    </row>
    <row r="480">
      <c r="A480">
        <f>INDEX(resultados!$A$2:$ZZ$1925, 474, MATCH($B$1, resultados!$A$1:$ZZ$1, 0))</f>
        <v/>
      </c>
      <c r="B480">
        <f>INDEX(resultados!$A$2:$ZZ$1925, 474, MATCH($B$2, resultados!$A$1:$ZZ$1, 0))</f>
        <v/>
      </c>
      <c r="C480">
        <f>INDEX(resultados!$A$2:$ZZ$1925, 474, MATCH($B$3, resultados!$A$1:$ZZ$1, 0))</f>
        <v/>
      </c>
    </row>
    <row r="481">
      <c r="A481">
        <f>INDEX(resultados!$A$2:$ZZ$1925, 475, MATCH($B$1, resultados!$A$1:$ZZ$1, 0))</f>
        <v/>
      </c>
      <c r="B481">
        <f>INDEX(resultados!$A$2:$ZZ$1925, 475, MATCH($B$2, resultados!$A$1:$ZZ$1, 0))</f>
        <v/>
      </c>
      <c r="C481">
        <f>INDEX(resultados!$A$2:$ZZ$1925, 475, MATCH($B$3, resultados!$A$1:$ZZ$1, 0))</f>
        <v/>
      </c>
    </row>
    <row r="482">
      <c r="A482">
        <f>INDEX(resultados!$A$2:$ZZ$1925, 476, MATCH($B$1, resultados!$A$1:$ZZ$1, 0))</f>
        <v/>
      </c>
      <c r="B482">
        <f>INDEX(resultados!$A$2:$ZZ$1925, 476, MATCH($B$2, resultados!$A$1:$ZZ$1, 0))</f>
        <v/>
      </c>
      <c r="C482">
        <f>INDEX(resultados!$A$2:$ZZ$1925, 476, MATCH($B$3, resultados!$A$1:$ZZ$1, 0))</f>
        <v/>
      </c>
    </row>
    <row r="483">
      <c r="A483">
        <f>INDEX(resultados!$A$2:$ZZ$1925, 477, MATCH($B$1, resultados!$A$1:$ZZ$1, 0))</f>
        <v/>
      </c>
      <c r="B483">
        <f>INDEX(resultados!$A$2:$ZZ$1925, 477, MATCH($B$2, resultados!$A$1:$ZZ$1, 0))</f>
        <v/>
      </c>
      <c r="C483">
        <f>INDEX(resultados!$A$2:$ZZ$1925, 477, MATCH($B$3, resultados!$A$1:$ZZ$1, 0))</f>
        <v/>
      </c>
    </row>
    <row r="484">
      <c r="A484">
        <f>INDEX(resultados!$A$2:$ZZ$1925, 478, MATCH($B$1, resultados!$A$1:$ZZ$1, 0))</f>
        <v/>
      </c>
      <c r="B484">
        <f>INDEX(resultados!$A$2:$ZZ$1925, 478, MATCH($B$2, resultados!$A$1:$ZZ$1, 0))</f>
        <v/>
      </c>
      <c r="C484">
        <f>INDEX(resultados!$A$2:$ZZ$1925, 478, MATCH($B$3, resultados!$A$1:$ZZ$1, 0))</f>
        <v/>
      </c>
    </row>
    <row r="485">
      <c r="A485">
        <f>INDEX(resultados!$A$2:$ZZ$1925, 479, MATCH($B$1, resultados!$A$1:$ZZ$1, 0))</f>
        <v/>
      </c>
      <c r="B485">
        <f>INDEX(resultados!$A$2:$ZZ$1925, 479, MATCH($B$2, resultados!$A$1:$ZZ$1, 0))</f>
        <v/>
      </c>
      <c r="C485">
        <f>INDEX(resultados!$A$2:$ZZ$1925, 479, MATCH($B$3, resultados!$A$1:$ZZ$1, 0))</f>
        <v/>
      </c>
    </row>
    <row r="486">
      <c r="A486">
        <f>INDEX(resultados!$A$2:$ZZ$1925, 480, MATCH($B$1, resultados!$A$1:$ZZ$1, 0))</f>
        <v/>
      </c>
      <c r="B486">
        <f>INDEX(resultados!$A$2:$ZZ$1925, 480, MATCH($B$2, resultados!$A$1:$ZZ$1, 0))</f>
        <v/>
      </c>
      <c r="C486">
        <f>INDEX(resultados!$A$2:$ZZ$1925, 480, MATCH($B$3, resultados!$A$1:$ZZ$1, 0))</f>
        <v/>
      </c>
    </row>
    <row r="487">
      <c r="A487">
        <f>INDEX(resultados!$A$2:$ZZ$1925, 481, MATCH($B$1, resultados!$A$1:$ZZ$1, 0))</f>
        <v/>
      </c>
      <c r="B487">
        <f>INDEX(resultados!$A$2:$ZZ$1925, 481, MATCH($B$2, resultados!$A$1:$ZZ$1, 0))</f>
        <v/>
      </c>
      <c r="C487">
        <f>INDEX(resultados!$A$2:$ZZ$1925, 481, MATCH($B$3, resultados!$A$1:$ZZ$1, 0))</f>
        <v/>
      </c>
    </row>
    <row r="488">
      <c r="A488">
        <f>INDEX(resultados!$A$2:$ZZ$1925, 482, MATCH($B$1, resultados!$A$1:$ZZ$1, 0))</f>
        <v/>
      </c>
      <c r="B488">
        <f>INDEX(resultados!$A$2:$ZZ$1925, 482, MATCH($B$2, resultados!$A$1:$ZZ$1, 0))</f>
        <v/>
      </c>
      <c r="C488">
        <f>INDEX(resultados!$A$2:$ZZ$1925, 482, MATCH($B$3, resultados!$A$1:$ZZ$1, 0))</f>
        <v/>
      </c>
    </row>
    <row r="489">
      <c r="A489">
        <f>INDEX(resultados!$A$2:$ZZ$1925, 483, MATCH($B$1, resultados!$A$1:$ZZ$1, 0))</f>
        <v/>
      </c>
      <c r="B489">
        <f>INDEX(resultados!$A$2:$ZZ$1925, 483, MATCH($B$2, resultados!$A$1:$ZZ$1, 0))</f>
        <v/>
      </c>
      <c r="C489">
        <f>INDEX(resultados!$A$2:$ZZ$1925, 483, MATCH($B$3, resultados!$A$1:$ZZ$1, 0))</f>
        <v/>
      </c>
    </row>
    <row r="490">
      <c r="A490">
        <f>INDEX(resultados!$A$2:$ZZ$1925, 484, MATCH($B$1, resultados!$A$1:$ZZ$1, 0))</f>
        <v/>
      </c>
      <c r="B490">
        <f>INDEX(resultados!$A$2:$ZZ$1925, 484, MATCH($B$2, resultados!$A$1:$ZZ$1, 0))</f>
        <v/>
      </c>
      <c r="C490">
        <f>INDEX(resultados!$A$2:$ZZ$1925, 484, MATCH($B$3, resultados!$A$1:$ZZ$1, 0))</f>
        <v/>
      </c>
    </row>
    <row r="491">
      <c r="A491">
        <f>INDEX(resultados!$A$2:$ZZ$1925, 485, MATCH($B$1, resultados!$A$1:$ZZ$1, 0))</f>
        <v/>
      </c>
      <c r="B491">
        <f>INDEX(resultados!$A$2:$ZZ$1925, 485, MATCH($B$2, resultados!$A$1:$ZZ$1, 0))</f>
        <v/>
      </c>
      <c r="C491">
        <f>INDEX(resultados!$A$2:$ZZ$1925, 485, MATCH($B$3, resultados!$A$1:$ZZ$1, 0))</f>
        <v/>
      </c>
    </row>
    <row r="492">
      <c r="A492">
        <f>INDEX(resultados!$A$2:$ZZ$1925, 486, MATCH($B$1, resultados!$A$1:$ZZ$1, 0))</f>
        <v/>
      </c>
      <c r="B492">
        <f>INDEX(resultados!$A$2:$ZZ$1925, 486, MATCH($B$2, resultados!$A$1:$ZZ$1, 0))</f>
        <v/>
      </c>
      <c r="C492">
        <f>INDEX(resultados!$A$2:$ZZ$1925, 486, MATCH($B$3, resultados!$A$1:$ZZ$1, 0))</f>
        <v/>
      </c>
    </row>
    <row r="493">
      <c r="A493">
        <f>INDEX(resultados!$A$2:$ZZ$1925, 487, MATCH($B$1, resultados!$A$1:$ZZ$1, 0))</f>
        <v/>
      </c>
      <c r="B493">
        <f>INDEX(resultados!$A$2:$ZZ$1925, 487, MATCH($B$2, resultados!$A$1:$ZZ$1, 0))</f>
        <v/>
      </c>
      <c r="C493">
        <f>INDEX(resultados!$A$2:$ZZ$1925, 487, MATCH($B$3, resultados!$A$1:$ZZ$1, 0))</f>
        <v/>
      </c>
    </row>
    <row r="494">
      <c r="A494">
        <f>INDEX(resultados!$A$2:$ZZ$1925, 488, MATCH($B$1, resultados!$A$1:$ZZ$1, 0))</f>
        <v/>
      </c>
      <c r="B494">
        <f>INDEX(resultados!$A$2:$ZZ$1925, 488, MATCH($B$2, resultados!$A$1:$ZZ$1, 0))</f>
        <v/>
      </c>
      <c r="C494">
        <f>INDEX(resultados!$A$2:$ZZ$1925, 488, MATCH($B$3, resultados!$A$1:$ZZ$1, 0))</f>
        <v/>
      </c>
    </row>
    <row r="495">
      <c r="A495">
        <f>INDEX(resultados!$A$2:$ZZ$1925, 489, MATCH($B$1, resultados!$A$1:$ZZ$1, 0))</f>
        <v/>
      </c>
      <c r="B495">
        <f>INDEX(resultados!$A$2:$ZZ$1925, 489, MATCH($B$2, resultados!$A$1:$ZZ$1, 0))</f>
        <v/>
      </c>
      <c r="C495">
        <f>INDEX(resultados!$A$2:$ZZ$1925, 489, MATCH($B$3, resultados!$A$1:$ZZ$1, 0))</f>
        <v/>
      </c>
    </row>
    <row r="496">
      <c r="A496">
        <f>INDEX(resultados!$A$2:$ZZ$1925, 490, MATCH($B$1, resultados!$A$1:$ZZ$1, 0))</f>
        <v/>
      </c>
      <c r="B496">
        <f>INDEX(resultados!$A$2:$ZZ$1925, 490, MATCH($B$2, resultados!$A$1:$ZZ$1, 0))</f>
        <v/>
      </c>
      <c r="C496">
        <f>INDEX(resultados!$A$2:$ZZ$1925, 490, MATCH($B$3, resultados!$A$1:$ZZ$1, 0))</f>
        <v/>
      </c>
    </row>
    <row r="497">
      <c r="A497">
        <f>INDEX(resultados!$A$2:$ZZ$1925, 491, MATCH($B$1, resultados!$A$1:$ZZ$1, 0))</f>
        <v/>
      </c>
      <c r="B497">
        <f>INDEX(resultados!$A$2:$ZZ$1925, 491, MATCH($B$2, resultados!$A$1:$ZZ$1, 0))</f>
        <v/>
      </c>
      <c r="C497">
        <f>INDEX(resultados!$A$2:$ZZ$1925, 491, MATCH($B$3, resultados!$A$1:$ZZ$1, 0))</f>
        <v/>
      </c>
    </row>
    <row r="498">
      <c r="A498">
        <f>INDEX(resultados!$A$2:$ZZ$1925, 492, MATCH($B$1, resultados!$A$1:$ZZ$1, 0))</f>
        <v/>
      </c>
      <c r="B498">
        <f>INDEX(resultados!$A$2:$ZZ$1925, 492, MATCH($B$2, resultados!$A$1:$ZZ$1, 0))</f>
        <v/>
      </c>
      <c r="C498">
        <f>INDEX(resultados!$A$2:$ZZ$1925, 492, MATCH($B$3, resultados!$A$1:$ZZ$1, 0))</f>
        <v/>
      </c>
    </row>
    <row r="499">
      <c r="A499">
        <f>INDEX(resultados!$A$2:$ZZ$1925, 493, MATCH($B$1, resultados!$A$1:$ZZ$1, 0))</f>
        <v/>
      </c>
      <c r="B499">
        <f>INDEX(resultados!$A$2:$ZZ$1925, 493, MATCH($B$2, resultados!$A$1:$ZZ$1, 0))</f>
        <v/>
      </c>
      <c r="C499">
        <f>INDEX(resultados!$A$2:$ZZ$1925, 493, MATCH($B$3, resultados!$A$1:$ZZ$1, 0))</f>
        <v/>
      </c>
    </row>
    <row r="500">
      <c r="A500">
        <f>INDEX(resultados!$A$2:$ZZ$1925, 494, MATCH($B$1, resultados!$A$1:$ZZ$1, 0))</f>
        <v/>
      </c>
      <c r="B500">
        <f>INDEX(resultados!$A$2:$ZZ$1925, 494, MATCH($B$2, resultados!$A$1:$ZZ$1, 0))</f>
        <v/>
      </c>
      <c r="C500">
        <f>INDEX(resultados!$A$2:$ZZ$1925, 494, MATCH($B$3, resultados!$A$1:$ZZ$1, 0))</f>
        <v/>
      </c>
    </row>
    <row r="501">
      <c r="A501">
        <f>INDEX(resultados!$A$2:$ZZ$1925, 495, MATCH($B$1, resultados!$A$1:$ZZ$1, 0))</f>
        <v/>
      </c>
      <c r="B501">
        <f>INDEX(resultados!$A$2:$ZZ$1925, 495, MATCH($B$2, resultados!$A$1:$ZZ$1, 0))</f>
        <v/>
      </c>
      <c r="C501">
        <f>INDEX(resultados!$A$2:$ZZ$1925, 495, MATCH($B$3, resultados!$A$1:$ZZ$1, 0))</f>
        <v/>
      </c>
    </row>
    <row r="502">
      <c r="A502">
        <f>INDEX(resultados!$A$2:$ZZ$1925, 496, MATCH($B$1, resultados!$A$1:$ZZ$1, 0))</f>
        <v/>
      </c>
      <c r="B502">
        <f>INDEX(resultados!$A$2:$ZZ$1925, 496, MATCH($B$2, resultados!$A$1:$ZZ$1, 0))</f>
        <v/>
      </c>
      <c r="C502">
        <f>INDEX(resultados!$A$2:$ZZ$1925, 496, MATCH($B$3, resultados!$A$1:$ZZ$1, 0))</f>
        <v/>
      </c>
    </row>
    <row r="503">
      <c r="A503">
        <f>INDEX(resultados!$A$2:$ZZ$1925, 497, MATCH($B$1, resultados!$A$1:$ZZ$1, 0))</f>
        <v/>
      </c>
      <c r="B503">
        <f>INDEX(resultados!$A$2:$ZZ$1925, 497, MATCH($B$2, resultados!$A$1:$ZZ$1, 0))</f>
        <v/>
      </c>
      <c r="C503">
        <f>INDEX(resultados!$A$2:$ZZ$1925, 497, MATCH($B$3, resultados!$A$1:$ZZ$1, 0))</f>
        <v/>
      </c>
    </row>
    <row r="504">
      <c r="A504">
        <f>INDEX(resultados!$A$2:$ZZ$1925, 498, MATCH($B$1, resultados!$A$1:$ZZ$1, 0))</f>
        <v/>
      </c>
      <c r="B504">
        <f>INDEX(resultados!$A$2:$ZZ$1925, 498, MATCH($B$2, resultados!$A$1:$ZZ$1, 0))</f>
        <v/>
      </c>
      <c r="C504">
        <f>INDEX(resultados!$A$2:$ZZ$1925, 498, MATCH($B$3, resultados!$A$1:$ZZ$1, 0))</f>
        <v/>
      </c>
    </row>
    <row r="505">
      <c r="A505">
        <f>INDEX(resultados!$A$2:$ZZ$1925, 499, MATCH($B$1, resultados!$A$1:$ZZ$1, 0))</f>
        <v/>
      </c>
      <c r="B505">
        <f>INDEX(resultados!$A$2:$ZZ$1925, 499, MATCH($B$2, resultados!$A$1:$ZZ$1, 0))</f>
        <v/>
      </c>
      <c r="C505">
        <f>INDEX(resultados!$A$2:$ZZ$1925, 499, MATCH($B$3, resultados!$A$1:$ZZ$1, 0))</f>
        <v/>
      </c>
    </row>
    <row r="506">
      <c r="A506">
        <f>INDEX(resultados!$A$2:$ZZ$1925, 500, MATCH($B$1, resultados!$A$1:$ZZ$1, 0))</f>
        <v/>
      </c>
      <c r="B506">
        <f>INDEX(resultados!$A$2:$ZZ$1925, 500, MATCH($B$2, resultados!$A$1:$ZZ$1, 0))</f>
        <v/>
      </c>
      <c r="C506">
        <f>INDEX(resultados!$A$2:$ZZ$1925, 500, MATCH($B$3, resultados!$A$1:$ZZ$1, 0))</f>
        <v/>
      </c>
    </row>
    <row r="507">
      <c r="A507">
        <f>INDEX(resultados!$A$2:$ZZ$1925, 501, MATCH($B$1, resultados!$A$1:$ZZ$1, 0))</f>
        <v/>
      </c>
      <c r="B507">
        <f>INDEX(resultados!$A$2:$ZZ$1925, 501, MATCH($B$2, resultados!$A$1:$ZZ$1, 0))</f>
        <v/>
      </c>
      <c r="C507">
        <f>INDEX(resultados!$A$2:$ZZ$1925, 501, MATCH($B$3, resultados!$A$1:$ZZ$1, 0))</f>
        <v/>
      </c>
    </row>
    <row r="508">
      <c r="A508">
        <f>INDEX(resultados!$A$2:$ZZ$1925, 502, MATCH($B$1, resultados!$A$1:$ZZ$1, 0))</f>
        <v/>
      </c>
      <c r="B508">
        <f>INDEX(resultados!$A$2:$ZZ$1925, 502, MATCH($B$2, resultados!$A$1:$ZZ$1, 0))</f>
        <v/>
      </c>
      <c r="C508">
        <f>INDEX(resultados!$A$2:$ZZ$1925, 502, MATCH($B$3, resultados!$A$1:$ZZ$1, 0))</f>
        <v/>
      </c>
    </row>
    <row r="509">
      <c r="A509">
        <f>INDEX(resultados!$A$2:$ZZ$1925, 503, MATCH($B$1, resultados!$A$1:$ZZ$1, 0))</f>
        <v/>
      </c>
      <c r="B509">
        <f>INDEX(resultados!$A$2:$ZZ$1925, 503, MATCH($B$2, resultados!$A$1:$ZZ$1, 0))</f>
        <v/>
      </c>
      <c r="C509">
        <f>INDEX(resultados!$A$2:$ZZ$1925, 503, MATCH($B$3, resultados!$A$1:$ZZ$1, 0))</f>
        <v/>
      </c>
    </row>
    <row r="510">
      <c r="A510">
        <f>INDEX(resultados!$A$2:$ZZ$1925, 504, MATCH($B$1, resultados!$A$1:$ZZ$1, 0))</f>
        <v/>
      </c>
      <c r="B510">
        <f>INDEX(resultados!$A$2:$ZZ$1925, 504, MATCH($B$2, resultados!$A$1:$ZZ$1, 0))</f>
        <v/>
      </c>
      <c r="C510">
        <f>INDEX(resultados!$A$2:$ZZ$1925, 504, MATCH($B$3, resultados!$A$1:$ZZ$1, 0))</f>
        <v/>
      </c>
    </row>
    <row r="511">
      <c r="A511">
        <f>INDEX(resultados!$A$2:$ZZ$1925, 505, MATCH($B$1, resultados!$A$1:$ZZ$1, 0))</f>
        <v/>
      </c>
      <c r="B511">
        <f>INDEX(resultados!$A$2:$ZZ$1925, 505, MATCH($B$2, resultados!$A$1:$ZZ$1, 0))</f>
        <v/>
      </c>
      <c r="C511">
        <f>INDEX(resultados!$A$2:$ZZ$1925, 505, MATCH($B$3, resultados!$A$1:$ZZ$1, 0))</f>
        <v/>
      </c>
    </row>
    <row r="512">
      <c r="A512">
        <f>INDEX(resultados!$A$2:$ZZ$1925, 506, MATCH($B$1, resultados!$A$1:$ZZ$1, 0))</f>
        <v/>
      </c>
      <c r="B512">
        <f>INDEX(resultados!$A$2:$ZZ$1925, 506, MATCH($B$2, resultados!$A$1:$ZZ$1, 0))</f>
        <v/>
      </c>
      <c r="C512">
        <f>INDEX(resultados!$A$2:$ZZ$1925, 506, MATCH($B$3, resultados!$A$1:$ZZ$1, 0))</f>
        <v/>
      </c>
    </row>
    <row r="513">
      <c r="A513">
        <f>INDEX(resultados!$A$2:$ZZ$1925, 507, MATCH($B$1, resultados!$A$1:$ZZ$1, 0))</f>
        <v/>
      </c>
      <c r="B513">
        <f>INDEX(resultados!$A$2:$ZZ$1925, 507, MATCH($B$2, resultados!$A$1:$ZZ$1, 0))</f>
        <v/>
      </c>
      <c r="C513">
        <f>INDEX(resultados!$A$2:$ZZ$1925, 507, MATCH($B$3, resultados!$A$1:$ZZ$1, 0))</f>
        <v/>
      </c>
    </row>
    <row r="514">
      <c r="A514">
        <f>INDEX(resultados!$A$2:$ZZ$1925, 508, MATCH($B$1, resultados!$A$1:$ZZ$1, 0))</f>
        <v/>
      </c>
      <c r="B514">
        <f>INDEX(resultados!$A$2:$ZZ$1925, 508, MATCH($B$2, resultados!$A$1:$ZZ$1, 0))</f>
        <v/>
      </c>
      <c r="C514">
        <f>INDEX(resultados!$A$2:$ZZ$1925, 508, MATCH($B$3, resultados!$A$1:$ZZ$1, 0))</f>
        <v/>
      </c>
    </row>
    <row r="515">
      <c r="A515">
        <f>INDEX(resultados!$A$2:$ZZ$1925, 509, MATCH($B$1, resultados!$A$1:$ZZ$1, 0))</f>
        <v/>
      </c>
      <c r="B515">
        <f>INDEX(resultados!$A$2:$ZZ$1925, 509, MATCH($B$2, resultados!$A$1:$ZZ$1, 0))</f>
        <v/>
      </c>
      <c r="C515">
        <f>INDEX(resultados!$A$2:$ZZ$1925, 509, MATCH($B$3, resultados!$A$1:$ZZ$1, 0))</f>
        <v/>
      </c>
    </row>
    <row r="516">
      <c r="A516">
        <f>INDEX(resultados!$A$2:$ZZ$1925, 510, MATCH($B$1, resultados!$A$1:$ZZ$1, 0))</f>
        <v/>
      </c>
      <c r="B516">
        <f>INDEX(resultados!$A$2:$ZZ$1925, 510, MATCH($B$2, resultados!$A$1:$ZZ$1, 0))</f>
        <v/>
      </c>
      <c r="C516">
        <f>INDEX(resultados!$A$2:$ZZ$1925, 510, MATCH($B$3, resultados!$A$1:$ZZ$1, 0))</f>
        <v/>
      </c>
    </row>
    <row r="517">
      <c r="A517">
        <f>INDEX(resultados!$A$2:$ZZ$1925, 511, MATCH($B$1, resultados!$A$1:$ZZ$1, 0))</f>
        <v/>
      </c>
      <c r="B517">
        <f>INDEX(resultados!$A$2:$ZZ$1925, 511, MATCH($B$2, resultados!$A$1:$ZZ$1, 0))</f>
        <v/>
      </c>
      <c r="C517">
        <f>INDEX(resultados!$A$2:$ZZ$1925, 511, MATCH($B$3, resultados!$A$1:$ZZ$1, 0))</f>
        <v/>
      </c>
    </row>
    <row r="518">
      <c r="A518">
        <f>INDEX(resultados!$A$2:$ZZ$1925, 512, MATCH($B$1, resultados!$A$1:$ZZ$1, 0))</f>
        <v/>
      </c>
      <c r="B518">
        <f>INDEX(resultados!$A$2:$ZZ$1925, 512, MATCH($B$2, resultados!$A$1:$ZZ$1, 0))</f>
        <v/>
      </c>
      <c r="C518">
        <f>INDEX(resultados!$A$2:$ZZ$1925, 512, MATCH($B$3, resultados!$A$1:$ZZ$1, 0))</f>
        <v/>
      </c>
    </row>
    <row r="519">
      <c r="A519">
        <f>INDEX(resultados!$A$2:$ZZ$1925, 513, MATCH($B$1, resultados!$A$1:$ZZ$1, 0))</f>
        <v/>
      </c>
      <c r="B519">
        <f>INDEX(resultados!$A$2:$ZZ$1925, 513, MATCH($B$2, resultados!$A$1:$ZZ$1, 0))</f>
        <v/>
      </c>
      <c r="C519">
        <f>INDEX(resultados!$A$2:$ZZ$1925, 513, MATCH($B$3, resultados!$A$1:$ZZ$1, 0))</f>
        <v/>
      </c>
    </row>
    <row r="520">
      <c r="A520">
        <f>INDEX(resultados!$A$2:$ZZ$1925, 514, MATCH($B$1, resultados!$A$1:$ZZ$1, 0))</f>
        <v/>
      </c>
      <c r="B520">
        <f>INDEX(resultados!$A$2:$ZZ$1925, 514, MATCH($B$2, resultados!$A$1:$ZZ$1, 0))</f>
        <v/>
      </c>
      <c r="C520">
        <f>INDEX(resultados!$A$2:$ZZ$1925, 514, MATCH($B$3, resultados!$A$1:$ZZ$1, 0))</f>
        <v/>
      </c>
    </row>
    <row r="521">
      <c r="A521">
        <f>INDEX(resultados!$A$2:$ZZ$1925, 515, MATCH($B$1, resultados!$A$1:$ZZ$1, 0))</f>
        <v/>
      </c>
      <c r="B521">
        <f>INDEX(resultados!$A$2:$ZZ$1925, 515, MATCH($B$2, resultados!$A$1:$ZZ$1, 0))</f>
        <v/>
      </c>
      <c r="C521">
        <f>INDEX(resultados!$A$2:$ZZ$1925, 515, MATCH($B$3, resultados!$A$1:$ZZ$1, 0))</f>
        <v/>
      </c>
    </row>
    <row r="522">
      <c r="A522">
        <f>INDEX(resultados!$A$2:$ZZ$1925, 516, MATCH($B$1, resultados!$A$1:$ZZ$1, 0))</f>
        <v/>
      </c>
      <c r="B522">
        <f>INDEX(resultados!$A$2:$ZZ$1925, 516, MATCH($B$2, resultados!$A$1:$ZZ$1, 0))</f>
        <v/>
      </c>
      <c r="C522">
        <f>INDEX(resultados!$A$2:$ZZ$1925, 516, MATCH($B$3, resultados!$A$1:$ZZ$1, 0))</f>
        <v/>
      </c>
    </row>
    <row r="523">
      <c r="A523">
        <f>INDEX(resultados!$A$2:$ZZ$1925, 517, MATCH($B$1, resultados!$A$1:$ZZ$1, 0))</f>
        <v/>
      </c>
      <c r="B523">
        <f>INDEX(resultados!$A$2:$ZZ$1925, 517, MATCH($B$2, resultados!$A$1:$ZZ$1, 0))</f>
        <v/>
      </c>
      <c r="C523">
        <f>INDEX(resultados!$A$2:$ZZ$1925, 517, MATCH($B$3, resultados!$A$1:$ZZ$1, 0))</f>
        <v/>
      </c>
    </row>
    <row r="524">
      <c r="A524">
        <f>INDEX(resultados!$A$2:$ZZ$1925, 518, MATCH($B$1, resultados!$A$1:$ZZ$1, 0))</f>
        <v/>
      </c>
      <c r="B524">
        <f>INDEX(resultados!$A$2:$ZZ$1925, 518, MATCH($B$2, resultados!$A$1:$ZZ$1, 0))</f>
        <v/>
      </c>
      <c r="C524">
        <f>INDEX(resultados!$A$2:$ZZ$1925, 518, MATCH($B$3, resultados!$A$1:$ZZ$1, 0))</f>
        <v/>
      </c>
    </row>
    <row r="525">
      <c r="A525">
        <f>INDEX(resultados!$A$2:$ZZ$1925, 519, MATCH($B$1, resultados!$A$1:$ZZ$1, 0))</f>
        <v/>
      </c>
      <c r="B525">
        <f>INDEX(resultados!$A$2:$ZZ$1925, 519, MATCH($B$2, resultados!$A$1:$ZZ$1, 0))</f>
        <v/>
      </c>
      <c r="C525">
        <f>INDEX(resultados!$A$2:$ZZ$1925, 519, MATCH($B$3, resultados!$A$1:$ZZ$1, 0))</f>
        <v/>
      </c>
    </row>
    <row r="526">
      <c r="A526">
        <f>INDEX(resultados!$A$2:$ZZ$1925, 520, MATCH($B$1, resultados!$A$1:$ZZ$1, 0))</f>
        <v/>
      </c>
      <c r="B526">
        <f>INDEX(resultados!$A$2:$ZZ$1925, 520, MATCH($B$2, resultados!$A$1:$ZZ$1, 0))</f>
        <v/>
      </c>
      <c r="C526">
        <f>INDEX(resultados!$A$2:$ZZ$1925, 520, MATCH($B$3, resultados!$A$1:$ZZ$1, 0))</f>
        <v/>
      </c>
    </row>
    <row r="527">
      <c r="A527">
        <f>INDEX(resultados!$A$2:$ZZ$1925, 521, MATCH($B$1, resultados!$A$1:$ZZ$1, 0))</f>
        <v/>
      </c>
      <c r="B527">
        <f>INDEX(resultados!$A$2:$ZZ$1925, 521, MATCH($B$2, resultados!$A$1:$ZZ$1, 0))</f>
        <v/>
      </c>
      <c r="C527">
        <f>INDEX(resultados!$A$2:$ZZ$1925, 521, MATCH($B$3, resultados!$A$1:$ZZ$1, 0))</f>
        <v/>
      </c>
    </row>
    <row r="528">
      <c r="A528">
        <f>INDEX(resultados!$A$2:$ZZ$1925, 522, MATCH($B$1, resultados!$A$1:$ZZ$1, 0))</f>
        <v/>
      </c>
      <c r="B528">
        <f>INDEX(resultados!$A$2:$ZZ$1925, 522, MATCH($B$2, resultados!$A$1:$ZZ$1, 0))</f>
        <v/>
      </c>
      <c r="C528">
        <f>INDEX(resultados!$A$2:$ZZ$1925, 522, MATCH($B$3, resultados!$A$1:$ZZ$1, 0))</f>
        <v/>
      </c>
    </row>
    <row r="529">
      <c r="A529">
        <f>INDEX(resultados!$A$2:$ZZ$1925, 523, MATCH($B$1, resultados!$A$1:$ZZ$1, 0))</f>
        <v/>
      </c>
      <c r="B529">
        <f>INDEX(resultados!$A$2:$ZZ$1925, 523, MATCH($B$2, resultados!$A$1:$ZZ$1, 0))</f>
        <v/>
      </c>
      <c r="C529">
        <f>INDEX(resultados!$A$2:$ZZ$1925, 523, MATCH($B$3, resultados!$A$1:$ZZ$1, 0))</f>
        <v/>
      </c>
    </row>
    <row r="530">
      <c r="A530">
        <f>INDEX(resultados!$A$2:$ZZ$1925, 524, MATCH($B$1, resultados!$A$1:$ZZ$1, 0))</f>
        <v/>
      </c>
      <c r="B530">
        <f>INDEX(resultados!$A$2:$ZZ$1925, 524, MATCH($B$2, resultados!$A$1:$ZZ$1, 0))</f>
        <v/>
      </c>
      <c r="C530">
        <f>INDEX(resultados!$A$2:$ZZ$1925, 524, MATCH($B$3, resultados!$A$1:$ZZ$1, 0))</f>
        <v/>
      </c>
    </row>
    <row r="531">
      <c r="A531">
        <f>INDEX(resultados!$A$2:$ZZ$1925, 525, MATCH($B$1, resultados!$A$1:$ZZ$1, 0))</f>
        <v/>
      </c>
      <c r="B531">
        <f>INDEX(resultados!$A$2:$ZZ$1925, 525, MATCH($B$2, resultados!$A$1:$ZZ$1, 0))</f>
        <v/>
      </c>
      <c r="C531">
        <f>INDEX(resultados!$A$2:$ZZ$1925, 525, MATCH($B$3, resultados!$A$1:$ZZ$1, 0))</f>
        <v/>
      </c>
    </row>
    <row r="532">
      <c r="A532">
        <f>INDEX(resultados!$A$2:$ZZ$1925, 526, MATCH($B$1, resultados!$A$1:$ZZ$1, 0))</f>
        <v/>
      </c>
      <c r="B532">
        <f>INDEX(resultados!$A$2:$ZZ$1925, 526, MATCH($B$2, resultados!$A$1:$ZZ$1, 0))</f>
        <v/>
      </c>
      <c r="C532">
        <f>INDEX(resultados!$A$2:$ZZ$1925, 526, MATCH($B$3, resultados!$A$1:$ZZ$1, 0))</f>
        <v/>
      </c>
    </row>
    <row r="533">
      <c r="A533">
        <f>INDEX(resultados!$A$2:$ZZ$1925, 527, MATCH($B$1, resultados!$A$1:$ZZ$1, 0))</f>
        <v/>
      </c>
      <c r="B533">
        <f>INDEX(resultados!$A$2:$ZZ$1925, 527, MATCH($B$2, resultados!$A$1:$ZZ$1, 0))</f>
        <v/>
      </c>
      <c r="C533">
        <f>INDEX(resultados!$A$2:$ZZ$1925, 527, MATCH($B$3, resultados!$A$1:$ZZ$1, 0))</f>
        <v/>
      </c>
    </row>
    <row r="534">
      <c r="A534">
        <f>INDEX(resultados!$A$2:$ZZ$1925, 528, MATCH($B$1, resultados!$A$1:$ZZ$1, 0))</f>
        <v/>
      </c>
      <c r="B534">
        <f>INDEX(resultados!$A$2:$ZZ$1925, 528, MATCH($B$2, resultados!$A$1:$ZZ$1, 0))</f>
        <v/>
      </c>
      <c r="C534">
        <f>INDEX(resultados!$A$2:$ZZ$1925, 528, MATCH($B$3, resultados!$A$1:$ZZ$1, 0))</f>
        <v/>
      </c>
    </row>
    <row r="535">
      <c r="A535">
        <f>INDEX(resultados!$A$2:$ZZ$1925, 529, MATCH($B$1, resultados!$A$1:$ZZ$1, 0))</f>
        <v/>
      </c>
      <c r="B535">
        <f>INDEX(resultados!$A$2:$ZZ$1925, 529, MATCH($B$2, resultados!$A$1:$ZZ$1, 0))</f>
        <v/>
      </c>
      <c r="C535">
        <f>INDEX(resultados!$A$2:$ZZ$1925, 529, MATCH($B$3, resultados!$A$1:$ZZ$1, 0))</f>
        <v/>
      </c>
    </row>
    <row r="536">
      <c r="A536">
        <f>INDEX(resultados!$A$2:$ZZ$1925, 530, MATCH($B$1, resultados!$A$1:$ZZ$1, 0))</f>
        <v/>
      </c>
      <c r="B536">
        <f>INDEX(resultados!$A$2:$ZZ$1925, 530, MATCH($B$2, resultados!$A$1:$ZZ$1, 0))</f>
        <v/>
      </c>
      <c r="C536">
        <f>INDEX(resultados!$A$2:$ZZ$1925, 530, MATCH($B$3, resultados!$A$1:$ZZ$1, 0))</f>
        <v/>
      </c>
    </row>
    <row r="537">
      <c r="A537">
        <f>INDEX(resultados!$A$2:$ZZ$1925, 531, MATCH($B$1, resultados!$A$1:$ZZ$1, 0))</f>
        <v/>
      </c>
      <c r="B537">
        <f>INDEX(resultados!$A$2:$ZZ$1925, 531, MATCH($B$2, resultados!$A$1:$ZZ$1, 0))</f>
        <v/>
      </c>
      <c r="C537">
        <f>INDEX(resultados!$A$2:$ZZ$1925, 531, MATCH($B$3, resultados!$A$1:$ZZ$1, 0))</f>
        <v/>
      </c>
    </row>
    <row r="538">
      <c r="A538">
        <f>INDEX(resultados!$A$2:$ZZ$1925, 532, MATCH($B$1, resultados!$A$1:$ZZ$1, 0))</f>
        <v/>
      </c>
      <c r="B538">
        <f>INDEX(resultados!$A$2:$ZZ$1925, 532, MATCH($B$2, resultados!$A$1:$ZZ$1, 0))</f>
        <v/>
      </c>
      <c r="C538">
        <f>INDEX(resultados!$A$2:$ZZ$1925, 532, MATCH($B$3, resultados!$A$1:$ZZ$1, 0))</f>
        <v/>
      </c>
    </row>
    <row r="539">
      <c r="A539">
        <f>INDEX(resultados!$A$2:$ZZ$1925, 533, MATCH($B$1, resultados!$A$1:$ZZ$1, 0))</f>
        <v/>
      </c>
      <c r="B539">
        <f>INDEX(resultados!$A$2:$ZZ$1925, 533, MATCH($B$2, resultados!$A$1:$ZZ$1, 0))</f>
        <v/>
      </c>
      <c r="C539">
        <f>INDEX(resultados!$A$2:$ZZ$1925, 533, MATCH($B$3, resultados!$A$1:$ZZ$1, 0))</f>
        <v/>
      </c>
    </row>
    <row r="540">
      <c r="A540">
        <f>INDEX(resultados!$A$2:$ZZ$1925, 534, MATCH($B$1, resultados!$A$1:$ZZ$1, 0))</f>
        <v/>
      </c>
      <c r="B540">
        <f>INDEX(resultados!$A$2:$ZZ$1925, 534, MATCH($B$2, resultados!$A$1:$ZZ$1, 0))</f>
        <v/>
      </c>
      <c r="C540">
        <f>INDEX(resultados!$A$2:$ZZ$1925, 534, MATCH($B$3, resultados!$A$1:$ZZ$1, 0))</f>
        <v/>
      </c>
    </row>
    <row r="541">
      <c r="A541">
        <f>INDEX(resultados!$A$2:$ZZ$1925, 535, MATCH($B$1, resultados!$A$1:$ZZ$1, 0))</f>
        <v/>
      </c>
      <c r="B541">
        <f>INDEX(resultados!$A$2:$ZZ$1925, 535, MATCH($B$2, resultados!$A$1:$ZZ$1, 0))</f>
        <v/>
      </c>
      <c r="C541">
        <f>INDEX(resultados!$A$2:$ZZ$1925, 535, MATCH($B$3, resultados!$A$1:$ZZ$1, 0))</f>
        <v/>
      </c>
    </row>
    <row r="542">
      <c r="A542">
        <f>INDEX(resultados!$A$2:$ZZ$1925, 536, MATCH($B$1, resultados!$A$1:$ZZ$1, 0))</f>
        <v/>
      </c>
      <c r="B542">
        <f>INDEX(resultados!$A$2:$ZZ$1925, 536, MATCH($B$2, resultados!$A$1:$ZZ$1, 0))</f>
        <v/>
      </c>
      <c r="C542">
        <f>INDEX(resultados!$A$2:$ZZ$1925, 536, MATCH($B$3, resultados!$A$1:$ZZ$1, 0))</f>
        <v/>
      </c>
    </row>
    <row r="543">
      <c r="A543">
        <f>INDEX(resultados!$A$2:$ZZ$1925, 537, MATCH($B$1, resultados!$A$1:$ZZ$1, 0))</f>
        <v/>
      </c>
      <c r="B543">
        <f>INDEX(resultados!$A$2:$ZZ$1925, 537, MATCH($B$2, resultados!$A$1:$ZZ$1, 0))</f>
        <v/>
      </c>
      <c r="C543">
        <f>INDEX(resultados!$A$2:$ZZ$1925, 537, MATCH($B$3, resultados!$A$1:$ZZ$1, 0))</f>
        <v/>
      </c>
    </row>
    <row r="544">
      <c r="A544">
        <f>INDEX(resultados!$A$2:$ZZ$1925, 538, MATCH($B$1, resultados!$A$1:$ZZ$1, 0))</f>
        <v/>
      </c>
      <c r="B544">
        <f>INDEX(resultados!$A$2:$ZZ$1925, 538, MATCH($B$2, resultados!$A$1:$ZZ$1, 0))</f>
        <v/>
      </c>
      <c r="C544">
        <f>INDEX(resultados!$A$2:$ZZ$1925, 538, MATCH($B$3, resultados!$A$1:$ZZ$1, 0))</f>
        <v/>
      </c>
    </row>
    <row r="545">
      <c r="A545">
        <f>INDEX(resultados!$A$2:$ZZ$1925, 539, MATCH($B$1, resultados!$A$1:$ZZ$1, 0))</f>
        <v/>
      </c>
      <c r="B545">
        <f>INDEX(resultados!$A$2:$ZZ$1925, 539, MATCH($B$2, resultados!$A$1:$ZZ$1, 0))</f>
        <v/>
      </c>
      <c r="C545">
        <f>INDEX(resultados!$A$2:$ZZ$1925, 539, MATCH($B$3, resultados!$A$1:$ZZ$1, 0))</f>
        <v/>
      </c>
    </row>
    <row r="546">
      <c r="A546">
        <f>INDEX(resultados!$A$2:$ZZ$1925, 540, MATCH($B$1, resultados!$A$1:$ZZ$1, 0))</f>
        <v/>
      </c>
      <c r="B546">
        <f>INDEX(resultados!$A$2:$ZZ$1925, 540, MATCH($B$2, resultados!$A$1:$ZZ$1, 0))</f>
        <v/>
      </c>
      <c r="C546">
        <f>INDEX(resultados!$A$2:$ZZ$1925, 540, MATCH($B$3, resultados!$A$1:$ZZ$1, 0))</f>
        <v/>
      </c>
    </row>
    <row r="547">
      <c r="A547">
        <f>INDEX(resultados!$A$2:$ZZ$1925, 541, MATCH($B$1, resultados!$A$1:$ZZ$1, 0))</f>
        <v/>
      </c>
      <c r="B547">
        <f>INDEX(resultados!$A$2:$ZZ$1925, 541, MATCH($B$2, resultados!$A$1:$ZZ$1, 0))</f>
        <v/>
      </c>
      <c r="C547">
        <f>INDEX(resultados!$A$2:$ZZ$1925, 541, MATCH($B$3, resultados!$A$1:$ZZ$1, 0))</f>
        <v/>
      </c>
    </row>
    <row r="548">
      <c r="A548">
        <f>INDEX(resultados!$A$2:$ZZ$1925, 542, MATCH($B$1, resultados!$A$1:$ZZ$1, 0))</f>
        <v/>
      </c>
      <c r="B548">
        <f>INDEX(resultados!$A$2:$ZZ$1925, 542, MATCH($B$2, resultados!$A$1:$ZZ$1, 0))</f>
        <v/>
      </c>
      <c r="C548">
        <f>INDEX(resultados!$A$2:$ZZ$1925, 542, MATCH($B$3, resultados!$A$1:$ZZ$1, 0))</f>
        <v/>
      </c>
    </row>
    <row r="549">
      <c r="A549">
        <f>INDEX(resultados!$A$2:$ZZ$1925, 543, MATCH($B$1, resultados!$A$1:$ZZ$1, 0))</f>
        <v/>
      </c>
      <c r="B549">
        <f>INDEX(resultados!$A$2:$ZZ$1925, 543, MATCH($B$2, resultados!$A$1:$ZZ$1, 0))</f>
        <v/>
      </c>
      <c r="C549">
        <f>INDEX(resultados!$A$2:$ZZ$1925, 543, MATCH($B$3, resultados!$A$1:$ZZ$1, 0))</f>
        <v/>
      </c>
    </row>
    <row r="550">
      <c r="A550">
        <f>INDEX(resultados!$A$2:$ZZ$1925, 544, MATCH($B$1, resultados!$A$1:$ZZ$1, 0))</f>
        <v/>
      </c>
      <c r="B550">
        <f>INDEX(resultados!$A$2:$ZZ$1925, 544, MATCH($B$2, resultados!$A$1:$ZZ$1, 0))</f>
        <v/>
      </c>
      <c r="C550">
        <f>INDEX(resultados!$A$2:$ZZ$1925, 544, MATCH($B$3, resultados!$A$1:$ZZ$1, 0))</f>
        <v/>
      </c>
    </row>
    <row r="551">
      <c r="A551">
        <f>INDEX(resultados!$A$2:$ZZ$1925, 545, MATCH($B$1, resultados!$A$1:$ZZ$1, 0))</f>
        <v/>
      </c>
      <c r="B551">
        <f>INDEX(resultados!$A$2:$ZZ$1925, 545, MATCH($B$2, resultados!$A$1:$ZZ$1, 0))</f>
        <v/>
      </c>
      <c r="C551">
        <f>INDEX(resultados!$A$2:$ZZ$1925, 545, MATCH($B$3, resultados!$A$1:$ZZ$1, 0))</f>
        <v/>
      </c>
    </row>
    <row r="552">
      <c r="A552">
        <f>INDEX(resultados!$A$2:$ZZ$1925, 546, MATCH($B$1, resultados!$A$1:$ZZ$1, 0))</f>
        <v/>
      </c>
      <c r="B552">
        <f>INDEX(resultados!$A$2:$ZZ$1925, 546, MATCH($B$2, resultados!$A$1:$ZZ$1, 0))</f>
        <v/>
      </c>
      <c r="C552">
        <f>INDEX(resultados!$A$2:$ZZ$1925, 546, MATCH($B$3, resultados!$A$1:$ZZ$1, 0))</f>
        <v/>
      </c>
    </row>
    <row r="553">
      <c r="A553">
        <f>INDEX(resultados!$A$2:$ZZ$1925, 547, MATCH($B$1, resultados!$A$1:$ZZ$1, 0))</f>
        <v/>
      </c>
      <c r="B553">
        <f>INDEX(resultados!$A$2:$ZZ$1925, 547, MATCH($B$2, resultados!$A$1:$ZZ$1, 0))</f>
        <v/>
      </c>
      <c r="C553">
        <f>INDEX(resultados!$A$2:$ZZ$1925, 547, MATCH($B$3, resultados!$A$1:$ZZ$1, 0))</f>
        <v/>
      </c>
    </row>
    <row r="554">
      <c r="A554">
        <f>INDEX(resultados!$A$2:$ZZ$1925, 548, MATCH($B$1, resultados!$A$1:$ZZ$1, 0))</f>
        <v/>
      </c>
      <c r="B554">
        <f>INDEX(resultados!$A$2:$ZZ$1925, 548, MATCH($B$2, resultados!$A$1:$ZZ$1, 0))</f>
        <v/>
      </c>
      <c r="C554">
        <f>INDEX(resultados!$A$2:$ZZ$1925, 548, MATCH($B$3, resultados!$A$1:$ZZ$1, 0))</f>
        <v/>
      </c>
    </row>
    <row r="555">
      <c r="A555">
        <f>INDEX(resultados!$A$2:$ZZ$1925, 549, MATCH($B$1, resultados!$A$1:$ZZ$1, 0))</f>
        <v/>
      </c>
      <c r="B555">
        <f>INDEX(resultados!$A$2:$ZZ$1925, 549, MATCH($B$2, resultados!$A$1:$ZZ$1, 0))</f>
        <v/>
      </c>
      <c r="C555">
        <f>INDEX(resultados!$A$2:$ZZ$1925, 549, MATCH($B$3, resultados!$A$1:$ZZ$1, 0))</f>
        <v/>
      </c>
    </row>
    <row r="556">
      <c r="A556">
        <f>INDEX(resultados!$A$2:$ZZ$1925, 550, MATCH($B$1, resultados!$A$1:$ZZ$1, 0))</f>
        <v/>
      </c>
      <c r="B556">
        <f>INDEX(resultados!$A$2:$ZZ$1925, 550, MATCH($B$2, resultados!$A$1:$ZZ$1, 0))</f>
        <v/>
      </c>
      <c r="C556">
        <f>INDEX(resultados!$A$2:$ZZ$1925, 550, MATCH($B$3, resultados!$A$1:$ZZ$1, 0))</f>
        <v/>
      </c>
    </row>
    <row r="557">
      <c r="A557">
        <f>INDEX(resultados!$A$2:$ZZ$1925, 551, MATCH($B$1, resultados!$A$1:$ZZ$1, 0))</f>
        <v/>
      </c>
      <c r="B557">
        <f>INDEX(resultados!$A$2:$ZZ$1925, 551, MATCH($B$2, resultados!$A$1:$ZZ$1, 0))</f>
        <v/>
      </c>
      <c r="C557">
        <f>INDEX(resultados!$A$2:$ZZ$1925, 551, MATCH($B$3, resultados!$A$1:$ZZ$1, 0))</f>
        <v/>
      </c>
    </row>
    <row r="558">
      <c r="A558">
        <f>INDEX(resultados!$A$2:$ZZ$1925, 552, MATCH($B$1, resultados!$A$1:$ZZ$1, 0))</f>
        <v/>
      </c>
      <c r="B558">
        <f>INDEX(resultados!$A$2:$ZZ$1925, 552, MATCH($B$2, resultados!$A$1:$ZZ$1, 0))</f>
        <v/>
      </c>
      <c r="C558">
        <f>INDEX(resultados!$A$2:$ZZ$1925, 552, MATCH($B$3, resultados!$A$1:$ZZ$1, 0))</f>
        <v/>
      </c>
    </row>
    <row r="559">
      <c r="A559">
        <f>INDEX(resultados!$A$2:$ZZ$1925, 553, MATCH($B$1, resultados!$A$1:$ZZ$1, 0))</f>
        <v/>
      </c>
      <c r="B559">
        <f>INDEX(resultados!$A$2:$ZZ$1925, 553, MATCH($B$2, resultados!$A$1:$ZZ$1, 0))</f>
        <v/>
      </c>
      <c r="C559">
        <f>INDEX(resultados!$A$2:$ZZ$1925, 553, MATCH($B$3, resultados!$A$1:$ZZ$1, 0))</f>
        <v/>
      </c>
    </row>
    <row r="560">
      <c r="A560">
        <f>INDEX(resultados!$A$2:$ZZ$1925, 554, MATCH($B$1, resultados!$A$1:$ZZ$1, 0))</f>
        <v/>
      </c>
      <c r="B560">
        <f>INDEX(resultados!$A$2:$ZZ$1925, 554, MATCH($B$2, resultados!$A$1:$ZZ$1, 0))</f>
        <v/>
      </c>
      <c r="C560">
        <f>INDEX(resultados!$A$2:$ZZ$1925, 554, MATCH($B$3, resultados!$A$1:$ZZ$1, 0))</f>
        <v/>
      </c>
    </row>
    <row r="561">
      <c r="A561">
        <f>INDEX(resultados!$A$2:$ZZ$1925, 555, MATCH($B$1, resultados!$A$1:$ZZ$1, 0))</f>
        <v/>
      </c>
      <c r="B561">
        <f>INDEX(resultados!$A$2:$ZZ$1925, 555, MATCH($B$2, resultados!$A$1:$ZZ$1, 0))</f>
        <v/>
      </c>
      <c r="C561">
        <f>INDEX(resultados!$A$2:$ZZ$1925, 555, MATCH($B$3, resultados!$A$1:$ZZ$1, 0))</f>
        <v/>
      </c>
    </row>
    <row r="562">
      <c r="A562">
        <f>INDEX(resultados!$A$2:$ZZ$1925, 556, MATCH($B$1, resultados!$A$1:$ZZ$1, 0))</f>
        <v/>
      </c>
      <c r="B562">
        <f>INDEX(resultados!$A$2:$ZZ$1925, 556, MATCH($B$2, resultados!$A$1:$ZZ$1, 0))</f>
        <v/>
      </c>
      <c r="C562">
        <f>INDEX(resultados!$A$2:$ZZ$1925, 556, MATCH($B$3, resultados!$A$1:$ZZ$1, 0))</f>
        <v/>
      </c>
    </row>
    <row r="563">
      <c r="A563">
        <f>INDEX(resultados!$A$2:$ZZ$1925, 557, MATCH($B$1, resultados!$A$1:$ZZ$1, 0))</f>
        <v/>
      </c>
      <c r="B563">
        <f>INDEX(resultados!$A$2:$ZZ$1925, 557, MATCH($B$2, resultados!$A$1:$ZZ$1, 0))</f>
        <v/>
      </c>
      <c r="C563">
        <f>INDEX(resultados!$A$2:$ZZ$1925, 557, MATCH($B$3, resultados!$A$1:$ZZ$1, 0))</f>
        <v/>
      </c>
    </row>
    <row r="564">
      <c r="A564">
        <f>INDEX(resultados!$A$2:$ZZ$1925, 558, MATCH($B$1, resultados!$A$1:$ZZ$1, 0))</f>
        <v/>
      </c>
      <c r="B564">
        <f>INDEX(resultados!$A$2:$ZZ$1925, 558, MATCH($B$2, resultados!$A$1:$ZZ$1, 0))</f>
        <v/>
      </c>
      <c r="C564">
        <f>INDEX(resultados!$A$2:$ZZ$1925, 558, MATCH($B$3, resultados!$A$1:$ZZ$1, 0))</f>
        <v/>
      </c>
    </row>
    <row r="565">
      <c r="A565">
        <f>INDEX(resultados!$A$2:$ZZ$1925, 559, MATCH($B$1, resultados!$A$1:$ZZ$1, 0))</f>
        <v/>
      </c>
      <c r="B565">
        <f>INDEX(resultados!$A$2:$ZZ$1925, 559, MATCH($B$2, resultados!$A$1:$ZZ$1, 0))</f>
        <v/>
      </c>
      <c r="C565">
        <f>INDEX(resultados!$A$2:$ZZ$1925, 559, MATCH($B$3, resultados!$A$1:$ZZ$1, 0))</f>
        <v/>
      </c>
    </row>
    <row r="566">
      <c r="A566">
        <f>INDEX(resultados!$A$2:$ZZ$1925, 560, MATCH($B$1, resultados!$A$1:$ZZ$1, 0))</f>
        <v/>
      </c>
      <c r="B566">
        <f>INDEX(resultados!$A$2:$ZZ$1925, 560, MATCH($B$2, resultados!$A$1:$ZZ$1, 0))</f>
        <v/>
      </c>
      <c r="C566">
        <f>INDEX(resultados!$A$2:$ZZ$1925, 560, MATCH($B$3, resultados!$A$1:$ZZ$1, 0))</f>
        <v/>
      </c>
    </row>
    <row r="567">
      <c r="A567">
        <f>INDEX(resultados!$A$2:$ZZ$1925, 561, MATCH($B$1, resultados!$A$1:$ZZ$1, 0))</f>
        <v/>
      </c>
      <c r="B567">
        <f>INDEX(resultados!$A$2:$ZZ$1925, 561, MATCH($B$2, resultados!$A$1:$ZZ$1, 0))</f>
        <v/>
      </c>
      <c r="C567">
        <f>INDEX(resultados!$A$2:$ZZ$1925, 561, MATCH($B$3, resultados!$A$1:$ZZ$1, 0))</f>
        <v/>
      </c>
    </row>
    <row r="568">
      <c r="A568">
        <f>INDEX(resultados!$A$2:$ZZ$1925, 562, MATCH($B$1, resultados!$A$1:$ZZ$1, 0))</f>
        <v/>
      </c>
      <c r="B568">
        <f>INDEX(resultados!$A$2:$ZZ$1925, 562, MATCH($B$2, resultados!$A$1:$ZZ$1, 0))</f>
        <v/>
      </c>
      <c r="C568">
        <f>INDEX(resultados!$A$2:$ZZ$1925, 562, MATCH($B$3, resultados!$A$1:$ZZ$1, 0))</f>
        <v/>
      </c>
    </row>
    <row r="569">
      <c r="A569">
        <f>INDEX(resultados!$A$2:$ZZ$1925, 563, MATCH($B$1, resultados!$A$1:$ZZ$1, 0))</f>
        <v/>
      </c>
      <c r="B569">
        <f>INDEX(resultados!$A$2:$ZZ$1925, 563, MATCH($B$2, resultados!$A$1:$ZZ$1, 0))</f>
        <v/>
      </c>
      <c r="C569">
        <f>INDEX(resultados!$A$2:$ZZ$1925, 563, MATCH($B$3, resultados!$A$1:$ZZ$1, 0))</f>
        <v/>
      </c>
    </row>
    <row r="570">
      <c r="A570">
        <f>INDEX(resultados!$A$2:$ZZ$1925, 564, MATCH($B$1, resultados!$A$1:$ZZ$1, 0))</f>
        <v/>
      </c>
      <c r="B570">
        <f>INDEX(resultados!$A$2:$ZZ$1925, 564, MATCH($B$2, resultados!$A$1:$ZZ$1, 0))</f>
        <v/>
      </c>
      <c r="C570">
        <f>INDEX(resultados!$A$2:$ZZ$1925, 564, MATCH($B$3, resultados!$A$1:$ZZ$1, 0))</f>
        <v/>
      </c>
    </row>
    <row r="571">
      <c r="A571">
        <f>INDEX(resultados!$A$2:$ZZ$1925, 565, MATCH($B$1, resultados!$A$1:$ZZ$1, 0))</f>
        <v/>
      </c>
      <c r="B571">
        <f>INDEX(resultados!$A$2:$ZZ$1925, 565, MATCH($B$2, resultados!$A$1:$ZZ$1, 0))</f>
        <v/>
      </c>
      <c r="C571">
        <f>INDEX(resultados!$A$2:$ZZ$1925, 565, MATCH($B$3, resultados!$A$1:$ZZ$1, 0))</f>
        <v/>
      </c>
    </row>
    <row r="572">
      <c r="A572">
        <f>INDEX(resultados!$A$2:$ZZ$1925, 566, MATCH($B$1, resultados!$A$1:$ZZ$1, 0))</f>
        <v/>
      </c>
      <c r="B572">
        <f>INDEX(resultados!$A$2:$ZZ$1925, 566, MATCH($B$2, resultados!$A$1:$ZZ$1, 0))</f>
        <v/>
      </c>
      <c r="C572">
        <f>INDEX(resultados!$A$2:$ZZ$1925, 566, MATCH($B$3, resultados!$A$1:$ZZ$1, 0))</f>
        <v/>
      </c>
    </row>
    <row r="573">
      <c r="A573">
        <f>INDEX(resultados!$A$2:$ZZ$1925, 567, MATCH($B$1, resultados!$A$1:$ZZ$1, 0))</f>
        <v/>
      </c>
      <c r="B573">
        <f>INDEX(resultados!$A$2:$ZZ$1925, 567, MATCH($B$2, resultados!$A$1:$ZZ$1, 0))</f>
        <v/>
      </c>
      <c r="C573">
        <f>INDEX(resultados!$A$2:$ZZ$1925, 567, MATCH($B$3, resultados!$A$1:$ZZ$1, 0))</f>
        <v/>
      </c>
    </row>
    <row r="574">
      <c r="A574">
        <f>INDEX(resultados!$A$2:$ZZ$1925, 568, MATCH($B$1, resultados!$A$1:$ZZ$1, 0))</f>
        <v/>
      </c>
      <c r="B574">
        <f>INDEX(resultados!$A$2:$ZZ$1925, 568, MATCH($B$2, resultados!$A$1:$ZZ$1, 0))</f>
        <v/>
      </c>
      <c r="C574">
        <f>INDEX(resultados!$A$2:$ZZ$1925, 568, MATCH($B$3, resultados!$A$1:$ZZ$1, 0))</f>
        <v/>
      </c>
    </row>
    <row r="575">
      <c r="A575">
        <f>INDEX(resultados!$A$2:$ZZ$1925, 569, MATCH($B$1, resultados!$A$1:$ZZ$1, 0))</f>
        <v/>
      </c>
      <c r="B575">
        <f>INDEX(resultados!$A$2:$ZZ$1925, 569, MATCH($B$2, resultados!$A$1:$ZZ$1, 0))</f>
        <v/>
      </c>
      <c r="C575">
        <f>INDEX(resultados!$A$2:$ZZ$1925, 569, MATCH($B$3, resultados!$A$1:$ZZ$1, 0))</f>
        <v/>
      </c>
    </row>
    <row r="576">
      <c r="A576">
        <f>INDEX(resultados!$A$2:$ZZ$1925, 570, MATCH($B$1, resultados!$A$1:$ZZ$1, 0))</f>
        <v/>
      </c>
      <c r="B576">
        <f>INDEX(resultados!$A$2:$ZZ$1925, 570, MATCH($B$2, resultados!$A$1:$ZZ$1, 0))</f>
        <v/>
      </c>
      <c r="C576">
        <f>INDEX(resultados!$A$2:$ZZ$1925, 570, MATCH($B$3, resultados!$A$1:$ZZ$1, 0))</f>
        <v/>
      </c>
    </row>
    <row r="577">
      <c r="A577">
        <f>INDEX(resultados!$A$2:$ZZ$1925, 571, MATCH($B$1, resultados!$A$1:$ZZ$1, 0))</f>
        <v/>
      </c>
      <c r="B577">
        <f>INDEX(resultados!$A$2:$ZZ$1925, 571, MATCH($B$2, resultados!$A$1:$ZZ$1, 0))</f>
        <v/>
      </c>
      <c r="C577">
        <f>INDEX(resultados!$A$2:$ZZ$1925, 571, MATCH($B$3, resultados!$A$1:$ZZ$1, 0))</f>
        <v/>
      </c>
    </row>
    <row r="578">
      <c r="A578">
        <f>INDEX(resultados!$A$2:$ZZ$1925, 572, MATCH($B$1, resultados!$A$1:$ZZ$1, 0))</f>
        <v/>
      </c>
      <c r="B578">
        <f>INDEX(resultados!$A$2:$ZZ$1925, 572, MATCH($B$2, resultados!$A$1:$ZZ$1, 0))</f>
        <v/>
      </c>
      <c r="C578">
        <f>INDEX(resultados!$A$2:$ZZ$1925, 572, MATCH($B$3, resultados!$A$1:$ZZ$1, 0))</f>
        <v/>
      </c>
    </row>
    <row r="579">
      <c r="A579">
        <f>INDEX(resultados!$A$2:$ZZ$1925, 573, MATCH($B$1, resultados!$A$1:$ZZ$1, 0))</f>
        <v/>
      </c>
      <c r="B579">
        <f>INDEX(resultados!$A$2:$ZZ$1925, 573, MATCH($B$2, resultados!$A$1:$ZZ$1, 0))</f>
        <v/>
      </c>
      <c r="C579">
        <f>INDEX(resultados!$A$2:$ZZ$1925, 573, MATCH($B$3, resultados!$A$1:$ZZ$1, 0))</f>
        <v/>
      </c>
    </row>
    <row r="580">
      <c r="A580">
        <f>INDEX(resultados!$A$2:$ZZ$1925, 574, MATCH($B$1, resultados!$A$1:$ZZ$1, 0))</f>
        <v/>
      </c>
      <c r="B580">
        <f>INDEX(resultados!$A$2:$ZZ$1925, 574, MATCH($B$2, resultados!$A$1:$ZZ$1, 0))</f>
        <v/>
      </c>
      <c r="C580">
        <f>INDEX(resultados!$A$2:$ZZ$1925, 574, MATCH($B$3, resultados!$A$1:$ZZ$1, 0))</f>
        <v/>
      </c>
    </row>
    <row r="581">
      <c r="A581">
        <f>INDEX(resultados!$A$2:$ZZ$1925, 575, MATCH($B$1, resultados!$A$1:$ZZ$1, 0))</f>
        <v/>
      </c>
      <c r="B581">
        <f>INDEX(resultados!$A$2:$ZZ$1925, 575, MATCH($B$2, resultados!$A$1:$ZZ$1, 0))</f>
        <v/>
      </c>
      <c r="C581">
        <f>INDEX(resultados!$A$2:$ZZ$1925, 575, MATCH($B$3, resultados!$A$1:$ZZ$1, 0))</f>
        <v/>
      </c>
    </row>
    <row r="582">
      <c r="A582">
        <f>INDEX(resultados!$A$2:$ZZ$1925, 576, MATCH($B$1, resultados!$A$1:$ZZ$1, 0))</f>
        <v/>
      </c>
      <c r="B582">
        <f>INDEX(resultados!$A$2:$ZZ$1925, 576, MATCH($B$2, resultados!$A$1:$ZZ$1, 0))</f>
        <v/>
      </c>
      <c r="C582">
        <f>INDEX(resultados!$A$2:$ZZ$1925, 576, MATCH($B$3, resultados!$A$1:$ZZ$1, 0))</f>
        <v/>
      </c>
    </row>
    <row r="583">
      <c r="A583">
        <f>INDEX(resultados!$A$2:$ZZ$1925, 577, MATCH($B$1, resultados!$A$1:$ZZ$1, 0))</f>
        <v/>
      </c>
      <c r="B583">
        <f>INDEX(resultados!$A$2:$ZZ$1925, 577, MATCH($B$2, resultados!$A$1:$ZZ$1, 0))</f>
        <v/>
      </c>
      <c r="C583">
        <f>INDEX(resultados!$A$2:$ZZ$1925, 577, MATCH($B$3, resultados!$A$1:$ZZ$1, 0))</f>
        <v/>
      </c>
    </row>
    <row r="584">
      <c r="A584">
        <f>INDEX(resultados!$A$2:$ZZ$1925, 578, MATCH($B$1, resultados!$A$1:$ZZ$1, 0))</f>
        <v/>
      </c>
      <c r="B584">
        <f>INDEX(resultados!$A$2:$ZZ$1925, 578, MATCH($B$2, resultados!$A$1:$ZZ$1, 0))</f>
        <v/>
      </c>
      <c r="C584">
        <f>INDEX(resultados!$A$2:$ZZ$1925, 578, MATCH($B$3, resultados!$A$1:$ZZ$1, 0))</f>
        <v/>
      </c>
    </row>
    <row r="585">
      <c r="A585">
        <f>INDEX(resultados!$A$2:$ZZ$1925, 579, MATCH($B$1, resultados!$A$1:$ZZ$1, 0))</f>
        <v/>
      </c>
      <c r="B585">
        <f>INDEX(resultados!$A$2:$ZZ$1925, 579, MATCH($B$2, resultados!$A$1:$ZZ$1, 0))</f>
        <v/>
      </c>
      <c r="C585">
        <f>INDEX(resultados!$A$2:$ZZ$1925, 579, MATCH($B$3, resultados!$A$1:$ZZ$1, 0))</f>
        <v/>
      </c>
    </row>
    <row r="586">
      <c r="A586">
        <f>INDEX(resultados!$A$2:$ZZ$1925, 580, MATCH($B$1, resultados!$A$1:$ZZ$1, 0))</f>
        <v/>
      </c>
      <c r="B586">
        <f>INDEX(resultados!$A$2:$ZZ$1925, 580, MATCH($B$2, resultados!$A$1:$ZZ$1, 0))</f>
        <v/>
      </c>
      <c r="C586">
        <f>INDEX(resultados!$A$2:$ZZ$1925, 580, MATCH($B$3, resultados!$A$1:$ZZ$1, 0))</f>
        <v/>
      </c>
    </row>
    <row r="587">
      <c r="A587">
        <f>INDEX(resultados!$A$2:$ZZ$1925, 581, MATCH($B$1, resultados!$A$1:$ZZ$1, 0))</f>
        <v/>
      </c>
      <c r="B587">
        <f>INDEX(resultados!$A$2:$ZZ$1925, 581, MATCH($B$2, resultados!$A$1:$ZZ$1, 0))</f>
        <v/>
      </c>
      <c r="C587">
        <f>INDEX(resultados!$A$2:$ZZ$1925, 581, MATCH($B$3, resultados!$A$1:$ZZ$1, 0))</f>
        <v/>
      </c>
    </row>
    <row r="588">
      <c r="A588">
        <f>INDEX(resultados!$A$2:$ZZ$1925, 582, MATCH($B$1, resultados!$A$1:$ZZ$1, 0))</f>
        <v/>
      </c>
      <c r="B588">
        <f>INDEX(resultados!$A$2:$ZZ$1925, 582, MATCH($B$2, resultados!$A$1:$ZZ$1, 0))</f>
        <v/>
      </c>
      <c r="C588">
        <f>INDEX(resultados!$A$2:$ZZ$1925, 582, MATCH($B$3, resultados!$A$1:$ZZ$1, 0))</f>
        <v/>
      </c>
    </row>
    <row r="589">
      <c r="A589">
        <f>INDEX(resultados!$A$2:$ZZ$1925, 583, MATCH($B$1, resultados!$A$1:$ZZ$1, 0))</f>
        <v/>
      </c>
      <c r="B589">
        <f>INDEX(resultados!$A$2:$ZZ$1925, 583, MATCH($B$2, resultados!$A$1:$ZZ$1, 0))</f>
        <v/>
      </c>
      <c r="C589">
        <f>INDEX(resultados!$A$2:$ZZ$1925, 583, MATCH($B$3, resultados!$A$1:$ZZ$1, 0))</f>
        <v/>
      </c>
    </row>
    <row r="590">
      <c r="A590">
        <f>INDEX(resultados!$A$2:$ZZ$1925, 584, MATCH($B$1, resultados!$A$1:$ZZ$1, 0))</f>
        <v/>
      </c>
      <c r="B590">
        <f>INDEX(resultados!$A$2:$ZZ$1925, 584, MATCH($B$2, resultados!$A$1:$ZZ$1, 0))</f>
        <v/>
      </c>
      <c r="C590">
        <f>INDEX(resultados!$A$2:$ZZ$1925, 584, MATCH($B$3, resultados!$A$1:$ZZ$1, 0))</f>
        <v/>
      </c>
    </row>
    <row r="591">
      <c r="A591">
        <f>INDEX(resultados!$A$2:$ZZ$1925, 585, MATCH($B$1, resultados!$A$1:$ZZ$1, 0))</f>
        <v/>
      </c>
      <c r="B591">
        <f>INDEX(resultados!$A$2:$ZZ$1925, 585, MATCH($B$2, resultados!$A$1:$ZZ$1, 0))</f>
        <v/>
      </c>
      <c r="C591">
        <f>INDEX(resultados!$A$2:$ZZ$1925, 585, MATCH($B$3, resultados!$A$1:$ZZ$1, 0))</f>
        <v/>
      </c>
    </row>
    <row r="592">
      <c r="A592">
        <f>INDEX(resultados!$A$2:$ZZ$1925, 586, MATCH($B$1, resultados!$A$1:$ZZ$1, 0))</f>
        <v/>
      </c>
      <c r="B592">
        <f>INDEX(resultados!$A$2:$ZZ$1925, 586, MATCH($B$2, resultados!$A$1:$ZZ$1, 0))</f>
        <v/>
      </c>
      <c r="C592">
        <f>INDEX(resultados!$A$2:$ZZ$1925, 586, MATCH($B$3, resultados!$A$1:$ZZ$1, 0))</f>
        <v/>
      </c>
    </row>
    <row r="593">
      <c r="A593">
        <f>INDEX(resultados!$A$2:$ZZ$1925, 587, MATCH($B$1, resultados!$A$1:$ZZ$1, 0))</f>
        <v/>
      </c>
      <c r="B593">
        <f>INDEX(resultados!$A$2:$ZZ$1925, 587, MATCH($B$2, resultados!$A$1:$ZZ$1, 0))</f>
        <v/>
      </c>
      <c r="C593">
        <f>INDEX(resultados!$A$2:$ZZ$1925, 587, MATCH($B$3, resultados!$A$1:$ZZ$1, 0))</f>
        <v/>
      </c>
    </row>
    <row r="594">
      <c r="A594">
        <f>INDEX(resultados!$A$2:$ZZ$1925, 588, MATCH($B$1, resultados!$A$1:$ZZ$1, 0))</f>
        <v/>
      </c>
      <c r="B594">
        <f>INDEX(resultados!$A$2:$ZZ$1925, 588, MATCH($B$2, resultados!$A$1:$ZZ$1, 0))</f>
        <v/>
      </c>
      <c r="C594">
        <f>INDEX(resultados!$A$2:$ZZ$1925, 588, MATCH($B$3, resultados!$A$1:$ZZ$1, 0))</f>
        <v/>
      </c>
    </row>
    <row r="595">
      <c r="A595">
        <f>INDEX(resultados!$A$2:$ZZ$1925, 589, MATCH($B$1, resultados!$A$1:$ZZ$1, 0))</f>
        <v/>
      </c>
      <c r="B595">
        <f>INDEX(resultados!$A$2:$ZZ$1925, 589, MATCH($B$2, resultados!$A$1:$ZZ$1, 0))</f>
        <v/>
      </c>
      <c r="C595">
        <f>INDEX(resultados!$A$2:$ZZ$1925, 589, MATCH($B$3, resultados!$A$1:$ZZ$1, 0))</f>
        <v/>
      </c>
    </row>
    <row r="596">
      <c r="A596">
        <f>INDEX(resultados!$A$2:$ZZ$1925, 590, MATCH($B$1, resultados!$A$1:$ZZ$1, 0))</f>
        <v/>
      </c>
      <c r="B596">
        <f>INDEX(resultados!$A$2:$ZZ$1925, 590, MATCH($B$2, resultados!$A$1:$ZZ$1, 0))</f>
        <v/>
      </c>
      <c r="C596">
        <f>INDEX(resultados!$A$2:$ZZ$1925, 590, MATCH($B$3, resultados!$A$1:$ZZ$1, 0))</f>
        <v/>
      </c>
    </row>
    <row r="597">
      <c r="A597">
        <f>INDEX(resultados!$A$2:$ZZ$1925, 591, MATCH($B$1, resultados!$A$1:$ZZ$1, 0))</f>
        <v/>
      </c>
      <c r="B597">
        <f>INDEX(resultados!$A$2:$ZZ$1925, 591, MATCH($B$2, resultados!$A$1:$ZZ$1, 0))</f>
        <v/>
      </c>
      <c r="C597">
        <f>INDEX(resultados!$A$2:$ZZ$1925, 591, MATCH($B$3, resultados!$A$1:$ZZ$1, 0))</f>
        <v/>
      </c>
    </row>
    <row r="598">
      <c r="A598">
        <f>INDEX(resultados!$A$2:$ZZ$1925, 592, MATCH($B$1, resultados!$A$1:$ZZ$1, 0))</f>
        <v/>
      </c>
      <c r="B598">
        <f>INDEX(resultados!$A$2:$ZZ$1925, 592, MATCH($B$2, resultados!$A$1:$ZZ$1, 0))</f>
        <v/>
      </c>
      <c r="C598">
        <f>INDEX(resultados!$A$2:$ZZ$1925, 592, MATCH($B$3, resultados!$A$1:$ZZ$1, 0))</f>
        <v/>
      </c>
    </row>
    <row r="599">
      <c r="A599">
        <f>INDEX(resultados!$A$2:$ZZ$1925, 593, MATCH($B$1, resultados!$A$1:$ZZ$1, 0))</f>
        <v/>
      </c>
      <c r="B599">
        <f>INDEX(resultados!$A$2:$ZZ$1925, 593, MATCH($B$2, resultados!$A$1:$ZZ$1, 0))</f>
        <v/>
      </c>
      <c r="C599">
        <f>INDEX(resultados!$A$2:$ZZ$1925, 593, MATCH($B$3, resultados!$A$1:$ZZ$1, 0))</f>
        <v/>
      </c>
    </row>
    <row r="600">
      <c r="A600">
        <f>INDEX(resultados!$A$2:$ZZ$1925, 594, MATCH($B$1, resultados!$A$1:$ZZ$1, 0))</f>
        <v/>
      </c>
      <c r="B600">
        <f>INDEX(resultados!$A$2:$ZZ$1925, 594, MATCH($B$2, resultados!$A$1:$ZZ$1, 0))</f>
        <v/>
      </c>
      <c r="C600">
        <f>INDEX(resultados!$A$2:$ZZ$1925, 594, MATCH($B$3, resultados!$A$1:$ZZ$1, 0))</f>
        <v/>
      </c>
    </row>
    <row r="601">
      <c r="A601">
        <f>INDEX(resultados!$A$2:$ZZ$1925, 595, MATCH($B$1, resultados!$A$1:$ZZ$1, 0))</f>
        <v/>
      </c>
      <c r="B601">
        <f>INDEX(resultados!$A$2:$ZZ$1925, 595, MATCH($B$2, resultados!$A$1:$ZZ$1, 0))</f>
        <v/>
      </c>
      <c r="C601">
        <f>INDEX(resultados!$A$2:$ZZ$1925, 595, MATCH($B$3, resultados!$A$1:$ZZ$1, 0))</f>
        <v/>
      </c>
    </row>
    <row r="602">
      <c r="A602">
        <f>INDEX(resultados!$A$2:$ZZ$1925, 596, MATCH($B$1, resultados!$A$1:$ZZ$1, 0))</f>
        <v/>
      </c>
      <c r="B602">
        <f>INDEX(resultados!$A$2:$ZZ$1925, 596, MATCH($B$2, resultados!$A$1:$ZZ$1, 0))</f>
        <v/>
      </c>
      <c r="C602">
        <f>INDEX(resultados!$A$2:$ZZ$1925, 596, MATCH($B$3, resultados!$A$1:$ZZ$1, 0))</f>
        <v/>
      </c>
    </row>
    <row r="603">
      <c r="A603">
        <f>INDEX(resultados!$A$2:$ZZ$1925, 597, MATCH($B$1, resultados!$A$1:$ZZ$1, 0))</f>
        <v/>
      </c>
      <c r="B603">
        <f>INDEX(resultados!$A$2:$ZZ$1925, 597, MATCH($B$2, resultados!$A$1:$ZZ$1, 0))</f>
        <v/>
      </c>
      <c r="C603">
        <f>INDEX(resultados!$A$2:$ZZ$1925, 597, MATCH($B$3, resultados!$A$1:$ZZ$1, 0))</f>
        <v/>
      </c>
    </row>
    <row r="604">
      <c r="A604">
        <f>INDEX(resultados!$A$2:$ZZ$1925, 598, MATCH($B$1, resultados!$A$1:$ZZ$1, 0))</f>
        <v/>
      </c>
      <c r="B604">
        <f>INDEX(resultados!$A$2:$ZZ$1925, 598, MATCH($B$2, resultados!$A$1:$ZZ$1, 0))</f>
        <v/>
      </c>
      <c r="C604">
        <f>INDEX(resultados!$A$2:$ZZ$1925, 598, MATCH($B$3, resultados!$A$1:$ZZ$1, 0))</f>
        <v/>
      </c>
    </row>
    <row r="605">
      <c r="A605">
        <f>INDEX(resultados!$A$2:$ZZ$1925, 599, MATCH($B$1, resultados!$A$1:$ZZ$1, 0))</f>
        <v/>
      </c>
      <c r="B605">
        <f>INDEX(resultados!$A$2:$ZZ$1925, 599, MATCH($B$2, resultados!$A$1:$ZZ$1, 0))</f>
        <v/>
      </c>
      <c r="C605">
        <f>INDEX(resultados!$A$2:$ZZ$1925, 599, MATCH($B$3, resultados!$A$1:$ZZ$1, 0))</f>
        <v/>
      </c>
    </row>
    <row r="606">
      <c r="A606">
        <f>INDEX(resultados!$A$2:$ZZ$1925, 600, MATCH($B$1, resultados!$A$1:$ZZ$1, 0))</f>
        <v/>
      </c>
      <c r="B606">
        <f>INDEX(resultados!$A$2:$ZZ$1925, 600, MATCH($B$2, resultados!$A$1:$ZZ$1, 0))</f>
        <v/>
      </c>
      <c r="C606">
        <f>INDEX(resultados!$A$2:$ZZ$1925, 600, MATCH($B$3, resultados!$A$1:$ZZ$1, 0))</f>
        <v/>
      </c>
    </row>
    <row r="607">
      <c r="A607">
        <f>INDEX(resultados!$A$2:$ZZ$1925, 601, MATCH($B$1, resultados!$A$1:$ZZ$1, 0))</f>
        <v/>
      </c>
      <c r="B607">
        <f>INDEX(resultados!$A$2:$ZZ$1925, 601, MATCH($B$2, resultados!$A$1:$ZZ$1, 0))</f>
        <v/>
      </c>
      <c r="C607">
        <f>INDEX(resultados!$A$2:$ZZ$1925, 601, MATCH($B$3, resultados!$A$1:$ZZ$1, 0))</f>
        <v/>
      </c>
    </row>
    <row r="608">
      <c r="A608">
        <f>INDEX(resultados!$A$2:$ZZ$1925, 602, MATCH($B$1, resultados!$A$1:$ZZ$1, 0))</f>
        <v/>
      </c>
      <c r="B608">
        <f>INDEX(resultados!$A$2:$ZZ$1925, 602, MATCH($B$2, resultados!$A$1:$ZZ$1, 0))</f>
        <v/>
      </c>
      <c r="C608">
        <f>INDEX(resultados!$A$2:$ZZ$1925, 602, MATCH($B$3, resultados!$A$1:$ZZ$1, 0))</f>
        <v/>
      </c>
    </row>
    <row r="609">
      <c r="A609">
        <f>INDEX(resultados!$A$2:$ZZ$1925, 603, MATCH($B$1, resultados!$A$1:$ZZ$1, 0))</f>
        <v/>
      </c>
      <c r="B609">
        <f>INDEX(resultados!$A$2:$ZZ$1925, 603, MATCH($B$2, resultados!$A$1:$ZZ$1, 0))</f>
        <v/>
      </c>
      <c r="C609">
        <f>INDEX(resultados!$A$2:$ZZ$1925, 603, MATCH($B$3, resultados!$A$1:$ZZ$1, 0))</f>
        <v/>
      </c>
    </row>
    <row r="610">
      <c r="A610">
        <f>INDEX(resultados!$A$2:$ZZ$1925, 604, MATCH($B$1, resultados!$A$1:$ZZ$1, 0))</f>
        <v/>
      </c>
      <c r="B610">
        <f>INDEX(resultados!$A$2:$ZZ$1925, 604, MATCH($B$2, resultados!$A$1:$ZZ$1, 0))</f>
        <v/>
      </c>
      <c r="C610">
        <f>INDEX(resultados!$A$2:$ZZ$1925, 604, MATCH($B$3, resultados!$A$1:$ZZ$1, 0))</f>
        <v/>
      </c>
    </row>
    <row r="611">
      <c r="A611">
        <f>INDEX(resultados!$A$2:$ZZ$1925, 605, MATCH($B$1, resultados!$A$1:$ZZ$1, 0))</f>
        <v/>
      </c>
      <c r="B611">
        <f>INDEX(resultados!$A$2:$ZZ$1925, 605, MATCH($B$2, resultados!$A$1:$ZZ$1, 0))</f>
        <v/>
      </c>
      <c r="C611">
        <f>INDEX(resultados!$A$2:$ZZ$1925, 605, MATCH($B$3, resultados!$A$1:$ZZ$1, 0))</f>
        <v/>
      </c>
    </row>
    <row r="612">
      <c r="A612">
        <f>INDEX(resultados!$A$2:$ZZ$1925, 606, MATCH($B$1, resultados!$A$1:$ZZ$1, 0))</f>
        <v/>
      </c>
      <c r="B612">
        <f>INDEX(resultados!$A$2:$ZZ$1925, 606, MATCH($B$2, resultados!$A$1:$ZZ$1, 0))</f>
        <v/>
      </c>
      <c r="C612">
        <f>INDEX(resultados!$A$2:$ZZ$1925, 606, MATCH($B$3, resultados!$A$1:$ZZ$1, 0))</f>
        <v/>
      </c>
    </row>
    <row r="613">
      <c r="A613">
        <f>INDEX(resultados!$A$2:$ZZ$1925, 607, MATCH($B$1, resultados!$A$1:$ZZ$1, 0))</f>
        <v/>
      </c>
      <c r="B613">
        <f>INDEX(resultados!$A$2:$ZZ$1925, 607, MATCH($B$2, resultados!$A$1:$ZZ$1, 0))</f>
        <v/>
      </c>
      <c r="C613">
        <f>INDEX(resultados!$A$2:$ZZ$1925, 607, MATCH($B$3, resultados!$A$1:$ZZ$1, 0))</f>
        <v/>
      </c>
    </row>
    <row r="614">
      <c r="A614">
        <f>INDEX(resultados!$A$2:$ZZ$1925, 608, MATCH($B$1, resultados!$A$1:$ZZ$1, 0))</f>
        <v/>
      </c>
      <c r="B614">
        <f>INDEX(resultados!$A$2:$ZZ$1925, 608, MATCH($B$2, resultados!$A$1:$ZZ$1, 0))</f>
        <v/>
      </c>
      <c r="C614">
        <f>INDEX(resultados!$A$2:$ZZ$1925, 608, MATCH($B$3, resultados!$A$1:$ZZ$1, 0))</f>
        <v/>
      </c>
    </row>
    <row r="615">
      <c r="A615">
        <f>INDEX(resultados!$A$2:$ZZ$1925, 609, MATCH($B$1, resultados!$A$1:$ZZ$1, 0))</f>
        <v/>
      </c>
      <c r="B615">
        <f>INDEX(resultados!$A$2:$ZZ$1925, 609, MATCH($B$2, resultados!$A$1:$ZZ$1, 0))</f>
        <v/>
      </c>
      <c r="C615">
        <f>INDEX(resultados!$A$2:$ZZ$1925, 609, MATCH($B$3, resultados!$A$1:$ZZ$1, 0))</f>
        <v/>
      </c>
    </row>
    <row r="616">
      <c r="A616">
        <f>INDEX(resultados!$A$2:$ZZ$1925, 610, MATCH($B$1, resultados!$A$1:$ZZ$1, 0))</f>
        <v/>
      </c>
      <c r="B616">
        <f>INDEX(resultados!$A$2:$ZZ$1925, 610, MATCH($B$2, resultados!$A$1:$ZZ$1, 0))</f>
        <v/>
      </c>
      <c r="C616">
        <f>INDEX(resultados!$A$2:$ZZ$1925, 610, MATCH($B$3, resultados!$A$1:$ZZ$1, 0))</f>
        <v/>
      </c>
    </row>
    <row r="617">
      <c r="A617">
        <f>INDEX(resultados!$A$2:$ZZ$1925, 611, MATCH($B$1, resultados!$A$1:$ZZ$1, 0))</f>
        <v/>
      </c>
      <c r="B617">
        <f>INDEX(resultados!$A$2:$ZZ$1925, 611, MATCH($B$2, resultados!$A$1:$ZZ$1, 0))</f>
        <v/>
      </c>
      <c r="C617">
        <f>INDEX(resultados!$A$2:$ZZ$1925, 611, MATCH($B$3, resultados!$A$1:$ZZ$1, 0))</f>
        <v/>
      </c>
    </row>
    <row r="618">
      <c r="A618">
        <f>INDEX(resultados!$A$2:$ZZ$1925, 612, MATCH($B$1, resultados!$A$1:$ZZ$1, 0))</f>
        <v/>
      </c>
      <c r="B618">
        <f>INDEX(resultados!$A$2:$ZZ$1925, 612, MATCH($B$2, resultados!$A$1:$ZZ$1, 0))</f>
        <v/>
      </c>
      <c r="C618">
        <f>INDEX(resultados!$A$2:$ZZ$1925, 612, MATCH($B$3, resultados!$A$1:$ZZ$1, 0))</f>
        <v/>
      </c>
    </row>
    <row r="619">
      <c r="A619">
        <f>INDEX(resultados!$A$2:$ZZ$1925, 613, MATCH($B$1, resultados!$A$1:$ZZ$1, 0))</f>
        <v/>
      </c>
      <c r="B619">
        <f>INDEX(resultados!$A$2:$ZZ$1925, 613, MATCH($B$2, resultados!$A$1:$ZZ$1, 0))</f>
        <v/>
      </c>
      <c r="C619">
        <f>INDEX(resultados!$A$2:$ZZ$1925, 613, MATCH($B$3, resultados!$A$1:$ZZ$1, 0))</f>
        <v/>
      </c>
    </row>
    <row r="620">
      <c r="A620">
        <f>INDEX(resultados!$A$2:$ZZ$1925, 614, MATCH($B$1, resultados!$A$1:$ZZ$1, 0))</f>
        <v/>
      </c>
      <c r="B620">
        <f>INDEX(resultados!$A$2:$ZZ$1925, 614, MATCH($B$2, resultados!$A$1:$ZZ$1, 0))</f>
        <v/>
      </c>
      <c r="C620">
        <f>INDEX(resultados!$A$2:$ZZ$1925, 614, MATCH($B$3, resultados!$A$1:$ZZ$1, 0))</f>
        <v/>
      </c>
    </row>
    <row r="621">
      <c r="A621">
        <f>INDEX(resultados!$A$2:$ZZ$1925, 615, MATCH($B$1, resultados!$A$1:$ZZ$1, 0))</f>
        <v/>
      </c>
      <c r="B621">
        <f>INDEX(resultados!$A$2:$ZZ$1925, 615, MATCH($B$2, resultados!$A$1:$ZZ$1, 0))</f>
        <v/>
      </c>
      <c r="C621">
        <f>INDEX(resultados!$A$2:$ZZ$1925, 615, MATCH($B$3, resultados!$A$1:$ZZ$1, 0))</f>
        <v/>
      </c>
    </row>
    <row r="622">
      <c r="A622">
        <f>INDEX(resultados!$A$2:$ZZ$1925, 616, MATCH($B$1, resultados!$A$1:$ZZ$1, 0))</f>
        <v/>
      </c>
      <c r="B622">
        <f>INDEX(resultados!$A$2:$ZZ$1925, 616, MATCH($B$2, resultados!$A$1:$ZZ$1, 0))</f>
        <v/>
      </c>
      <c r="C622">
        <f>INDEX(resultados!$A$2:$ZZ$1925, 616, MATCH($B$3, resultados!$A$1:$ZZ$1, 0))</f>
        <v/>
      </c>
    </row>
    <row r="623">
      <c r="A623">
        <f>INDEX(resultados!$A$2:$ZZ$1925, 617, MATCH($B$1, resultados!$A$1:$ZZ$1, 0))</f>
        <v/>
      </c>
      <c r="B623">
        <f>INDEX(resultados!$A$2:$ZZ$1925, 617, MATCH($B$2, resultados!$A$1:$ZZ$1, 0))</f>
        <v/>
      </c>
      <c r="C623">
        <f>INDEX(resultados!$A$2:$ZZ$1925, 617, MATCH($B$3, resultados!$A$1:$ZZ$1, 0))</f>
        <v/>
      </c>
    </row>
    <row r="624">
      <c r="A624">
        <f>INDEX(resultados!$A$2:$ZZ$1925, 618, MATCH($B$1, resultados!$A$1:$ZZ$1, 0))</f>
        <v/>
      </c>
      <c r="B624">
        <f>INDEX(resultados!$A$2:$ZZ$1925, 618, MATCH($B$2, resultados!$A$1:$ZZ$1, 0))</f>
        <v/>
      </c>
      <c r="C624">
        <f>INDEX(resultados!$A$2:$ZZ$1925, 618, MATCH($B$3, resultados!$A$1:$ZZ$1, 0))</f>
        <v/>
      </c>
    </row>
    <row r="625">
      <c r="A625">
        <f>INDEX(resultados!$A$2:$ZZ$1925, 619, MATCH($B$1, resultados!$A$1:$ZZ$1, 0))</f>
        <v/>
      </c>
      <c r="B625">
        <f>INDEX(resultados!$A$2:$ZZ$1925, 619, MATCH($B$2, resultados!$A$1:$ZZ$1, 0))</f>
        <v/>
      </c>
      <c r="C625">
        <f>INDEX(resultados!$A$2:$ZZ$1925, 619, MATCH($B$3, resultados!$A$1:$ZZ$1, 0))</f>
        <v/>
      </c>
    </row>
    <row r="626">
      <c r="A626">
        <f>INDEX(resultados!$A$2:$ZZ$1925, 620, MATCH($B$1, resultados!$A$1:$ZZ$1, 0))</f>
        <v/>
      </c>
      <c r="B626">
        <f>INDEX(resultados!$A$2:$ZZ$1925, 620, MATCH($B$2, resultados!$A$1:$ZZ$1, 0))</f>
        <v/>
      </c>
      <c r="C626">
        <f>INDEX(resultados!$A$2:$ZZ$1925, 620, MATCH($B$3, resultados!$A$1:$ZZ$1, 0))</f>
        <v/>
      </c>
    </row>
    <row r="627">
      <c r="A627">
        <f>INDEX(resultados!$A$2:$ZZ$1925, 621, MATCH($B$1, resultados!$A$1:$ZZ$1, 0))</f>
        <v/>
      </c>
      <c r="B627">
        <f>INDEX(resultados!$A$2:$ZZ$1925, 621, MATCH($B$2, resultados!$A$1:$ZZ$1, 0))</f>
        <v/>
      </c>
      <c r="C627">
        <f>INDEX(resultados!$A$2:$ZZ$1925, 621, MATCH($B$3, resultados!$A$1:$ZZ$1, 0))</f>
        <v/>
      </c>
    </row>
    <row r="628">
      <c r="A628">
        <f>INDEX(resultados!$A$2:$ZZ$1925, 622, MATCH($B$1, resultados!$A$1:$ZZ$1, 0))</f>
        <v/>
      </c>
      <c r="B628">
        <f>INDEX(resultados!$A$2:$ZZ$1925, 622, MATCH($B$2, resultados!$A$1:$ZZ$1, 0))</f>
        <v/>
      </c>
      <c r="C628">
        <f>INDEX(resultados!$A$2:$ZZ$1925, 622, MATCH($B$3, resultados!$A$1:$ZZ$1, 0))</f>
        <v/>
      </c>
    </row>
    <row r="629">
      <c r="A629">
        <f>INDEX(resultados!$A$2:$ZZ$1925, 623, MATCH($B$1, resultados!$A$1:$ZZ$1, 0))</f>
        <v/>
      </c>
      <c r="B629">
        <f>INDEX(resultados!$A$2:$ZZ$1925, 623, MATCH($B$2, resultados!$A$1:$ZZ$1, 0))</f>
        <v/>
      </c>
      <c r="C629">
        <f>INDEX(resultados!$A$2:$ZZ$1925, 623, MATCH($B$3, resultados!$A$1:$ZZ$1, 0))</f>
        <v/>
      </c>
    </row>
    <row r="630">
      <c r="A630">
        <f>INDEX(resultados!$A$2:$ZZ$1925, 624, MATCH($B$1, resultados!$A$1:$ZZ$1, 0))</f>
        <v/>
      </c>
      <c r="B630">
        <f>INDEX(resultados!$A$2:$ZZ$1925, 624, MATCH($B$2, resultados!$A$1:$ZZ$1, 0))</f>
        <v/>
      </c>
      <c r="C630">
        <f>INDEX(resultados!$A$2:$ZZ$1925, 624, MATCH($B$3, resultados!$A$1:$ZZ$1, 0))</f>
        <v/>
      </c>
    </row>
    <row r="631">
      <c r="A631">
        <f>INDEX(resultados!$A$2:$ZZ$1925, 625, MATCH($B$1, resultados!$A$1:$ZZ$1, 0))</f>
        <v/>
      </c>
      <c r="B631">
        <f>INDEX(resultados!$A$2:$ZZ$1925, 625, MATCH($B$2, resultados!$A$1:$ZZ$1, 0))</f>
        <v/>
      </c>
      <c r="C631">
        <f>INDEX(resultados!$A$2:$ZZ$1925, 625, MATCH($B$3, resultados!$A$1:$ZZ$1, 0))</f>
        <v/>
      </c>
    </row>
    <row r="632">
      <c r="A632">
        <f>INDEX(resultados!$A$2:$ZZ$1925, 626, MATCH($B$1, resultados!$A$1:$ZZ$1, 0))</f>
        <v/>
      </c>
      <c r="B632">
        <f>INDEX(resultados!$A$2:$ZZ$1925, 626, MATCH($B$2, resultados!$A$1:$ZZ$1, 0))</f>
        <v/>
      </c>
      <c r="C632">
        <f>INDEX(resultados!$A$2:$ZZ$1925, 626, MATCH($B$3, resultados!$A$1:$ZZ$1, 0))</f>
        <v/>
      </c>
    </row>
    <row r="633">
      <c r="A633">
        <f>INDEX(resultados!$A$2:$ZZ$1925, 627, MATCH($B$1, resultados!$A$1:$ZZ$1, 0))</f>
        <v/>
      </c>
      <c r="B633">
        <f>INDEX(resultados!$A$2:$ZZ$1925, 627, MATCH($B$2, resultados!$A$1:$ZZ$1, 0))</f>
        <v/>
      </c>
      <c r="C633">
        <f>INDEX(resultados!$A$2:$ZZ$1925, 627, MATCH($B$3, resultados!$A$1:$ZZ$1, 0))</f>
        <v/>
      </c>
    </row>
    <row r="634">
      <c r="A634">
        <f>INDEX(resultados!$A$2:$ZZ$1925, 628, MATCH($B$1, resultados!$A$1:$ZZ$1, 0))</f>
        <v/>
      </c>
      <c r="B634">
        <f>INDEX(resultados!$A$2:$ZZ$1925, 628, MATCH($B$2, resultados!$A$1:$ZZ$1, 0))</f>
        <v/>
      </c>
      <c r="C634">
        <f>INDEX(resultados!$A$2:$ZZ$1925, 628, MATCH($B$3, resultados!$A$1:$ZZ$1, 0))</f>
        <v/>
      </c>
    </row>
    <row r="635">
      <c r="A635">
        <f>INDEX(resultados!$A$2:$ZZ$1925, 629, MATCH($B$1, resultados!$A$1:$ZZ$1, 0))</f>
        <v/>
      </c>
      <c r="B635">
        <f>INDEX(resultados!$A$2:$ZZ$1925, 629, MATCH($B$2, resultados!$A$1:$ZZ$1, 0))</f>
        <v/>
      </c>
      <c r="C635">
        <f>INDEX(resultados!$A$2:$ZZ$1925, 629, MATCH($B$3, resultados!$A$1:$ZZ$1, 0))</f>
        <v/>
      </c>
    </row>
    <row r="636">
      <c r="A636">
        <f>INDEX(resultados!$A$2:$ZZ$1925, 630, MATCH($B$1, resultados!$A$1:$ZZ$1, 0))</f>
        <v/>
      </c>
      <c r="B636">
        <f>INDEX(resultados!$A$2:$ZZ$1925, 630, MATCH($B$2, resultados!$A$1:$ZZ$1, 0))</f>
        <v/>
      </c>
      <c r="C636">
        <f>INDEX(resultados!$A$2:$ZZ$1925, 630, MATCH($B$3, resultados!$A$1:$ZZ$1, 0))</f>
        <v/>
      </c>
    </row>
    <row r="637">
      <c r="A637">
        <f>INDEX(resultados!$A$2:$ZZ$1925, 631, MATCH($B$1, resultados!$A$1:$ZZ$1, 0))</f>
        <v/>
      </c>
      <c r="B637">
        <f>INDEX(resultados!$A$2:$ZZ$1925, 631, MATCH($B$2, resultados!$A$1:$ZZ$1, 0))</f>
        <v/>
      </c>
      <c r="C637">
        <f>INDEX(resultados!$A$2:$ZZ$1925, 631, MATCH($B$3, resultados!$A$1:$ZZ$1, 0))</f>
        <v/>
      </c>
    </row>
    <row r="638">
      <c r="A638">
        <f>INDEX(resultados!$A$2:$ZZ$1925, 632, MATCH($B$1, resultados!$A$1:$ZZ$1, 0))</f>
        <v/>
      </c>
      <c r="B638">
        <f>INDEX(resultados!$A$2:$ZZ$1925, 632, MATCH($B$2, resultados!$A$1:$ZZ$1, 0))</f>
        <v/>
      </c>
      <c r="C638">
        <f>INDEX(resultados!$A$2:$ZZ$1925, 632, MATCH($B$3, resultados!$A$1:$ZZ$1, 0))</f>
        <v/>
      </c>
    </row>
    <row r="639">
      <c r="A639">
        <f>INDEX(resultados!$A$2:$ZZ$1925, 633, MATCH($B$1, resultados!$A$1:$ZZ$1, 0))</f>
        <v/>
      </c>
      <c r="B639">
        <f>INDEX(resultados!$A$2:$ZZ$1925, 633, MATCH($B$2, resultados!$A$1:$ZZ$1, 0))</f>
        <v/>
      </c>
      <c r="C639">
        <f>INDEX(resultados!$A$2:$ZZ$1925, 633, MATCH($B$3, resultados!$A$1:$ZZ$1, 0))</f>
        <v/>
      </c>
    </row>
    <row r="640">
      <c r="A640">
        <f>INDEX(resultados!$A$2:$ZZ$1925, 634, MATCH($B$1, resultados!$A$1:$ZZ$1, 0))</f>
        <v/>
      </c>
      <c r="B640">
        <f>INDEX(resultados!$A$2:$ZZ$1925, 634, MATCH($B$2, resultados!$A$1:$ZZ$1, 0))</f>
        <v/>
      </c>
      <c r="C640">
        <f>INDEX(resultados!$A$2:$ZZ$1925, 634, MATCH($B$3, resultados!$A$1:$ZZ$1, 0))</f>
        <v/>
      </c>
    </row>
    <row r="641">
      <c r="A641">
        <f>INDEX(resultados!$A$2:$ZZ$1925, 635, MATCH($B$1, resultados!$A$1:$ZZ$1, 0))</f>
        <v/>
      </c>
      <c r="B641">
        <f>INDEX(resultados!$A$2:$ZZ$1925, 635, MATCH($B$2, resultados!$A$1:$ZZ$1, 0))</f>
        <v/>
      </c>
      <c r="C641">
        <f>INDEX(resultados!$A$2:$ZZ$1925, 635, MATCH($B$3, resultados!$A$1:$ZZ$1, 0))</f>
        <v/>
      </c>
    </row>
    <row r="642">
      <c r="A642">
        <f>INDEX(resultados!$A$2:$ZZ$1925, 636, MATCH($B$1, resultados!$A$1:$ZZ$1, 0))</f>
        <v/>
      </c>
      <c r="B642">
        <f>INDEX(resultados!$A$2:$ZZ$1925, 636, MATCH($B$2, resultados!$A$1:$ZZ$1, 0))</f>
        <v/>
      </c>
      <c r="C642">
        <f>INDEX(resultados!$A$2:$ZZ$1925, 636, MATCH($B$3, resultados!$A$1:$ZZ$1, 0))</f>
        <v/>
      </c>
    </row>
    <row r="643">
      <c r="A643">
        <f>INDEX(resultados!$A$2:$ZZ$1925, 637, MATCH($B$1, resultados!$A$1:$ZZ$1, 0))</f>
        <v/>
      </c>
      <c r="B643">
        <f>INDEX(resultados!$A$2:$ZZ$1925, 637, MATCH($B$2, resultados!$A$1:$ZZ$1, 0))</f>
        <v/>
      </c>
      <c r="C643">
        <f>INDEX(resultados!$A$2:$ZZ$1925, 637, MATCH($B$3, resultados!$A$1:$ZZ$1, 0))</f>
        <v/>
      </c>
    </row>
    <row r="644">
      <c r="A644">
        <f>INDEX(resultados!$A$2:$ZZ$1925, 638, MATCH($B$1, resultados!$A$1:$ZZ$1, 0))</f>
        <v/>
      </c>
      <c r="B644">
        <f>INDEX(resultados!$A$2:$ZZ$1925, 638, MATCH($B$2, resultados!$A$1:$ZZ$1, 0))</f>
        <v/>
      </c>
      <c r="C644">
        <f>INDEX(resultados!$A$2:$ZZ$1925, 638, MATCH($B$3, resultados!$A$1:$ZZ$1, 0))</f>
        <v/>
      </c>
    </row>
    <row r="645">
      <c r="A645">
        <f>INDEX(resultados!$A$2:$ZZ$1925, 639, MATCH($B$1, resultados!$A$1:$ZZ$1, 0))</f>
        <v/>
      </c>
      <c r="B645">
        <f>INDEX(resultados!$A$2:$ZZ$1925, 639, MATCH($B$2, resultados!$A$1:$ZZ$1, 0))</f>
        <v/>
      </c>
      <c r="C645">
        <f>INDEX(resultados!$A$2:$ZZ$1925, 639, MATCH($B$3, resultados!$A$1:$ZZ$1, 0))</f>
        <v/>
      </c>
    </row>
    <row r="646">
      <c r="A646">
        <f>INDEX(resultados!$A$2:$ZZ$1925, 640, MATCH($B$1, resultados!$A$1:$ZZ$1, 0))</f>
        <v/>
      </c>
      <c r="B646">
        <f>INDEX(resultados!$A$2:$ZZ$1925, 640, MATCH($B$2, resultados!$A$1:$ZZ$1, 0))</f>
        <v/>
      </c>
      <c r="C646">
        <f>INDEX(resultados!$A$2:$ZZ$1925, 640, MATCH($B$3, resultados!$A$1:$ZZ$1, 0))</f>
        <v/>
      </c>
    </row>
    <row r="647">
      <c r="A647">
        <f>INDEX(resultados!$A$2:$ZZ$1925, 641, MATCH($B$1, resultados!$A$1:$ZZ$1, 0))</f>
        <v/>
      </c>
      <c r="B647">
        <f>INDEX(resultados!$A$2:$ZZ$1925, 641, MATCH($B$2, resultados!$A$1:$ZZ$1, 0))</f>
        <v/>
      </c>
      <c r="C647">
        <f>INDEX(resultados!$A$2:$ZZ$1925, 641, MATCH($B$3, resultados!$A$1:$ZZ$1, 0))</f>
        <v/>
      </c>
    </row>
    <row r="648">
      <c r="A648">
        <f>INDEX(resultados!$A$2:$ZZ$1925, 642, MATCH($B$1, resultados!$A$1:$ZZ$1, 0))</f>
        <v/>
      </c>
      <c r="B648">
        <f>INDEX(resultados!$A$2:$ZZ$1925, 642, MATCH($B$2, resultados!$A$1:$ZZ$1, 0))</f>
        <v/>
      </c>
      <c r="C648">
        <f>INDEX(resultados!$A$2:$ZZ$1925, 642, MATCH($B$3, resultados!$A$1:$ZZ$1, 0))</f>
        <v/>
      </c>
    </row>
    <row r="649">
      <c r="A649">
        <f>INDEX(resultados!$A$2:$ZZ$1925, 643, MATCH($B$1, resultados!$A$1:$ZZ$1, 0))</f>
        <v/>
      </c>
      <c r="B649">
        <f>INDEX(resultados!$A$2:$ZZ$1925, 643, MATCH($B$2, resultados!$A$1:$ZZ$1, 0))</f>
        <v/>
      </c>
      <c r="C649">
        <f>INDEX(resultados!$A$2:$ZZ$1925, 643, MATCH($B$3, resultados!$A$1:$ZZ$1, 0))</f>
        <v/>
      </c>
    </row>
    <row r="650">
      <c r="A650">
        <f>INDEX(resultados!$A$2:$ZZ$1925, 644, MATCH($B$1, resultados!$A$1:$ZZ$1, 0))</f>
        <v/>
      </c>
      <c r="B650">
        <f>INDEX(resultados!$A$2:$ZZ$1925, 644, MATCH($B$2, resultados!$A$1:$ZZ$1, 0))</f>
        <v/>
      </c>
      <c r="C650">
        <f>INDEX(resultados!$A$2:$ZZ$1925, 644, MATCH($B$3, resultados!$A$1:$ZZ$1, 0))</f>
        <v/>
      </c>
    </row>
    <row r="651">
      <c r="A651">
        <f>INDEX(resultados!$A$2:$ZZ$1925, 645, MATCH($B$1, resultados!$A$1:$ZZ$1, 0))</f>
        <v/>
      </c>
      <c r="B651">
        <f>INDEX(resultados!$A$2:$ZZ$1925, 645, MATCH($B$2, resultados!$A$1:$ZZ$1, 0))</f>
        <v/>
      </c>
      <c r="C651">
        <f>INDEX(resultados!$A$2:$ZZ$1925, 645, MATCH($B$3, resultados!$A$1:$ZZ$1, 0))</f>
        <v/>
      </c>
    </row>
    <row r="652">
      <c r="A652">
        <f>INDEX(resultados!$A$2:$ZZ$1925, 646, MATCH($B$1, resultados!$A$1:$ZZ$1, 0))</f>
        <v/>
      </c>
      <c r="B652">
        <f>INDEX(resultados!$A$2:$ZZ$1925, 646, MATCH($B$2, resultados!$A$1:$ZZ$1, 0))</f>
        <v/>
      </c>
      <c r="C652">
        <f>INDEX(resultados!$A$2:$ZZ$1925, 646, MATCH($B$3, resultados!$A$1:$ZZ$1, 0))</f>
        <v/>
      </c>
    </row>
    <row r="653">
      <c r="A653">
        <f>INDEX(resultados!$A$2:$ZZ$1925, 647, MATCH($B$1, resultados!$A$1:$ZZ$1, 0))</f>
        <v/>
      </c>
      <c r="B653">
        <f>INDEX(resultados!$A$2:$ZZ$1925, 647, MATCH($B$2, resultados!$A$1:$ZZ$1, 0))</f>
        <v/>
      </c>
      <c r="C653">
        <f>INDEX(resultados!$A$2:$ZZ$1925, 647, MATCH($B$3, resultados!$A$1:$ZZ$1, 0))</f>
        <v/>
      </c>
    </row>
    <row r="654">
      <c r="A654">
        <f>INDEX(resultados!$A$2:$ZZ$1925, 648, MATCH($B$1, resultados!$A$1:$ZZ$1, 0))</f>
        <v/>
      </c>
      <c r="B654">
        <f>INDEX(resultados!$A$2:$ZZ$1925, 648, MATCH($B$2, resultados!$A$1:$ZZ$1, 0))</f>
        <v/>
      </c>
      <c r="C654">
        <f>INDEX(resultados!$A$2:$ZZ$1925, 648, MATCH($B$3, resultados!$A$1:$ZZ$1, 0))</f>
        <v/>
      </c>
    </row>
    <row r="655">
      <c r="A655">
        <f>INDEX(resultados!$A$2:$ZZ$1925, 649, MATCH($B$1, resultados!$A$1:$ZZ$1, 0))</f>
        <v/>
      </c>
      <c r="B655">
        <f>INDEX(resultados!$A$2:$ZZ$1925, 649, MATCH($B$2, resultados!$A$1:$ZZ$1, 0))</f>
        <v/>
      </c>
      <c r="C655">
        <f>INDEX(resultados!$A$2:$ZZ$1925, 649, MATCH($B$3, resultados!$A$1:$ZZ$1, 0))</f>
        <v/>
      </c>
    </row>
    <row r="656">
      <c r="A656">
        <f>INDEX(resultados!$A$2:$ZZ$1925, 650, MATCH($B$1, resultados!$A$1:$ZZ$1, 0))</f>
        <v/>
      </c>
      <c r="B656">
        <f>INDEX(resultados!$A$2:$ZZ$1925, 650, MATCH($B$2, resultados!$A$1:$ZZ$1, 0))</f>
        <v/>
      </c>
      <c r="C656">
        <f>INDEX(resultados!$A$2:$ZZ$1925, 650, MATCH($B$3, resultados!$A$1:$ZZ$1, 0))</f>
        <v/>
      </c>
    </row>
    <row r="657">
      <c r="A657">
        <f>INDEX(resultados!$A$2:$ZZ$1925, 651, MATCH($B$1, resultados!$A$1:$ZZ$1, 0))</f>
        <v/>
      </c>
      <c r="B657">
        <f>INDEX(resultados!$A$2:$ZZ$1925, 651, MATCH($B$2, resultados!$A$1:$ZZ$1, 0))</f>
        <v/>
      </c>
      <c r="C657">
        <f>INDEX(resultados!$A$2:$ZZ$1925, 651, MATCH($B$3, resultados!$A$1:$ZZ$1, 0))</f>
        <v/>
      </c>
    </row>
    <row r="658">
      <c r="A658">
        <f>INDEX(resultados!$A$2:$ZZ$1925, 652, MATCH($B$1, resultados!$A$1:$ZZ$1, 0))</f>
        <v/>
      </c>
      <c r="B658">
        <f>INDEX(resultados!$A$2:$ZZ$1925, 652, MATCH($B$2, resultados!$A$1:$ZZ$1, 0))</f>
        <v/>
      </c>
      <c r="C658">
        <f>INDEX(resultados!$A$2:$ZZ$1925, 652, MATCH($B$3, resultados!$A$1:$ZZ$1, 0))</f>
        <v/>
      </c>
    </row>
    <row r="659">
      <c r="A659">
        <f>INDEX(resultados!$A$2:$ZZ$1925, 653, MATCH($B$1, resultados!$A$1:$ZZ$1, 0))</f>
        <v/>
      </c>
      <c r="B659">
        <f>INDEX(resultados!$A$2:$ZZ$1925, 653, MATCH($B$2, resultados!$A$1:$ZZ$1, 0))</f>
        <v/>
      </c>
      <c r="C659">
        <f>INDEX(resultados!$A$2:$ZZ$1925, 653, MATCH($B$3, resultados!$A$1:$ZZ$1, 0))</f>
        <v/>
      </c>
    </row>
    <row r="660">
      <c r="A660">
        <f>INDEX(resultados!$A$2:$ZZ$1925, 654, MATCH($B$1, resultados!$A$1:$ZZ$1, 0))</f>
        <v/>
      </c>
      <c r="B660">
        <f>INDEX(resultados!$A$2:$ZZ$1925, 654, MATCH($B$2, resultados!$A$1:$ZZ$1, 0))</f>
        <v/>
      </c>
      <c r="C660">
        <f>INDEX(resultados!$A$2:$ZZ$1925, 654, MATCH($B$3, resultados!$A$1:$ZZ$1, 0))</f>
        <v/>
      </c>
    </row>
    <row r="661">
      <c r="A661">
        <f>INDEX(resultados!$A$2:$ZZ$1925, 655, MATCH($B$1, resultados!$A$1:$ZZ$1, 0))</f>
        <v/>
      </c>
      <c r="B661">
        <f>INDEX(resultados!$A$2:$ZZ$1925, 655, MATCH($B$2, resultados!$A$1:$ZZ$1, 0))</f>
        <v/>
      </c>
      <c r="C661">
        <f>INDEX(resultados!$A$2:$ZZ$1925, 655, MATCH($B$3, resultados!$A$1:$ZZ$1, 0))</f>
        <v/>
      </c>
    </row>
    <row r="662">
      <c r="A662">
        <f>INDEX(resultados!$A$2:$ZZ$1925, 656, MATCH($B$1, resultados!$A$1:$ZZ$1, 0))</f>
        <v/>
      </c>
      <c r="B662">
        <f>INDEX(resultados!$A$2:$ZZ$1925, 656, MATCH($B$2, resultados!$A$1:$ZZ$1, 0))</f>
        <v/>
      </c>
      <c r="C662">
        <f>INDEX(resultados!$A$2:$ZZ$1925, 656, MATCH($B$3, resultados!$A$1:$ZZ$1, 0))</f>
        <v/>
      </c>
    </row>
    <row r="663">
      <c r="A663">
        <f>INDEX(resultados!$A$2:$ZZ$1925, 657, MATCH($B$1, resultados!$A$1:$ZZ$1, 0))</f>
        <v/>
      </c>
      <c r="B663">
        <f>INDEX(resultados!$A$2:$ZZ$1925, 657, MATCH($B$2, resultados!$A$1:$ZZ$1, 0))</f>
        <v/>
      </c>
      <c r="C663">
        <f>INDEX(resultados!$A$2:$ZZ$1925, 657, MATCH($B$3, resultados!$A$1:$ZZ$1, 0))</f>
        <v/>
      </c>
    </row>
    <row r="664">
      <c r="A664">
        <f>INDEX(resultados!$A$2:$ZZ$1925, 658, MATCH($B$1, resultados!$A$1:$ZZ$1, 0))</f>
        <v/>
      </c>
      <c r="B664">
        <f>INDEX(resultados!$A$2:$ZZ$1925, 658, MATCH($B$2, resultados!$A$1:$ZZ$1, 0))</f>
        <v/>
      </c>
      <c r="C664">
        <f>INDEX(resultados!$A$2:$ZZ$1925, 658, MATCH($B$3, resultados!$A$1:$ZZ$1, 0))</f>
        <v/>
      </c>
    </row>
    <row r="665">
      <c r="A665">
        <f>INDEX(resultados!$A$2:$ZZ$1925, 659, MATCH($B$1, resultados!$A$1:$ZZ$1, 0))</f>
        <v/>
      </c>
      <c r="B665">
        <f>INDEX(resultados!$A$2:$ZZ$1925, 659, MATCH($B$2, resultados!$A$1:$ZZ$1, 0))</f>
        <v/>
      </c>
      <c r="C665">
        <f>INDEX(resultados!$A$2:$ZZ$1925, 659, MATCH($B$3, resultados!$A$1:$ZZ$1, 0))</f>
        <v/>
      </c>
    </row>
    <row r="666">
      <c r="A666">
        <f>INDEX(resultados!$A$2:$ZZ$1925, 660, MATCH($B$1, resultados!$A$1:$ZZ$1, 0))</f>
        <v/>
      </c>
      <c r="B666">
        <f>INDEX(resultados!$A$2:$ZZ$1925, 660, MATCH($B$2, resultados!$A$1:$ZZ$1, 0))</f>
        <v/>
      </c>
      <c r="C666">
        <f>INDEX(resultados!$A$2:$ZZ$1925, 660, MATCH($B$3, resultados!$A$1:$ZZ$1, 0))</f>
        <v/>
      </c>
    </row>
    <row r="667">
      <c r="A667">
        <f>INDEX(resultados!$A$2:$ZZ$1925, 661, MATCH($B$1, resultados!$A$1:$ZZ$1, 0))</f>
        <v/>
      </c>
      <c r="B667">
        <f>INDEX(resultados!$A$2:$ZZ$1925, 661, MATCH($B$2, resultados!$A$1:$ZZ$1, 0))</f>
        <v/>
      </c>
      <c r="C667">
        <f>INDEX(resultados!$A$2:$ZZ$1925, 661, MATCH($B$3, resultados!$A$1:$ZZ$1, 0))</f>
        <v/>
      </c>
    </row>
    <row r="668">
      <c r="A668">
        <f>INDEX(resultados!$A$2:$ZZ$1925, 662, MATCH($B$1, resultados!$A$1:$ZZ$1, 0))</f>
        <v/>
      </c>
      <c r="B668">
        <f>INDEX(resultados!$A$2:$ZZ$1925, 662, MATCH($B$2, resultados!$A$1:$ZZ$1, 0))</f>
        <v/>
      </c>
      <c r="C668">
        <f>INDEX(resultados!$A$2:$ZZ$1925, 662, MATCH($B$3, resultados!$A$1:$ZZ$1, 0))</f>
        <v/>
      </c>
    </row>
    <row r="669">
      <c r="A669">
        <f>INDEX(resultados!$A$2:$ZZ$1925, 663, MATCH($B$1, resultados!$A$1:$ZZ$1, 0))</f>
        <v/>
      </c>
      <c r="B669">
        <f>INDEX(resultados!$A$2:$ZZ$1925, 663, MATCH($B$2, resultados!$A$1:$ZZ$1, 0))</f>
        <v/>
      </c>
      <c r="C669">
        <f>INDEX(resultados!$A$2:$ZZ$1925, 663, MATCH($B$3, resultados!$A$1:$ZZ$1, 0))</f>
        <v/>
      </c>
    </row>
    <row r="670">
      <c r="A670">
        <f>INDEX(resultados!$A$2:$ZZ$1925, 664, MATCH($B$1, resultados!$A$1:$ZZ$1, 0))</f>
        <v/>
      </c>
      <c r="B670">
        <f>INDEX(resultados!$A$2:$ZZ$1925, 664, MATCH($B$2, resultados!$A$1:$ZZ$1, 0))</f>
        <v/>
      </c>
      <c r="C670">
        <f>INDEX(resultados!$A$2:$ZZ$1925, 664, MATCH($B$3, resultados!$A$1:$ZZ$1, 0))</f>
        <v/>
      </c>
    </row>
    <row r="671">
      <c r="A671">
        <f>INDEX(resultados!$A$2:$ZZ$1925, 665, MATCH($B$1, resultados!$A$1:$ZZ$1, 0))</f>
        <v/>
      </c>
      <c r="B671">
        <f>INDEX(resultados!$A$2:$ZZ$1925, 665, MATCH($B$2, resultados!$A$1:$ZZ$1, 0))</f>
        <v/>
      </c>
      <c r="C671">
        <f>INDEX(resultados!$A$2:$ZZ$1925, 665, MATCH($B$3, resultados!$A$1:$ZZ$1, 0))</f>
        <v/>
      </c>
    </row>
    <row r="672">
      <c r="A672">
        <f>INDEX(resultados!$A$2:$ZZ$1925, 666, MATCH($B$1, resultados!$A$1:$ZZ$1, 0))</f>
        <v/>
      </c>
      <c r="B672">
        <f>INDEX(resultados!$A$2:$ZZ$1925, 666, MATCH($B$2, resultados!$A$1:$ZZ$1, 0))</f>
        <v/>
      </c>
      <c r="C672">
        <f>INDEX(resultados!$A$2:$ZZ$1925, 666, MATCH($B$3, resultados!$A$1:$ZZ$1, 0))</f>
        <v/>
      </c>
    </row>
    <row r="673">
      <c r="A673">
        <f>INDEX(resultados!$A$2:$ZZ$1925, 667, MATCH($B$1, resultados!$A$1:$ZZ$1, 0))</f>
        <v/>
      </c>
      <c r="B673">
        <f>INDEX(resultados!$A$2:$ZZ$1925, 667, MATCH($B$2, resultados!$A$1:$ZZ$1, 0))</f>
        <v/>
      </c>
      <c r="C673">
        <f>INDEX(resultados!$A$2:$ZZ$1925, 667, MATCH($B$3, resultados!$A$1:$ZZ$1, 0))</f>
        <v/>
      </c>
    </row>
    <row r="674">
      <c r="A674">
        <f>INDEX(resultados!$A$2:$ZZ$1925, 668, MATCH($B$1, resultados!$A$1:$ZZ$1, 0))</f>
        <v/>
      </c>
      <c r="B674">
        <f>INDEX(resultados!$A$2:$ZZ$1925, 668, MATCH($B$2, resultados!$A$1:$ZZ$1, 0))</f>
        <v/>
      </c>
      <c r="C674">
        <f>INDEX(resultados!$A$2:$ZZ$1925, 668, MATCH($B$3, resultados!$A$1:$ZZ$1, 0))</f>
        <v/>
      </c>
    </row>
    <row r="675">
      <c r="A675">
        <f>INDEX(resultados!$A$2:$ZZ$1925, 669, MATCH($B$1, resultados!$A$1:$ZZ$1, 0))</f>
        <v/>
      </c>
      <c r="B675">
        <f>INDEX(resultados!$A$2:$ZZ$1925, 669, MATCH($B$2, resultados!$A$1:$ZZ$1, 0))</f>
        <v/>
      </c>
      <c r="C675">
        <f>INDEX(resultados!$A$2:$ZZ$1925, 669, MATCH($B$3, resultados!$A$1:$ZZ$1, 0))</f>
        <v/>
      </c>
    </row>
    <row r="676">
      <c r="A676">
        <f>INDEX(resultados!$A$2:$ZZ$1925, 670, MATCH($B$1, resultados!$A$1:$ZZ$1, 0))</f>
        <v/>
      </c>
      <c r="B676">
        <f>INDEX(resultados!$A$2:$ZZ$1925, 670, MATCH($B$2, resultados!$A$1:$ZZ$1, 0))</f>
        <v/>
      </c>
      <c r="C676">
        <f>INDEX(resultados!$A$2:$ZZ$1925, 670, MATCH($B$3, resultados!$A$1:$ZZ$1, 0))</f>
        <v/>
      </c>
    </row>
    <row r="677">
      <c r="A677">
        <f>INDEX(resultados!$A$2:$ZZ$1925, 671, MATCH($B$1, resultados!$A$1:$ZZ$1, 0))</f>
        <v/>
      </c>
      <c r="B677">
        <f>INDEX(resultados!$A$2:$ZZ$1925, 671, MATCH($B$2, resultados!$A$1:$ZZ$1, 0))</f>
        <v/>
      </c>
      <c r="C677">
        <f>INDEX(resultados!$A$2:$ZZ$1925, 671, MATCH($B$3, resultados!$A$1:$ZZ$1, 0))</f>
        <v/>
      </c>
    </row>
    <row r="678">
      <c r="A678">
        <f>INDEX(resultados!$A$2:$ZZ$1925, 672, MATCH($B$1, resultados!$A$1:$ZZ$1, 0))</f>
        <v/>
      </c>
      <c r="B678">
        <f>INDEX(resultados!$A$2:$ZZ$1925, 672, MATCH($B$2, resultados!$A$1:$ZZ$1, 0))</f>
        <v/>
      </c>
      <c r="C678">
        <f>INDEX(resultados!$A$2:$ZZ$1925, 672, MATCH($B$3, resultados!$A$1:$ZZ$1, 0))</f>
        <v/>
      </c>
    </row>
    <row r="679">
      <c r="A679">
        <f>INDEX(resultados!$A$2:$ZZ$1925, 673, MATCH($B$1, resultados!$A$1:$ZZ$1, 0))</f>
        <v/>
      </c>
      <c r="B679">
        <f>INDEX(resultados!$A$2:$ZZ$1925, 673, MATCH($B$2, resultados!$A$1:$ZZ$1, 0))</f>
        <v/>
      </c>
      <c r="C679">
        <f>INDEX(resultados!$A$2:$ZZ$1925, 673, MATCH($B$3, resultados!$A$1:$ZZ$1, 0))</f>
        <v/>
      </c>
    </row>
    <row r="680">
      <c r="A680">
        <f>INDEX(resultados!$A$2:$ZZ$1925, 674, MATCH($B$1, resultados!$A$1:$ZZ$1, 0))</f>
        <v/>
      </c>
      <c r="B680">
        <f>INDEX(resultados!$A$2:$ZZ$1925, 674, MATCH($B$2, resultados!$A$1:$ZZ$1, 0))</f>
        <v/>
      </c>
      <c r="C680">
        <f>INDEX(resultados!$A$2:$ZZ$1925, 674, MATCH($B$3, resultados!$A$1:$ZZ$1, 0))</f>
        <v/>
      </c>
    </row>
    <row r="681">
      <c r="A681">
        <f>INDEX(resultados!$A$2:$ZZ$1925, 675, MATCH($B$1, resultados!$A$1:$ZZ$1, 0))</f>
        <v/>
      </c>
      <c r="B681">
        <f>INDEX(resultados!$A$2:$ZZ$1925, 675, MATCH($B$2, resultados!$A$1:$ZZ$1, 0))</f>
        <v/>
      </c>
      <c r="C681">
        <f>INDEX(resultados!$A$2:$ZZ$1925, 675, MATCH($B$3, resultados!$A$1:$ZZ$1, 0))</f>
        <v/>
      </c>
    </row>
    <row r="682">
      <c r="A682">
        <f>INDEX(resultados!$A$2:$ZZ$1925, 676, MATCH($B$1, resultados!$A$1:$ZZ$1, 0))</f>
        <v/>
      </c>
      <c r="B682">
        <f>INDEX(resultados!$A$2:$ZZ$1925, 676, MATCH($B$2, resultados!$A$1:$ZZ$1, 0))</f>
        <v/>
      </c>
      <c r="C682">
        <f>INDEX(resultados!$A$2:$ZZ$1925, 676, MATCH($B$3, resultados!$A$1:$ZZ$1, 0))</f>
        <v/>
      </c>
    </row>
    <row r="683">
      <c r="A683">
        <f>INDEX(resultados!$A$2:$ZZ$1925, 677, MATCH($B$1, resultados!$A$1:$ZZ$1, 0))</f>
        <v/>
      </c>
      <c r="B683">
        <f>INDEX(resultados!$A$2:$ZZ$1925, 677, MATCH($B$2, resultados!$A$1:$ZZ$1, 0))</f>
        <v/>
      </c>
      <c r="C683">
        <f>INDEX(resultados!$A$2:$ZZ$1925, 677, MATCH($B$3, resultados!$A$1:$ZZ$1, 0))</f>
        <v/>
      </c>
    </row>
    <row r="684">
      <c r="A684">
        <f>INDEX(resultados!$A$2:$ZZ$1925, 678, MATCH($B$1, resultados!$A$1:$ZZ$1, 0))</f>
        <v/>
      </c>
      <c r="B684">
        <f>INDEX(resultados!$A$2:$ZZ$1925, 678, MATCH($B$2, resultados!$A$1:$ZZ$1, 0))</f>
        <v/>
      </c>
      <c r="C684">
        <f>INDEX(resultados!$A$2:$ZZ$1925, 678, MATCH($B$3, resultados!$A$1:$ZZ$1, 0))</f>
        <v/>
      </c>
    </row>
    <row r="685">
      <c r="A685">
        <f>INDEX(resultados!$A$2:$ZZ$1925, 679, MATCH($B$1, resultados!$A$1:$ZZ$1, 0))</f>
        <v/>
      </c>
      <c r="B685">
        <f>INDEX(resultados!$A$2:$ZZ$1925, 679, MATCH($B$2, resultados!$A$1:$ZZ$1, 0))</f>
        <v/>
      </c>
      <c r="C685">
        <f>INDEX(resultados!$A$2:$ZZ$1925, 679, MATCH($B$3, resultados!$A$1:$ZZ$1, 0))</f>
        <v/>
      </c>
    </row>
    <row r="686">
      <c r="A686">
        <f>INDEX(resultados!$A$2:$ZZ$1925, 680, MATCH($B$1, resultados!$A$1:$ZZ$1, 0))</f>
        <v/>
      </c>
      <c r="B686">
        <f>INDEX(resultados!$A$2:$ZZ$1925, 680, MATCH($B$2, resultados!$A$1:$ZZ$1, 0))</f>
        <v/>
      </c>
      <c r="C686">
        <f>INDEX(resultados!$A$2:$ZZ$1925, 680, MATCH($B$3, resultados!$A$1:$ZZ$1, 0))</f>
        <v/>
      </c>
    </row>
    <row r="687">
      <c r="A687">
        <f>INDEX(resultados!$A$2:$ZZ$1925, 681, MATCH($B$1, resultados!$A$1:$ZZ$1, 0))</f>
        <v/>
      </c>
      <c r="B687">
        <f>INDEX(resultados!$A$2:$ZZ$1925, 681, MATCH($B$2, resultados!$A$1:$ZZ$1, 0))</f>
        <v/>
      </c>
      <c r="C687">
        <f>INDEX(resultados!$A$2:$ZZ$1925, 681, MATCH($B$3, resultados!$A$1:$ZZ$1, 0))</f>
        <v/>
      </c>
    </row>
    <row r="688">
      <c r="A688">
        <f>INDEX(resultados!$A$2:$ZZ$1925, 682, MATCH($B$1, resultados!$A$1:$ZZ$1, 0))</f>
        <v/>
      </c>
      <c r="B688">
        <f>INDEX(resultados!$A$2:$ZZ$1925, 682, MATCH($B$2, resultados!$A$1:$ZZ$1, 0))</f>
        <v/>
      </c>
      <c r="C688">
        <f>INDEX(resultados!$A$2:$ZZ$1925, 682, MATCH($B$3, resultados!$A$1:$ZZ$1, 0))</f>
        <v/>
      </c>
    </row>
    <row r="689">
      <c r="A689">
        <f>INDEX(resultados!$A$2:$ZZ$1925, 683, MATCH($B$1, resultados!$A$1:$ZZ$1, 0))</f>
        <v/>
      </c>
      <c r="B689">
        <f>INDEX(resultados!$A$2:$ZZ$1925, 683, MATCH($B$2, resultados!$A$1:$ZZ$1, 0))</f>
        <v/>
      </c>
      <c r="C689">
        <f>INDEX(resultados!$A$2:$ZZ$1925, 683, MATCH($B$3, resultados!$A$1:$ZZ$1, 0))</f>
        <v/>
      </c>
    </row>
    <row r="690">
      <c r="A690">
        <f>INDEX(resultados!$A$2:$ZZ$1925, 684, MATCH($B$1, resultados!$A$1:$ZZ$1, 0))</f>
        <v/>
      </c>
      <c r="B690">
        <f>INDEX(resultados!$A$2:$ZZ$1925, 684, MATCH($B$2, resultados!$A$1:$ZZ$1, 0))</f>
        <v/>
      </c>
      <c r="C690">
        <f>INDEX(resultados!$A$2:$ZZ$1925, 684, MATCH($B$3, resultados!$A$1:$ZZ$1, 0))</f>
        <v/>
      </c>
    </row>
    <row r="691">
      <c r="A691">
        <f>INDEX(resultados!$A$2:$ZZ$1925, 685, MATCH($B$1, resultados!$A$1:$ZZ$1, 0))</f>
        <v/>
      </c>
      <c r="B691">
        <f>INDEX(resultados!$A$2:$ZZ$1925, 685, MATCH($B$2, resultados!$A$1:$ZZ$1, 0))</f>
        <v/>
      </c>
      <c r="C691">
        <f>INDEX(resultados!$A$2:$ZZ$1925, 685, MATCH($B$3, resultados!$A$1:$ZZ$1, 0))</f>
        <v/>
      </c>
    </row>
    <row r="692">
      <c r="A692">
        <f>INDEX(resultados!$A$2:$ZZ$1925, 686, MATCH($B$1, resultados!$A$1:$ZZ$1, 0))</f>
        <v/>
      </c>
      <c r="B692">
        <f>INDEX(resultados!$A$2:$ZZ$1925, 686, MATCH($B$2, resultados!$A$1:$ZZ$1, 0))</f>
        <v/>
      </c>
      <c r="C692">
        <f>INDEX(resultados!$A$2:$ZZ$1925, 686, MATCH($B$3, resultados!$A$1:$ZZ$1, 0))</f>
        <v/>
      </c>
    </row>
    <row r="693">
      <c r="A693">
        <f>INDEX(resultados!$A$2:$ZZ$1925, 687, MATCH($B$1, resultados!$A$1:$ZZ$1, 0))</f>
        <v/>
      </c>
      <c r="B693">
        <f>INDEX(resultados!$A$2:$ZZ$1925, 687, MATCH($B$2, resultados!$A$1:$ZZ$1, 0))</f>
        <v/>
      </c>
      <c r="C693">
        <f>INDEX(resultados!$A$2:$ZZ$1925, 687, MATCH($B$3, resultados!$A$1:$ZZ$1, 0))</f>
        <v/>
      </c>
    </row>
    <row r="694">
      <c r="A694">
        <f>INDEX(resultados!$A$2:$ZZ$1925, 688, MATCH($B$1, resultados!$A$1:$ZZ$1, 0))</f>
        <v/>
      </c>
      <c r="B694">
        <f>INDEX(resultados!$A$2:$ZZ$1925, 688, MATCH($B$2, resultados!$A$1:$ZZ$1, 0))</f>
        <v/>
      </c>
      <c r="C694">
        <f>INDEX(resultados!$A$2:$ZZ$1925, 688, MATCH($B$3, resultados!$A$1:$ZZ$1, 0))</f>
        <v/>
      </c>
    </row>
    <row r="695">
      <c r="A695">
        <f>INDEX(resultados!$A$2:$ZZ$1925, 689, MATCH($B$1, resultados!$A$1:$ZZ$1, 0))</f>
        <v/>
      </c>
      <c r="B695">
        <f>INDEX(resultados!$A$2:$ZZ$1925, 689, MATCH($B$2, resultados!$A$1:$ZZ$1, 0))</f>
        <v/>
      </c>
      <c r="C695">
        <f>INDEX(resultados!$A$2:$ZZ$1925, 689, MATCH($B$3, resultados!$A$1:$ZZ$1, 0))</f>
        <v/>
      </c>
    </row>
    <row r="696">
      <c r="A696">
        <f>INDEX(resultados!$A$2:$ZZ$1925, 690, MATCH($B$1, resultados!$A$1:$ZZ$1, 0))</f>
        <v/>
      </c>
      <c r="B696">
        <f>INDEX(resultados!$A$2:$ZZ$1925, 690, MATCH($B$2, resultados!$A$1:$ZZ$1, 0))</f>
        <v/>
      </c>
      <c r="C696">
        <f>INDEX(resultados!$A$2:$ZZ$1925, 690, MATCH($B$3, resultados!$A$1:$ZZ$1, 0))</f>
        <v/>
      </c>
    </row>
    <row r="697">
      <c r="A697">
        <f>INDEX(resultados!$A$2:$ZZ$1925, 691, MATCH($B$1, resultados!$A$1:$ZZ$1, 0))</f>
        <v/>
      </c>
      <c r="B697">
        <f>INDEX(resultados!$A$2:$ZZ$1925, 691, MATCH($B$2, resultados!$A$1:$ZZ$1, 0))</f>
        <v/>
      </c>
      <c r="C697">
        <f>INDEX(resultados!$A$2:$ZZ$1925, 691, MATCH($B$3, resultados!$A$1:$ZZ$1, 0))</f>
        <v/>
      </c>
    </row>
    <row r="698">
      <c r="A698">
        <f>INDEX(resultados!$A$2:$ZZ$1925, 692, MATCH($B$1, resultados!$A$1:$ZZ$1, 0))</f>
        <v/>
      </c>
      <c r="B698">
        <f>INDEX(resultados!$A$2:$ZZ$1925, 692, MATCH($B$2, resultados!$A$1:$ZZ$1, 0))</f>
        <v/>
      </c>
      <c r="C698">
        <f>INDEX(resultados!$A$2:$ZZ$1925, 692, MATCH($B$3, resultados!$A$1:$ZZ$1, 0))</f>
        <v/>
      </c>
    </row>
    <row r="699">
      <c r="A699">
        <f>INDEX(resultados!$A$2:$ZZ$1925, 693, MATCH($B$1, resultados!$A$1:$ZZ$1, 0))</f>
        <v/>
      </c>
      <c r="B699">
        <f>INDEX(resultados!$A$2:$ZZ$1925, 693, MATCH($B$2, resultados!$A$1:$ZZ$1, 0))</f>
        <v/>
      </c>
      <c r="C699">
        <f>INDEX(resultados!$A$2:$ZZ$1925, 693, MATCH($B$3, resultados!$A$1:$ZZ$1, 0))</f>
        <v/>
      </c>
    </row>
    <row r="700">
      <c r="A700">
        <f>INDEX(resultados!$A$2:$ZZ$1925, 694, MATCH($B$1, resultados!$A$1:$ZZ$1, 0))</f>
        <v/>
      </c>
      <c r="B700">
        <f>INDEX(resultados!$A$2:$ZZ$1925, 694, MATCH($B$2, resultados!$A$1:$ZZ$1, 0))</f>
        <v/>
      </c>
      <c r="C700">
        <f>INDEX(resultados!$A$2:$ZZ$1925, 694, MATCH($B$3, resultados!$A$1:$ZZ$1, 0))</f>
        <v/>
      </c>
    </row>
    <row r="701">
      <c r="A701">
        <f>INDEX(resultados!$A$2:$ZZ$1925, 695, MATCH($B$1, resultados!$A$1:$ZZ$1, 0))</f>
        <v/>
      </c>
      <c r="B701">
        <f>INDEX(resultados!$A$2:$ZZ$1925, 695, MATCH($B$2, resultados!$A$1:$ZZ$1, 0))</f>
        <v/>
      </c>
      <c r="C701">
        <f>INDEX(resultados!$A$2:$ZZ$1925, 695, MATCH($B$3, resultados!$A$1:$ZZ$1, 0))</f>
        <v/>
      </c>
    </row>
    <row r="702">
      <c r="A702">
        <f>INDEX(resultados!$A$2:$ZZ$1925, 696, MATCH($B$1, resultados!$A$1:$ZZ$1, 0))</f>
        <v/>
      </c>
      <c r="B702">
        <f>INDEX(resultados!$A$2:$ZZ$1925, 696, MATCH($B$2, resultados!$A$1:$ZZ$1, 0))</f>
        <v/>
      </c>
      <c r="C702">
        <f>INDEX(resultados!$A$2:$ZZ$1925, 696, MATCH($B$3, resultados!$A$1:$ZZ$1, 0))</f>
        <v/>
      </c>
    </row>
    <row r="703">
      <c r="A703">
        <f>INDEX(resultados!$A$2:$ZZ$1925, 697, MATCH($B$1, resultados!$A$1:$ZZ$1, 0))</f>
        <v/>
      </c>
      <c r="B703">
        <f>INDEX(resultados!$A$2:$ZZ$1925, 697, MATCH($B$2, resultados!$A$1:$ZZ$1, 0))</f>
        <v/>
      </c>
      <c r="C703">
        <f>INDEX(resultados!$A$2:$ZZ$1925, 697, MATCH($B$3, resultados!$A$1:$ZZ$1, 0))</f>
        <v/>
      </c>
    </row>
    <row r="704">
      <c r="A704">
        <f>INDEX(resultados!$A$2:$ZZ$1925, 698, MATCH($B$1, resultados!$A$1:$ZZ$1, 0))</f>
        <v/>
      </c>
      <c r="B704">
        <f>INDEX(resultados!$A$2:$ZZ$1925, 698, MATCH($B$2, resultados!$A$1:$ZZ$1, 0))</f>
        <v/>
      </c>
      <c r="C704">
        <f>INDEX(resultados!$A$2:$ZZ$1925, 698, MATCH($B$3, resultados!$A$1:$ZZ$1, 0))</f>
        <v/>
      </c>
    </row>
    <row r="705">
      <c r="A705">
        <f>INDEX(resultados!$A$2:$ZZ$1925, 699, MATCH($B$1, resultados!$A$1:$ZZ$1, 0))</f>
        <v/>
      </c>
      <c r="B705">
        <f>INDEX(resultados!$A$2:$ZZ$1925, 699, MATCH($B$2, resultados!$A$1:$ZZ$1, 0))</f>
        <v/>
      </c>
      <c r="C705">
        <f>INDEX(resultados!$A$2:$ZZ$1925, 699, MATCH($B$3, resultados!$A$1:$ZZ$1, 0))</f>
        <v/>
      </c>
    </row>
    <row r="706">
      <c r="A706">
        <f>INDEX(resultados!$A$2:$ZZ$1925, 700, MATCH($B$1, resultados!$A$1:$ZZ$1, 0))</f>
        <v/>
      </c>
      <c r="B706">
        <f>INDEX(resultados!$A$2:$ZZ$1925, 700, MATCH($B$2, resultados!$A$1:$ZZ$1, 0))</f>
        <v/>
      </c>
      <c r="C706">
        <f>INDEX(resultados!$A$2:$ZZ$1925, 700, MATCH($B$3, resultados!$A$1:$ZZ$1, 0))</f>
        <v/>
      </c>
    </row>
    <row r="707">
      <c r="A707">
        <f>INDEX(resultados!$A$2:$ZZ$1925, 701, MATCH($B$1, resultados!$A$1:$ZZ$1, 0))</f>
        <v/>
      </c>
      <c r="B707">
        <f>INDEX(resultados!$A$2:$ZZ$1925, 701, MATCH($B$2, resultados!$A$1:$ZZ$1, 0))</f>
        <v/>
      </c>
      <c r="C707">
        <f>INDEX(resultados!$A$2:$ZZ$1925, 701, MATCH($B$3, resultados!$A$1:$ZZ$1, 0))</f>
        <v/>
      </c>
    </row>
    <row r="708">
      <c r="A708">
        <f>INDEX(resultados!$A$2:$ZZ$1925, 702, MATCH($B$1, resultados!$A$1:$ZZ$1, 0))</f>
        <v/>
      </c>
      <c r="B708">
        <f>INDEX(resultados!$A$2:$ZZ$1925, 702, MATCH($B$2, resultados!$A$1:$ZZ$1, 0))</f>
        <v/>
      </c>
      <c r="C708">
        <f>INDEX(resultados!$A$2:$ZZ$1925, 702, MATCH($B$3, resultados!$A$1:$ZZ$1, 0))</f>
        <v/>
      </c>
    </row>
    <row r="709">
      <c r="A709">
        <f>INDEX(resultados!$A$2:$ZZ$1925, 703, MATCH($B$1, resultados!$A$1:$ZZ$1, 0))</f>
        <v/>
      </c>
      <c r="B709">
        <f>INDEX(resultados!$A$2:$ZZ$1925, 703, MATCH($B$2, resultados!$A$1:$ZZ$1, 0))</f>
        <v/>
      </c>
      <c r="C709">
        <f>INDEX(resultados!$A$2:$ZZ$1925, 703, MATCH($B$3, resultados!$A$1:$ZZ$1, 0))</f>
        <v/>
      </c>
    </row>
    <row r="710">
      <c r="A710">
        <f>INDEX(resultados!$A$2:$ZZ$1925, 704, MATCH($B$1, resultados!$A$1:$ZZ$1, 0))</f>
        <v/>
      </c>
      <c r="B710">
        <f>INDEX(resultados!$A$2:$ZZ$1925, 704, MATCH($B$2, resultados!$A$1:$ZZ$1, 0))</f>
        <v/>
      </c>
      <c r="C710">
        <f>INDEX(resultados!$A$2:$ZZ$1925, 704, MATCH($B$3, resultados!$A$1:$ZZ$1, 0))</f>
        <v/>
      </c>
    </row>
    <row r="711">
      <c r="A711">
        <f>INDEX(resultados!$A$2:$ZZ$1925, 705, MATCH($B$1, resultados!$A$1:$ZZ$1, 0))</f>
        <v/>
      </c>
      <c r="B711">
        <f>INDEX(resultados!$A$2:$ZZ$1925, 705, MATCH($B$2, resultados!$A$1:$ZZ$1, 0))</f>
        <v/>
      </c>
      <c r="C711">
        <f>INDEX(resultados!$A$2:$ZZ$1925, 705, MATCH($B$3, resultados!$A$1:$ZZ$1, 0))</f>
        <v/>
      </c>
    </row>
    <row r="712">
      <c r="A712">
        <f>INDEX(resultados!$A$2:$ZZ$1925, 706, MATCH($B$1, resultados!$A$1:$ZZ$1, 0))</f>
        <v/>
      </c>
      <c r="B712">
        <f>INDEX(resultados!$A$2:$ZZ$1925, 706, MATCH($B$2, resultados!$A$1:$ZZ$1, 0))</f>
        <v/>
      </c>
      <c r="C712">
        <f>INDEX(resultados!$A$2:$ZZ$1925, 706, MATCH($B$3, resultados!$A$1:$ZZ$1, 0))</f>
        <v/>
      </c>
    </row>
    <row r="713">
      <c r="A713">
        <f>INDEX(resultados!$A$2:$ZZ$1925, 707, MATCH($B$1, resultados!$A$1:$ZZ$1, 0))</f>
        <v/>
      </c>
      <c r="B713">
        <f>INDEX(resultados!$A$2:$ZZ$1925, 707, MATCH($B$2, resultados!$A$1:$ZZ$1, 0))</f>
        <v/>
      </c>
      <c r="C713">
        <f>INDEX(resultados!$A$2:$ZZ$1925, 707, MATCH($B$3, resultados!$A$1:$ZZ$1, 0))</f>
        <v/>
      </c>
    </row>
    <row r="714">
      <c r="A714">
        <f>INDEX(resultados!$A$2:$ZZ$1925, 708, MATCH($B$1, resultados!$A$1:$ZZ$1, 0))</f>
        <v/>
      </c>
      <c r="B714">
        <f>INDEX(resultados!$A$2:$ZZ$1925, 708, MATCH($B$2, resultados!$A$1:$ZZ$1, 0))</f>
        <v/>
      </c>
      <c r="C714">
        <f>INDEX(resultados!$A$2:$ZZ$1925, 708, MATCH($B$3, resultados!$A$1:$ZZ$1, 0))</f>
        <v/>
      </c>
    </row>
    <row r="715">
      <c r="A715">
        <f>INDEX(resultados!$A$2:$ZZ$1925, 709, MATCH($B$1, resultados!$A$1:$ZZ$1, 0))</f>
        <v/>
      </c>
      <c r="B715">
        <f>INDEX(resultados!$A$2:$ZZ$1925, 709, MATCH($B$2, resultados!$A$1:$ZZ$1, 0))</f>
        <v/>
      </c>
      <c r="C715">
        <f>INDEX(resultados!$A$2:$ZZ$1925, 709, MATCH($B$3, resultados!$A$1:$ZZ$1, 0))</f>
        <v/>
      </c>
    </row>
    <row r="716">
      <c r="A716">
        <f>INDEX(resultados!$A$2:$ZZ$1925, 710, MATCH($B$1, resultados!$A$1:$ZZ$1, 0))</f>
        <v/>
      </c>
      <c r="B716">
        <f>INDEX(resultados!$A$2:$ZZ$1925, 710, MATCH($B$2, resultados!$A$1:$ZZ$1, 0))</f>
        <v/>
      </c>
      <c r="C716">
        <f>INDEX(resultados!$A$2:$ZZ$1925, 710, MATCH($B$3, resultados!$A$1:$ZZ$1, 0))</f>
        <v/>
      </c>
    </row>
    <row r="717">
      <c r="A717">
        <f>INDEX(resultados!$A$2:$ZZ$1925, 711, MATCH($B$1, resultados!$A$1:$ZZ$1, 0))</f>
        <v/>
      </c>
      <c r="B717">
        <f>INDEX(resultados!$A$2:$ZZ$1925, 711, MATCH($B$2, resultados!$A$1:$ZZ$1, 0))</f>
        <v/>
      </c>
      <c r="C717">
        <f>INDEX(resultados!$A$2:$ZZ$1925, 711, MATCH($B$3, resultados!$A$1:$ZZ$1, 0))</f>
        <v/>
      </c>
    </row>
    <row r="718">
      <c r="A718">
        <f>INDEX(resultados!$A$2:$ZZ$1925, 712, MATCH($B$1, resultados!$A$1:$ZZ$1, 0))</f>
        <v/>
      </c>
      <c r="B718">
        <f>INDEX(resultados!$A$2:$ZZ$1925, 712, MATCH($B$2, resultados!$A$1:$ZZ$1, 0))</f>
        <v/>
      </c>
      <c r="C718">
        <f>INDEX(resultados!$A$2:$ZZ$1925, 712, MATCH($B$3, resultados!$A$1:$ZZ$1, 0))</f>
        <v/>
      </c>
    </row>
    <row r="719">
      <c r="A719">
        <f>INDEX(resultados!$A$2:$ZZ$1925, 713, MATCH($B$1, resultados!$A$1:$ZZ$1, 0))</f>
        <v/>
      </c>
      <c r="B719">
        <f>INDEX(resultados!$A$2:$ZZ$1925, 713, MATCH($B$2, resultados!$A$1:$ZZ$1, 0))</f>
        <v/>
      </c>
      <c r="C719">
        <f>INDEX(resultados!$A$2:$ZZ$1925, 713, MATCH($B$3, resultados!$A$1:$ZZ$1, 0))</f>
        <v/>
      </c>
    </row>
    <row r="720">
      <c r="A720">
        <f>INDEX(resultados!$A$2:$ZZ$1925, 714, MATCH($B$1, resultados!$A$1:$ZZ$1, 0))</f>
        <v/>
      </c>
      <c r="B720">
        <f>INDEX(resultados!$A$2:$ZZ$1925, 714, MATCH($B$2, resultados!$A$1:$ZZ$1, 0))</f>
        <v/>
      </c>
      <c r="C720">
        <f>INDEX(resultados!$A$2:$ZZ$1925, 714, MATCH($B$3, resultados!$A$1:$ZZ$1, 0))</f>
        <v/>
      </c>
    </row>
    <row r="721">
      <c r="A721">
        <f>INDEX(resultados!$A$2:$ZZ$1925, 715, MATCH($B$1, resultados!$A$1:$ZZ$1, 0))</f>
        <v/>
      </c>
      <c r="B721">
        <f>INDEX(resultados!$A$2:$ZZ$1925, 715, MATCH($B$2, resultados!$A$1:$ZZ$1, 0))</f>
        <v/>
      </c>
      <c r="C721">
        <f>INDEX(resultados!$A$2:$ZZ$1925, 715, MATCH($B$3, resultados!$A$1:$ZZ$1, 0))</f>
        <v/>
      </c>
    </row>
    <row r="722">
      <c r="A722">
        <f>INDEX(resultados!$A$2:$ZZ$1925, 716, MATCH($B$1, resultados!$A$1:$ZZ$1, 0))</f>
        <v/>
      </c>
      <c r="B722">
        <f>INDEX(resultados!$A$2:$ZZ$1925, 716, MATCH($B$2, resultados!$A$1:$ZZ$1, 0))</f>
        <v/>
      </c>
      <c r="C722">
        <f>INDEX(resultados!$A$2:$ZZ$1925, 716, MATCH($B$3, resultados!$A$1:$ZZ$1, 0))</f>
        <v/>
      </c>
    </row>
    <row r="723">
      <c r="A723">
        <f>INDEX(resultados!$A$2:$ZZ$1925, 717, MATCH($B$1, resultados!$A$1:$ZZ$1, 0))</f>
        <v/>
      </c>
      <c r="B723">
        <f>INDEX(resultados!$A$2:$ZZ$1925, 717, MATCH($B$2, resultados!$A$1:$ZZ$1, 0))</f>
        <v/>
      </c>
      <c r="C723">
        <f>INDEX(resultados!$A$2:$ZZ$1925, 717, MATCH($B$3, resultados!$A$1:$ZZ$1, 0))</f>
        <v/>
      </c>
    </row>
    <row r="724">
      <c r="A724">
        <f>INDEX(resultados!$A$2:$ZZ$1925, 718, MATCH($B$1, resultados!$A$1:$ZZ$1, 0))</f>
        <v/>
      </c>
      <c r="B724">
        <f>INDEX(resultados!$A$2:$ZZ$1925, 718, MATCH($B$2, resultados!$A$1:$ZZ$1, 0))</f>
        <v/>
      </c>
      <c r="C724">
        <f>INDEX(resultados!$A$2:$ZZ$1925, 718, MATCH($B$3, resultados!$A$1:$ZZ$1, 0))</f>
        <v/>
      </c>
    </row>
    <row r="725">
      <c r="A725">
        <f>INDEX(resultados!$A$2:$ZZ$1925, 719, MATCH($B$1, resultados!$A$1:$ZZ$1, 0))</f>
        <v/>
      </c>
      <c r="B725">
        <f>INDEX(resultados!$A$2:$ZZ$1925, 719, MATCH($B$2, resultados!$A$1:$ZZ$1, 0))</f>
        <v/>
      </c>
      <c r="C725">
        <f>INDEX(resultados!$A$2:$ZZ$1925, 719, MATCH($B$3, resultados!$A$1:$ZZ$1, 0))</f>
        <v/>
      </c>
    </row>
    <row r="726">
      <c r="A726">
        <f>INDEX(resultados!$A$2:$ZZ$1925, 720, MATCH($B$1, resultados!$A$1:$ZZ$1, 0))</f>
        <v/>
      </c>
      <c r="B726">
        <f>INDEX(resultados!$A$2:$ZZ$1925, 720, MATCH($B$2, resultados!$A$1:$ZZ$1, 0))</f>
        <v/>
      </c>
      <c r="C726">
        <f>INDEX(resultados!$A$2:$ZZ$1925, 720, MATCH($B$3, resultados!$A$1:$ZZ$1, 0))</f>
        <v/>
      </c>
    </row>
    <row r="727">
      <c r="A727">
        <f>INDEX(resultados!$A$2:$ZZ$1925, 721, MATCH($B$1, resultados!$A$1:$ZZ$1, 0))</f>
        <v/>
      </c>
      <c r="B727">
        <f>INDEX(resultados!$A$2:$ZZ$1925, 721, MATCH($B$2, resultados!$A$1:$ZZ$1, 0))</f>
        <v/>
      </c>
      <c r="C727">
        <f>INDEX(resultados!$A$2:$ZZ$1925, 721, MATCH($B$3, resultados!$A$1:$ZZ$1, 0))</f>
        <v/>
      </c>
    </row>
    <row r="728">
      <c r="A728">
        <f>INDEX(resultados!$A$2:$ZZ$1925, 722, MATCH($B$1, resultados!$A$1:$ZZ$1, 0))</f>
        <v/>
      </c>
      <c r="B728">
        <f>INDEX(resultados!$A$2:$ZZ$1925, 722, MATCH($B$2, resultados!$A$1:$ZZ$1, 0))</f>
        <v/>
      </c>
      <c r="C728">
        <f>INDEX(resultados!$A$2:$ZZ$1925, 722, MATCH($B$3, resultados!$A$1:$ZZ$1, 0))</f>
        <v/>
      </c>
    </row>
    <row r="729">
      <c r="A729">
        <f>INDEX(resultados!$A$2:$ZZ$1925, 723, MATCH($B$1, resultados!$A$1:$ZZ$1, 0))</f>
        <v/>
      </c>
      <c r="B729">
        <f>INDEX(resultados!$A$2:$ZZ$1925, 723, MATCH($B$2, resultados!$A$1:$ZZ$1, 0))</f>
        <v/>
      </c>
      <c r="C729">
        <f>INDEX(resultados!$A$2:$ZZ$1925, 723, MATCH($B$3, resultados!$A$1:$ZZ$1, 0))</f>
        <v/>
      </c>
    </row>
    <row r="730">
      <c r="A730">
        <f>INDEX(resultados!$A$2:$ZZ$1925, 724, MATCH($B$1, resultados!$A$1:$ZZ$1, 0))</f>
        <v/>
      </c>
      <c r="B730">
        <f>INDEX(resultados!$A$2:$ZZ$1925, 724, MATCH($B$2, resultados!$A$1:$ZZ$1, 0))</f>
        <v/>
      </c>
      <c r="C730">
        <f>INDEX(resultados!$A$2:$ZZ$1925, 724, MATCH($B$3, resultados!$A$1:$ZZ$1, 0))</f>
        <v/>
      </c>
    </row>
    <row r="731">
      <c r="A731">
        <f>INDEX(resultados!$A$2:$ZZ$1925, 725, MATCH($B$1, resultados!$A$1:$ZZ$1, 0))</f>
        <v/>
      </c>
      <c r="B731">
        <f>INDEX(resultados!$A$2:$ZZ$1925, 725, MATCH($B$2, resultados!$A$1:$ZZ$1, 0))</f>
        <v/>
      </c>
      <c r="C731">
        <f>INDEX(resultados!$A$2:$ZZ$1925, 725, MATCH($B$3, resultados!$A$1:$ZZ$1, 0))</f>
        <v/>
      </c>
    </row>
    <row r="732">
      <c r="A732">
        <f>INDEX(resultados!$A$2:$ZZ$1925, 726, MATCH($B$1, resultados!$A$1:$ZZ$1, 0))</f>
        <v/>
      </c>
      <c r="B732">
        <f>INDEX(resultados!$A$2:$ZZ$1925, 726, MATCH($B$2, resultados!$A$1:$ZZ$1, 0))</f>
        <v/>
      </c>
      <c r="C732">
        <f>INDEX(resultados!$A$2:$ZZ$1925, 726, MATCH($B$3, resultados!$A$1:$ZZ$1, 0))</f>
        <v/>
      </c>
    </row>
    <row r="733">
      <c r="A733">
        <f>INDEX(resultados!$A$2:$ZZ$1925, 727, MATCH($B$1, resultados!$A$1:$ZZ$1, 0))</f>
        <v/>
      </c>
      <c r="B733">
        <f>INDEX(resultados!$A$2:$ZZ$1925, 727, MATCH($B$2, resultados!$A$1:$ZZ$1, 0))</f>
        <v/>
      </c>
      <c r="C733">
        <f>INDEX(resultados!$A$2:$ZZ$1925, 727, MATCH($B$3, resultados!$A$1:$ZZ$1, 0))</f>
        <v/>
      </c>
    </row>
    <row r="734">
      <c r="A734">
        <f>INDEX(resultados!$A$2:$ZZ$1925, 728, MATCH($B$1, resultados!$A$1:$ZZ$1, 0))</f>
        <v/>
      </c>
      <c r="B734">
        <f>INDEX(resultados!$A$2:$ZZ$1925, 728, MATCH($B$2, resultados!$A$1:$ZZ$1, 0))</f>
        <v/>
      </c>
      <c r="C734">
        <f>INDEX(resultados!$A$2:$ZZ$1925, 728, MATCH($B$3, resultados!$A$1:$ZZ$1, 0))</f>
        <v/>
      </c>
    </row>
    <row r="735">
      <c r="A735">
        <f>INDEX(resultados!$A$2:$ZZ$1925, 729, MATCH($B$1, resultados!$A$1:$ZZ$1, 0))</f>
        <v/>
      </c>
      <c r="B735">
        <f>INDEX(resultados!$A$2:$ZZ$1925, 729, MATCH($B$2, resultados!$A$1:$ZZ$1, 0))</f>
        <v/>
      </c>
      <c r="C735">
        <f>INDEX(resultados!$A$2:$ZZ$1925, 729, MATCH($B$3, resultados!$A$1:$ZZ$1, 0))</f>
        <v/>
      </c>
    </row>
    <row r="736">
      <c r="A736">
        <f>INDEX(resultados!$A$2:$ZZ$1925, 730, MATCH($B$1, resultados!$A$1:$ZZ$1, 0))</f>
        <v/>
      </c>
      <c r="B736">
        <f>INDEX(resultados!$A$2:$ZZ$1925, 730, MATCH($B$2, resultados!$A$1:$ZZ$1, 0))</f>
        <v/>
      </c>
      <c r="C736">
        <f>INDEX(resultados!$A$2:$ZZ$1925, 730, MATCH($B$3, resultados!$A$1:$ZZ$1, 0))</f>
        <v/>
      </c>
    </row>
    <row r="737">
      <c r="A737">
        <f>INDEX(resultados!$A$2:$ZZ$1925, 731, MATCH($B$1, resultados!$A$1:$ZZ$1, 0))</f>
        <v/>
      </c>
      <c r="B737">
        <f>INDEX(resultados!$A$2:$ZZ$1925, 731, MATCH($B$2, resultados!$A$1:$ZZ$1, 0))</f>
        <v/>
      </c>
      <c r="C737">
        <f>INDEX(resultados!$A$2:$ZZ$1925, 731, MATCH($B$3, resultados!$A$1:$ZZ$1, 0))</f>
        <v/>
      </c>
    </row>
    <row r="738">
      <c r="A738">
        <f>INDEX(resultados!$A$2:$ZZ$1925, 732, MATCH($B$1, resultados!$A$1:$ZZ$1, 0))</f>
        <v/>
      </c>
      <c r="B738">
        <f>INDEX(resultados!$A$2:$ZZ$1925, 732, MATCH($B$2, resultados!$A$1:$ZZ$1, 0))</f>
        <v/>
      </c>
      <c r="C738">
        <f>INDEX(resultados!$A$2:$ZZ$1925, 732, MATCH($B$3, resultados!$A$1:$ZZ$1, 0))</f>
        <v/>
      </c>
    </row>
    <row r="739">
      <c r="A739">
        <f>INDEX(resultados!$A$2:$ZZ$1925, 733, MATCH($B$1, resultados!$A$1:$ZZ$1, 0))</f>
        <v/>
      </c>
      <c r="B739">
        <f>INDEX(resultados!$A$2:$ZZ$1925, 733, MATCH($B$2, resultados!$A$1:$ZZ$1, 0))</f>
        <v/>
      </c>
      <c r="C739">
        <f>INDEX(resultados!$A$2:$ZZ$1925, 733, MATCH($B$3, resultados!$A$1:$ZZ$1, 0))</f>
        <v/>
      </c>
    </row>
    <row r="740">
      <c r="A740">
        <f>INDEX(resultados!$A$2:$ZZ$1925, 734, MATCH($B$1, resultados!$A$1:$ZZ$1, 0))</f>
        <v/>
      </c>
      <c r="B740">
        <f>INDEX(resultados!$A$2:$ZZ$1925, 734, MATCH($B$2, resultados!$A$1:$ZZ$1, 0))</f>
        <v/>
      </c>
      <c r="C740">
        <f>INDEX(resultados!$A$2:$ZZ$1925, 734, MATCH($B$3, resultados!$A$1:$ZZ$1, 0))</f>
        <v/>
      </c>
    </row>
    <row r="741">
      <c r="A741">
        <f>INDEX(resultados!$A$2:$ZZ$1925, 735, MATCH($B$1, resultados!$A$1:$ZZ$1, 0))</f>
        <v/>
      </c>
      <c r="B741">
        <f>INDEX(resultados!$A$2:$ZZ$1925, 735, MATCH($B$2, resultados!$A$1:$ZZ$1, 0))</f>
        <v/>
      </c>
      <c r="C741">
        <f>INDEX(resultados!$A$2:$ZZ$1925, 735, MATCH($B$3, resultados!$A$1:$ZZ$1, 0))</f>
        <v/>
      </c>
    </row>
    <row r="742">
      <c r="A742">
        <f>INDEX(resultados!$A$2:$ZZ$1925, 736, MATCH($B$1, resultados!$A$1:$ZZ$1, 0))</f>
        <v/>
      </c>
      <c r="B742">
        <f>INDEX(resultados!$A$2:$ZZ$1925, 736, MATCH($B$2, resultados!$A$1:$ZZ$1, 0))</f>
        <v/>
      </c>
      <c r="C742">
        <f>INDEX(resultados!$A$2:$ZZ$1925, 736, MATCH($B$3, resultados!$A$1:$ZZ$1, 0))</f>
        <v/>
      </c>
    </row>
    <row r="743">
      <c r="A743">
        <f>INDEX(resultados!$A$2:$ZZ$1925, 737, MATCH($B$1, resultados!$A$1:$ZZ$1, 0))</f>
        <v/>
      </c>
      <c r="B743">
        <f>INDEX(resultados!$A$2:$ZZ$1925, 737, MATCH($B$2, resultados!$A$1:$ZZ$1, 0))</f>
        <v/>
      </c>
      <c r="C743">
        <f>INDEX(resultados!$A$2:$ZZ$1925, 737, MATCH($B$3, resultados!$A$1:$ZZ$1, 0))</f>
        <v/>
      </c>
    </row>
    <row r="744">
      <c r="A744">
        <f>INDEX(resultados!$A$2:$ZZ$1925, 738, MATCH($B$1, resultados!$A$1:$ZZ$1, 0))</f>
        <v/>
      </c>
      <c r="B744">
        <f>INDEX(resultados!$A$2:$ZZ$1925, 738, MATCH($B$2, resultados!$A$1:$ZZ$1, 0))</f>
        <v/>
      </c>
      <c r="C744">
        <f>INDEX(resultados!$A$2:$ZZ$1925, 738, MATCH($B$3, resultados!$A$1:$ZZ$1, 0))</f>
        <v/>
      </c>
    </row>
    <row r="745">
      <c r="A745">
        <f>INDEX(resultados!$A$2:$ZZ$1925, 739, MATCH($B$1, resultados!$A$1:$ZZ$1, 0))</f>
        <v/>
      </c>
      <c r="B745">
        <f>INDEX(resultados!$A$2:$ZZ$1925, 739, MATCH($B$2, resultados!$A$1:$ZZ$1, 0))</f>
        <v/>
      </c>
      <c r="C745">
        <f>INDEX(resultados!$A$2:$ZZ$1925, 739, MATCH($B$3, resultados!$A$1:$ZZ$1, 0))</f>
        <v/>
      </c>
    </row>
    <row r="746">
      <c r="A746">
        <f>INDEX(resultados!$A$2:$ZZ$1925, 740, MATCH($B$1, resultados!$A$1:$ZZ$1, 0))</f>
        <v/>
      </c>
      <c r="B746">
        <f>INDEX(resultados!$A$2:$ZZ$1925, 740, MATCH($B$2, resultados!$A$1:$ZZ$1, 0))</f>
        <v/>
      </c>
      <c r="C746">
        <f>INDEX(resultados!$A$2:$ZZ$1925, 740, MATCH($B$3, resultados!$A$1:$ZZ$1, 0))</f>
        <v/>
      </c>
    </row>
    <row r="747">
      <c r="A747">
        <f>INDEX(resultados!$A$2:$ZZ$1925, 741, MATCH($B$1, resultados!$A$1:$ZZ$1, 0))</f>
        <v/>
      </c>
      <c r="B747">
        <f>INDEX(resultados!$A$2:$ZZ$1925, 741, MATCH($B$2, resultados!$A$1:$ZZ$1, 0))</f>
        <v/>
      </c>
      <c r="C747">
        <f>INDEX(resultados!$A$2:$ZZ$1925, 741, MATCH($B$3, resultados!$A$1:$ZZ$1, 0))</f>
        <v/>
      </c>
    </row>
    <row r="748">
      <c r="A748">
        <f>INDEX(resultados!$A$2:$ZZ$1925, 742, MATCH($B$1, resultados!$A$1:$ZZ$1, 0))</f>
        <v/>
      </c>
      <c r="B748">
        <f>INDEX(resultados!$A$2:$ZZ$1925, 742, MATCH($B$2, resultados!$A$1:$ZZ$1, 0))</f>
        <v/>
      </c>
      <c r="C748">
        <f>INDEX(resultados!$A$2:$ZZ$1925, 742, MATCH($B$3, resultados!$A$1:$ZZ$1, 0))</f>
        <v/>
      </c>
    </row>
    <row r="749">
      <c r="A749">
        <f>INDEX(resultados!$A$2:$ZZ$1925, 743, MATCH($B$1, resultados!$A$1:$ZZ$1, 0))</f>
        <v/>
      </c>
      <c r="B749">
        <f>INDEX(resultados!$A$2:$ZZ$1925, 743, MATCH($B$2, resultados!$A$1:$ZZ$1, 0))</f>
        <v/>
      </c>
      <c r="C749">
        <f>INDEX(resultados!$A$2:$ZZ$1925, 743, MATCH($B$3, resultados!$A$1:$ZZ$1, 0))</f>
        <v/>
      </c>
    </row>
    <row r="750">
      <c r="A750">
        <f>INDEX(resultados!$A$2:$ZZ$1925, 744, MATCH($B$1, resultados!$A$1:$ZZ$1, 0))</f>
        <v/>
      </c>
      <c r="B750">
        <f>INDEX(resultados!$A$2:$ZZ$1925, 744, MATCH($B$2, resultados!$A$1:$ZZ$1, 0))</f>
        <v/>
      </c>
      <c r="C750">
        <f>INDEX(resultados!$A$2:$ZZ$1925, 744, MATCH($B$3, resultados!$A$1:$ZZ$1, 0))</f>
        <v/>
      </c>
    </row>
    <row r="751">
      <c r="A751">
        <f>INDEX(resultados!$A$2:$ZZ$1925, 745, MATCH($B$1, resultados!$A$1:$ZZ$1, 0))</f>
        <v/>
      </c>
      <c r="B751">
        <f>INDEX(resultados!$A$2:$ZZ$1925, 745, MATCH($B$2, resultados!$A$1:$ZZ$1, 0))</f>
        <v/>
      </c>
      <c r="C751">
        <f>INDEX(resultados!$A$2:$ZZ$1925, 745, MATCH($B$3, resultados!$A$1:$ZZ$1, 0))</f>
        <v/>
      </c>
    </row>
    <row r="752">
      <c r="A752">
        <f>INDEX(resultados!$A$2:$ZZ$1925, 746, MATCH($B$1, resultados!$A$1:$ZZ$1, 0))</f>
        <v/>
      </c>
      <c r="B752">
        <f>INDEX(resultados!$A$2:$ZZ$1925, 746, MATCH($B$2, resultados!$A$1:$ZZ$1, 0))</f>
        <v/>
      </c>
      <c r="C752">
        <f>INDEX(resultados!$A$2:$ZZ$1925, 746, MATCH($B$3, resultados!$A$1:$ZZ$1, 0))</f>
        <v/>
      </c>
    </row>
    <row r="753">
      <c r="A753">
        <f>INDEX(resultados!$A$2:$ZZ$1925, 747, MATCH($B$1, resultados!$A$1:$ZZ$1, 0))</f>
        <v/>
      </c>
      <c r="B753">
        <f>INDEX(resultados!$A$2:$ZZ$1925, 747, MATCH($B$2, resultados!$A$1:$ZZ$1, 0))</f>
        <v/>
      </c>
      <c r="C753">
        <f>INDEX(resultados!$A$2:$ZZ$1925, 747, MATCH($B$3, resultados!$A$1:$ZZ$1, 0))</f>
        <v/>
      </c>
    </row>
    <row r="754">
      <c r="A754">
        <f>INDEX(resultados!$A$2:$ZZ$1925, 748, MATCH($B$1, resultados!$A$1:$ZZ$1, 0))</f>
        <v/>
      </c>
      <c r="B754">
        <f>INDEX(resultados!$A$2:$ZZ$1925, 748, MATCH($B$2, resultados!$A$1:$ZZ$1, 0))</f>
        <v/>
      </c>
      <c r="C754">
        <f>INDEX(resultados!$A$2:$ZZ$1925, 748, MATCH($B$3, resultados!$A$1:$ZZ$1, 0))</f>
        <v/>
      </c>
    </row>
    <row r="755">
      <c r="A755">
        <f>INDEX(resultados!$A$2:$ZZ$1925, 749, MATCH($B$1, resultados!$A$1:$ZZ$1, 0))</f>
        <v/>
      </c>
      <c r="B755">
        <f>INDEX(resultados!$A$2:$ZZ$1925, 749, MATCH($B$2, resultados!$A$1:$ZZ$1, 0))</f>
        <v/>
      </c>
      <c r="C755">
        <f>INDEX(resultados!$A$2:$ZZ$1925, 749, MATCH($B$3, resultados!$A$1:$ZZ$1, 0))</f>
        <v/>
      </c>
    </row>
    <row r="756">
      <c r="A756">
        <f>INDEX(resultados!$A$2:$ZZ$1925, 750, MATCH($B$1, resultados!$A$1:$ZZ$1, 0))</f>
        <v/>
      </c>
      <c r="B756">
        <f>INDEX(resultados!$A$2:$ZZ$1925, 750, MATCH($B$2, resultados!$A$1:$ZZ$1, 0))</f>
        <v/>
      </c>
      <c r="C756">
        <f>INDEX(resultados!$A$2:$ZZ$1925, 750, MATCH($B$3, resultados!$A$1:$ZZ$1, 0))</f>
        <v/>
      </c>
    </row>
    <row r="757">
      <c r="A757">
        <f>INDEX(resultados!$A$2:$ZZ$1925, 751, MATCH($B$1, resultados!$A$1:$ZZ$1, 0))</f>
        <v/>
      </c>
      <c r="B757">
        <f>INDEX(resultados!$A$2:$ZZ$1925, 751, MATCH($B$2, resultados!$A$1:$ZZ$1, 0))</f>
        <v/>
      </c>
      <c r="C757">
        <f>INDEX(resultados!$A$2:$ZZ$1925, 751, MATCH($B$3, resultados!$A$1:$ZZ$1, 0))</f>
        <v/>
      </c>
    </row>
    <row r="758">
      <c r="A758">
        <f>INDEX(resultados!$A$2:$ZZ$1925, 752, MATCH($B$1, resultados!$A$1:$ZZ$1, 0))</f>
        <v/>
      </c>
      <c r="B758">
        <f>INDEX(resultados!$A$2:$ZZ$1925, 752, MATCH($B$2, resultados!$A$1:$ZZ$1, 0))</f>
        <v/>
      </c>
      <c r="C758">
        <f>INDEX(resultados!$A$2:$ZZ$1925, 752, MATCH($B$3, resultados!$A$1:$ZZ$1, 0))</f>
        <v/>
      </c>
    </row>
    <row r="759">
      <c r="A759">
        <f>INDEX(resultados!$A$2:$ZZ$1925, 753, MATCH($B$1, resultados!$A$1:$ZZ$1, 0))</f>
        <v/>
      </c>
      <c r="B759">
        <f>INDEX(resultados!$A$2:$ZZ$1925, 753, MATCH($B$2, resultados!$A$1:$ZZ$1, 0))</f>
        <v/>
      </c>
      <c r="C759">
        <f>INDEX(resultados!$A$2:$ZZ$1925, 753, MATCH($B$3, resultados!$A$1:$ZZ$1, 0))</f>
        <v/>
      </c>
    </row>
    <row r="760">
      <c r="A760">
        <f>INDEX(resultados!$A$2:$ZZ$1925, 754, MATCH($B$1, resultados!$A$1:$ZZ$1, 0))</f>
        <v/>
      </c>
      <c r="B760">
        <f>INDEX(resultados!$A$2:$ZZ$1925, 754, MATCH($B$2, resultados!$A$1:$ZZ$1, 0))</f>
        <v/>
      </c>
      <c r="C760">
        <f>INDEX(resultados!$A$2:$ZZ$1925, 754, MATCH($B$3, resultados!$A$1:$ZZ$1, 0))</f>
        <v/>
      </c>
    </row>
    <row r="761">
      <c r="A761">
        <f>INDEX(resultados!$A$2:$ZZ$1925, 755, MATCH($B$1, resultados!$A$1:$ZZ$1, 0))</f>
        <v/>
      </c>
      <c r="B761">
        <f>INDEX(resultados!$A$2:$ZZ$1925, 755, MATCH($B$2, resultados!$A$1:$ZZ$1, 0))</f>
        <v/>
      </c>
      <c r="C761">
        <f>INDEX(resultados!$A$2:$ZZ$1925, 755, MATCH($B$3, resultados!$A$1:$ZZ$1, 0))</f>
        <v/>
      </c>
    </row>
    <row r="762">
      <c r="A762">
        <f>INDEX(resultados!$A$2:$ZZ$1925, 756, MATCH($B$1, resultados!$A$1:$ZZ$1, 0))</f>
        <v/>
      </c>
      <c r="B762">
        <f>INDEX(resultados!$A$2:$ZZ$1925, 756, MATCH($B$2, resultados!$A$1:$ZZ$1, 0))</f>
        <v/>
      </c>
      <c r="C762">
        <f>INDEX(resultados!$A$2:$ZZ$1925, 756, MATCH($B$3, resultados!$A$1:$ZZ$1, 0))</f>
        <v/>
      </c>
    </row>
    <row r="763">
      <c r="A763">
        <f>INDEX(resultados!$A$2:$ZZ$1925, 757, MATCH($B$1, resultados!$A$1:$ZZ$1, 0))</f>
        <v/>
      </c>
      <c r="B763">
        <f>INDEX(resultados!$A$2:$ZZ$1925, 757, MATCH($B$2, resultados!$A$1:$ZZ$1, 0))</f>
        <v/>
      </c>
      <c r="C763">
        <f>INDEX(resultados!$A$2:$ZZ$1925, 757, MATCH($B$3, resultados!$A$1:$ZZ$1, 0))</f>
        <v/>
      </c>
    </row>
    <row r="764">
      <c r="A764">
        <f>INDEX(resultados!$A$2:$ZZ$1925, 758, MATCH($B$1, resultados!$A$1:$ZZ$1, 0))</f>
        <v/>
      </c>
      <c r="B764">
        <f>INDEX(resultados!$A$2:$ZZ$1925, 758, MATCH($B$2, resultados!$A$1:$ZZ$1, 0))</f>
        <v/>
      </c>
      <c r="C764">
        <f>INDEX(resultados!$A$2:$ZZ$1925, 758, MATCH($B$3, resultados!$A$1:$ZZ$1, 0))</f>
        <v/>
      </c>
    </row>
    <row r="765">
      <c r="A765">
        <f>INDEX(resultados!$A$2:$ZZ$1925, 759, MATCH($B$1, resultados!$A$1:$ZZ$1, 0))</f>
        <v/>
      </c>
      <c r="B765">
        <f>INDEX(resultados!$A$2:$ZZ$1925, 759, MATCH($B$2, resultados!$A$1:$ZZ$1, 0))</f>
        <v/>
      </c>
      <c r="C765">
        <f>INDEX(resultados!$A$2:$ZZ$1925, 759, MATCH($B$3, resultados!$A$1:$ZZ$1, 0))</f>
        <v/>
      </c>
    </row>
    <row r="766">
      <c r="A766">
        <f>INDEX(resultados!$A$2:$ZZ$1925, 760, MATCH($B$1, resultados!$A$1:$ZZ$1, 0))</f>
        <v/>
      </c>
      <c r="B766">
        <f>INDEX(resultados!$A$2:$ZZ$1925, 760, MATCH($B$2, resultados!$A$1:$ZZ$1, 0))</f>
        <v/>
      </c>
      <c r="C766">
        <f>INDEX(resultados!$A$2:$ZZ$1925, 760, MATCH($B$3, resultados!$A$1:$ZZ$1, 0))</f>
        <v/>
      </c>
    </row>
    <row r="767">
      <c r="A767">
        <f>INDEX(resultados!$A$2:$ZZ$1925, 761, MATCH($B$1, resultados!$A$1:$ZZ$1, 0))</f>
        <v/>
      </c>
      <c r="B767">
        <f>INDEX(resultados!$A$2:$ZZ$1925, 761, MATCH($B$2, resultados!$A$1:$ZZ$1, 0))</f>
        <v/>
      </c>
      <c r="C767">
        <f>INDEX(resultados!$A$2:$ZZ$1925, 761, MATCH($B$3, resultados!$A$1:$ZZ$1, 0))</f>
        <v/>
      </c>
    </row>
    <row r="768">
      <c r="A768">
        <f>INDEX(resultados!$A$2:$ZZ$1925, 762, MATCH($B$1, resultados!$A$1:$ZZ$1, 0))</f>
        <v/>
      </c>
      <c r="B768">
        <f>INDEX(resultados!$A$2:$ZZ$1925, 762, MATCH($B$2, resultados!$A$1:$ZZ$1, 0))</f>
        <v/>
      </c>
      <c r="C768">
        <f>INDEX(resultados!$A$2:$ZZ$1925, 762, MATCH($B$3, resultados!$A$1:$ZZ$1, 0))</f>
        <v/>
      </c>
    </row>
    <row r="769">
      <c r="A769">
        <f>INDEX(resultados!$A$2:$ZZ$1925, 763, MATCH($B$1, resultados!$A$1:$ZZ$1, 0))</f>
        <v/>
      </c>
      <c r="B769">
        <f>INDEX(resultados!$A$2:$ZZ$1925, 763, MATCH($B$2, resultados!$A$1:$ZZ$1, 0))</f>
        <v/>
      </c>
      <c r="C769">
        <f>INDEX(resultados!$A$2:$ZZ$1925, 763, MATCH($B$3, resultados!$A$1:$ZZ$1, 0))</f>
        <v/>
      </c>
    </row>
    <row r="770">
      <c r="A770">
        <f>INDEX(resultados!$A$2:$ZZ$1925, 764, MATCH($B$1, resultados!$A$1:$ZZ$1, 0))</f>
        <v/>
      </c>
      <c r="B770">
        <f>INDEX(resultados!$A$2:$ZZ$1925, 764, MATCH($B$2, resultados!$A$1:$ZZ$1, 0))</f>
        <v/>
      </c>
      <c r="C770">
        <f>INDEX(resultados!$A$2:$ZZ$1925, 764, MATCH($B$3, resultados!$A$1:$ZZ$1, 0))</f>
        <v/>
      </c>
    </row>
    <row r="771">
      <c r="A771">
        <f>INDEX(resultados!$A$2:$ZZ$1925, 765, MATCH($B$1, resultados!$A$1:$ZZ$1, 0))</f>
        <v/>
      </c>
      <c r="B771">
        <f>INDEX(resultados!$A$2:$ZZ$1925, 765, MATCH($B$2, resultados!$A$1:$ZZ$1, 0))</f>
        <v/>
      </c>
      <c r="C771">
        <f>INDEX(resultados!$A$2:$ZZ$1925, 765, MATCH($B$3, resultados!$A$1:$ZZ$1, 0))</f>
        <v/>
      </c>
    </row>
    <row r="772">
      <c r="A772">
        <f>INDEX(resultados!$A$2:$ZZ$1925, 766, MATCH($B$1, resultados!$A$1:$ZZ$1, 0))</f>
        <v/>
      </c>
      <c r="B772">
        <f>INDEX(resultados!$A$2:$ZZ$1925, 766, MATCH($B$2, resultados!$A$1:$ZZ$1, 0))</f>
        <v/>
      </c>
      <c r="C772">
        <f>INDEX(resultados!$A$2:$ZZ$1925, 766, MATCH($B$3, resultados!$A$1:$ZZ$1, 0))</f>
        <v/>
      </c>
    </row>
    <row r="773">
      <c r="A773">
        <f>INDEX(resultados!$A$2:$ZZ$1925, 767, MATCH($B$1, resultados!$A$1:$ZZ$1, 0))</f>
        <v/>
      </c>
      <c r="B773">
        <f>INDEX(resultados!$A$2:$ZZ$1925, 767, MATCH($B$2, resultados!$A$1:$ZZ$1, 0))</f>
        <v/>
      </c>
      <c r="C773">
        <f>INDEX(resultados!$A$2:$ZZ$1925, 767, MATCH($B$3, resultados!$A$1:$ZZ$1, 0))</f>
        <v/>
      </c>
    </row>
    <row r="774">
      <c r="A774">
        <f>INDEX(resultados!$A$2:$ZZ$1925, 768, MATCH($B$1, resultados!$A$1:$ZZ$1, 0))</f>
        <v/>
      </c>
      <c r="B774">
        <f>INDEX(resultados!$A$2:$ZZ$1925, 768, MATCH($B$2, resultados!$A$1:$ZZ$1, 0))</f>
        <v/>
      </c>
      <c r="C774">
        <f>INDEX(resultados!$A$2:$ZZ$1925, 768, MATCH($B$3, resultados!$A$1:$ZZ$1, 0))</f>
        <v/>
      </c>
    </row>
    <row r="775">
      <c r="A775">
        <f>INDEX(resultados!$A$2:$ZZ$1925, 769, MATCH($B$1, resultados!$A$1:$ZZ$1, 0))</f>
        <v/>
      </c>
      <c r="B775">
        <f>INDEX(resultados!$A$2:$ZZ$1925, 769, MATCH($B$2, resultados!$A$1:$ZZ$1, 0))</f>
        <v/>
      </c>
      <c r="C775">
        <f>INDEX(resultados!$A$2:$ZZ$1925, 769, MATCH($B$3, resultados!$A$1:$ZZ$1, 0))</f>
        <v/>
      </c>
    </row>
    <row r="776">
      <c r="A776">
        <f>INDEX(resultados!$A$2:$ZZ$1925, 770, MATCH($B$1, resultados!$A$1:$ZZ$1, 0))</f>
        <v/>
      </c>
      <c r="B776">
        <f>INDEX(resultados!$A$2:$ZZ$1925, 770, MATCH($B$2, resultados!$A$1:$ZZ$1, 0))</f>
        <v/>
      </c>
      <c r="C776">
        <f>INDEX(resultados!$A$2:$ZZ$1925, 770, MATCH($B$3, resultados!$A$1:$ZZ$1, 0))</f>
        <v/>
      </c>
    </row>
    <row r="777">
      <c r="A777">
        <f>INDEX(resultados!$A$2:$ZZ$1925, 771, MATCH($B$1, resultados!$A$1:$ZZ$1, 0))</f>
        <v/>
      </c>
      <c r="B777">
        <f>INDEX(resultados!$A$2:$ZZ$1925, 771, MATCH($B$2, resultados!$A$1:$ZZ$1, 0))</f>
        <v/>
      </c>
      <c r="C777">
        <f>INDEX(resultados!$A$2:$ZZ$1925, 771, MATCH($B$3, resultados!$A$1:$ZZ$1, 0))</f>
        <v/>
      </c>
    </row>
    <row r="778">
      <c r="A778">
        <f>INDEX(resultados!$A$2:$ZZ$1925, 772, MATCH($B$1, resultados!$A$1:$ZZ$1, 0))</f>
        <v/>
      </c>
      <c r="B778">
        <f>INDEX(resultados!$A$2:$ZZ$1925, 772, MATCH($B$2, resultados!$A$1:$ZZ$1, 0))</f>
        <v/>
      </c>
      <c r="C778">
        <f>INDEX(resultados!$A$2:$ZZ$1925, 772, MATCH($B$3, resultados!$A$1:$ZZ$1, 0))</f>
        <v/>
      </c>
    </row>
    <row r="779">
      <c r="A779">
        <f>INDEX(resultados!$A$2:$ZZ$1925, 773, MATCH($B$1, resultados!$A$1:$ZZ$1, 0))</f>
        <v/>
      </c>
      <c r="B779">
        <f>INDEX(resultados!$A$2:$ZZ$1925, 773, MATCH($B$2, resultados!$A$1:$ZZ$1, 0))</f>
        <v/>
      </c>
      <c r="C779">
        <f>INDEX(resultados!$A$2:$ZZ$1925, 773, MATCH($B$3, resultados!$A$1:$ZZ$1, 0))</f>
        <v/>
      </c>
    </row>
    <row r="780">
      <c r="A780">
        <f>INDEX(resultados!$A$2:$ZZ$1925, 774, MATCH($B$1, resultados!$A$1:$ZZ$1, 0))</f>
        <v/>
      </c>
      <c r="B780">
        <f>INDEX(resultados!$A$2:$ZZ$1925, 774, MATCH($B$2, resultados!$A$1:$ZZ$1, 0))</f>
        <v/>
      </c>
      <c r="C780">
        <f>INDEX(resultados!$A$2:$ZZ$1925, 774, MATCH($B$3, resultados!$A$1:$ZZ$1, 0))</f>
        <v/>
      </c>
    </row>
    <row r="781">
      <c r="A781">
        <f>INDEX(resultados!$A$2:$ZZ$1925, 775, MATCH($B$1, resultados!$A$1:$ZZ$1, 0))</f>
        <v/>
      </c>
      <c r="B781">
        <f>INDEX(resultados!$A$2:$ZZ$1925, 775, MATCH($B$2, resultados!$A$1:$ZZ$1, 0))</f>
        <v/>
      </c>
      <c r="C781">
        <f>INDEX(resultados!$A$2:$ZZ$1925, 775, MATCH($B$3, resultados!$A$1:$ZZ$1, 0))</f>
        <v/>
      </c>
    </row>
    <row r="782">
      <c r="A782">
        <f>INDEX(resultados!$A$2:$ZZ$1925, 776, MATCH($B$1, resultados!$A$1:$ZZ$1, 0))</f>
        <v/>
      </c>
      <c r="B782">
        <f>INDEX(resultados!$A$2:$ZZ$1925, 776, MATCH($B$2, resultados!$A$1:$ZZ$1, 0))</f>
        <v/>
      </c>
      <c r="C782">
        <f>INDEX(resultados!$A$2:$ZZ$1925, 776, MATCH($B$3, resultados!$A$1:$ZZ$1, 0))</f>
        <v/>
      </c>
    </row>
    <row r="783">
      <c r="A783">
        <f>INDEX(resultados!$A$2:$ZZ$1925, 777, MATCH($B$1, resultados!$A$1:$ZZ$1, 0))</f>
        <v/>
      </c>
      <c r="B783">
        <f>INDEX(resultados!$A$2:$ZZ$1925, 777, MATCH($B$2, resultados!$A$1:$ZZ$1, 0))</f>
        <v/>
      </c>
      <c r="C783">
        <f>INDEX(resultados!$A$2:$ZZ$1925, 777, MATCH($B$3, resultados!$A$1:$ZZ$1, 0))</f>
        <v/>
      </c>
    </row>
    <row r="784">
      <c r="A784">
        <f>INDEX(resultados!$A$2:$ZZ$1925, 778, MATCH($B$1, resultados!$A$1:$ZZ$1, 0))</f>
        <v/>
      </c>
      <c r="B784">
        <f>INDEX(resultados!$A$2:$ZZ$1925, 778, MATCH($B$2, resultados!$A$1:$ZZ$1, 0))</f>
        <v/>
      </c>
      <c r="C784">
        <f>INDEX(resultados!$A$2:$ZZ$1925, 778, MATCH($B$3, resultados!$A$1:$ZZ$1, 0))</f>
        <v/>
      </c>
    </row>
    <row r="785">
      <c r="A785">
        <f>INDEX(resultados!$A$2:$ZZ$1925, 779, MATCH($B$1, resultados!$A$1:$ZZ$1, 0))</f>
        <v/>
      </c>
      <c r="B785">
        <f>INDEX(resultados!$A$2:$ZZ$1925, 779, MATCH($B$2, resultados!$A$1:$ZZ$1, 0))</f>
        <v/>
      </c>
      <c r="C785">
        <f>INDEX(resultados!$A$2:$ZZ$1925, 779, MATCH($B$3, resultados!$A$1:$ZZ$1, 0))</f>
        <v/>
      </c>
    </row>
    <row r="786">
      <c r="A786">
        <f>INDEX(resultados!$A$2:$ZZ$1925, 780, MATCH($B$1, resultados!$A$1:$ZZ$1, 0))</f>
        <v/>
      </c>
      <c r="B786">
        <f>INDEX(resultados!$A$2:$ZZ$1925, 780, MATCH($B$2, resultados!$A$1:$ZZ$1, 0))</f>
        <v/>
      </c>
      <c r="C786">
        <f>INDEX(resultados!$A$2:$ZZ$1925, 780, MATCH($B$3, resultados!$A$1:$ZZ$1, 0))</f>
        <v/>
      </c>
    </row>
    <row r="787">
      <c r="A787">
        <f>INDEX(resultados!$A$2:$ZZ$1925, 781, MATCH($B$1, resultados!$A$1:$ZZ$1, 0))</f>
        <v/>
      </c>
      <c r="B787">
        <f>INDEX(resultados!$A$2:$ZZ$1925, 781, MATCH($B$2, resultados!$A$1:$ZZ$1, 0))</f>
        <v/>
      </c>
      <c r="C787">
        <f>INDEX(resultados!$A$2:$ZZ$1925, 781, MATCH($B$3, resultados!$A$1:$ZZ$1, 0))</f>
        <v/>
      </c>
    </row>
    <row r="788">
      <c r="A788">
        <f>INDEX(resultados!$A$2:$ZZ$1925, 782, MATCH($B$1, resultados!$A$1:$ZZ$1, 0))</f>
        <v/>
      </c>
      <c r="B788">
        <f>INDEX(resultados!$A$2:$ZZ$1925, 782, MATCH($B$2, resultados!$A$1:$ZZ$1, 0))</f>
        <v/>
      </c>
      <c r="C788">
        <f>INDEX(resultados!$A$2:$ZZ$1925, 782, MATCH($B$3, resultados!$A$1:$ZZ$1, 0))</f>
        <v/>
      </c>
    </row>
    <row r="789">
      <c r="A789">
        <f>INDEX(resultados!$A$2:$ZZ$1925, 783, MATCH($B$1, resultados!$A$1:$ZZ$1, 0))</f>
        <v/>
      </c>
      <c r="B789">
        <f>INDEX(resultados!$A$2:$ZZ$1925, 783, MATCH($B$2, resultados!$A$1:$ZZ$1, 0))</f>
        <v/>
      </c>
      <c r="C789">
        <f>INDEX(resultados!$A$2:$ZZ$1925, 783, MATCH($B$3, resultados!$A$1:$ZZ$1, 0))</f>
        <v/>
      </c>
    </row>
    <row r="790">
      <c r="A790">
        <f>INDEX(resultados!$A$2:$ZZ$1925, 784, MATCH($B$1, resultados!$A$1:$ZZ$1, 0))</f>
        <v/>
      </c>
      <c r="B790">
        <f>INDEX(resultados!$A$2:$ZZ$1925, 784, MATCH($B$2, resultados!$A$1:$ZZ$1, 0))</f>
        <v/>
      </c>
      <c r="C790">
        <f>INDEX(resultados!$A$2:$ZZ$1925, 784, MATCH($B$3, resultados!$A$1:$ZZ$1, 0))</f>
        <v/>
      </c>
    </row>
    <row r="791">
      <c r="A791">
        <f>INDEX(resultados!$A$2:$ZZ$1925, 785, MATCH($B$1, resultados!$A$1:$ZZ$1, 0))</f>
        <v/>
      </c>
      <c r="B791">
        <f>INDEX(resultados!$A$2:$ZZ$1925, 785, MATCH($B$2, resultados!$A$1:$ZZ$1, 0))</f>
        <v/>
      </c>
      <c r="C791">
        <f>INDEX(resultados!$A$2:$ZZ$1925, 785, MATCH($B$3, resultados!$A$1:$ZZ$1, 0))</f>
        <v/>
      </c>
    </row>
    <row r="792">
      <c r="A792">
        <f>INDEX(resultados!$A$2:$ZZ$1925, 786, MATCH($B$1, resultados!$A$1:$ZZ$1, 0))</f>
        <v/>
      </c>
      <c r="B792">
        <f>INDEX(resultados!$A$2:$ZZ$1925, 786, MATCH($B$2, resultados!$A$1:$ZZ$1, 0))</f>
        <v/>
      </c>
      <c r="C792">
        <f>INDEX(resultados!$A$2:$ZZ$1925, 786, MATCH($B$3, resultados!$A$1:$ZZ$1, 0))</f>
        <v/>
      </c>
    </row>
    <row r="793">
      <c r="A793">
        <f>INDEX(resultados!$A$2:$ZZ$1925, 787, MATCH($B$1, resultados!$A$1:$ZZ$1, 0))</f>
        <v/>
      </c>
      <c r="B793">
        <f>INDEX(resultados!$A$2:$ZZ$1925, 787, MATCH($B$2, resultados!$A$1:$ZZ$1, 0))</f>
        <v/>
      </c>
      <c r="C793">
        <f>INDEX(resultados!$A$2:$ZZ$1925, 787, MATCH($B$3, resultados!$A$1:$ZZ$1, 0))</f>
        <v/>
      </c>
    </row>
    <row r="794">
      <c r="A794">
        <f>INDEX(resultados!$A$2:$ZZ$1925, 788, MATCH($B$1, resultados!$A$1:$ZZ$1, 0))</f>
        <v/>
      </c>
      <c r="B794">
        <f>INDEX(resultados!$A$2:$ZZ$1925, 788, MATCH($B$2, resultados!$A$1:$ZZ$1, 0))</f>
        <v/>
      </c>
      <c r="C794">
        <f>INDEX(resultados!$A$2:$ZZ$1925, 788, MATCH($B$3, resultados!$A$1:$ZZ$1, 0))</f>
        <v/>
      </c>
    </row>
    <row r="795">
      <c r="A795">
        <f>INDEX(resultados!$A$2:$ZZ$1925, 789, MATCH($B$1, resultados!$A$1:$ZZ$1, 0))</f>
        <v/>
      </c>
      <c r="B795">
        <f>INDEX(resultados!$A$2:$ZZ$1925, 789, MATCH($B$2, resultados!$A$1:$ZZ$1, 0))</f>
        <v/>
      </c>
      <c r="C795">
        <f>INDEX(resultados!$A$2:$ZZ$1925, 789, MATCH($B$3, resultados!$A$1:$ZZ$1, 0))</f>
        <v/>
      </c>
    </row>
    <row r="796">
      <c r="A796">
        <f>INDEX(resultados!$A$2:$ZZ$1925, 790, MATCH($B$1, resultados!$A$1:$ZZ$1, 0))</f>
        <v/>
      </c>
      <c r="B796">
        <f>INDEX(resultados!$A$2:$ZZ$1925, 790, MATCH($B$2, resultados!$A$1:$ZZ$1, 0))</f>
        <v/>
      </c>
      <c r="C796">
        <f>INDEX(resultados!$A$2:$ZZ$1925, 790, MATCH($B$3, resultados!$A$1:$ZZ$1, 0))</f>
        <v/>
      </c>
    </row>
    <row r="797">
      <c r="A797">
        <f>INDEX(resultados!$A$2:$ZZ$1925, 791, MATCH($B$1, resultados!$A$1:$ZZ$1, 0))</f>
        <v/>
      </c>
      <c r="B797">
        <f>INDEX(resultados!$A$2:$ZZ$1925, 791, MATCH($B$2, resultados!$A$1:$ZZ$1, 0))</f>
        <v/>
      </c>
      <c r="C797">
        <f>INDEX(resultados!$A$2:$ZZ$1925, 791, MATCH($B$3, resultados!$A$1:$ZZ$1, 0))</f>
        <v/>
      </c>
    </row>
    <row r="798">
      <c r="A798">
        <f>INDEX(resultados!$A$2:$ZZ$1925, 792, MATCH($B$1, resultados!$A$1:$ZZ$1, 0))</f>
        <v/>
      </c>
      <c r="B798">
        <f>INDEX(resultados!$A$2:$ZZ$1925, 792, MATCH($B$2, resultados!$A$1:$ZZ$1, 0))</f>
        <v/>
      </c>
      <c r="C798">
        <f>INDEX(resultados!$A$2:$ZZ$1925, 792, MATCH($B$3, resultados!$A$1:$ZZ$1, 0))</f>
        <v/>
      </c>
    </row>
    <row r="799">
      <c r="A799">
        <f>INDEX(resultados!$A$2:$ZZ$1925, 793, MATCH($B$1, resultados!$A$1:$ZZ$1, 0))</f>
        <v/>
      </c>
      <c r="B799">
        <f>INDEX(resultados!$A$2:$ZZ$1925, 793, MATCH($B$2, resultados!$A$1:$ZZ$1, 0))</f>
        <v/>
      </c>
      <c r="C799">
        <f>INDEX(resultados!$A$2:$ZZ$1925, 793, MATCH($B$3, resultados!$A$1:$ZZ$1, 0))</f>
        <v/>
      </c>
    </row>
    <row r="800">
      <c r="A800">
        <f>INDEX(resultados!$A$2:$ZZ$1925, 794, MATCH($B$1, resultados!$A$1:$ZZ$1, 0))</f>
        <v/>
      </c>
      <c r="B800">
        <f>INDEX(resultados!$A$2:$ZZ$1925, 794, MATCH($B$2, resultados!$A$1:$ZZ$1, 0))</f>
        <v/>
      </c>
      <c r="C800">
        <f>INDEX(resultados!$A$2:$ZZ$1925, 794, MATCH($B$3, resultados!$A$1:$ZZ$1, 0))</f>
        <v/>
      </c>
    </row>
    <row r="801">
      <c r="A801">
        <f>INDEX(resultados!$A$2:$ZZ$1925, 795, MATCH($B$1, resultados!$A$1:$ZZ$1, 0))</f>
        <v/>
      </c>
      <c r="B801">
        <f>INDEX(resultados!$A$2:$ZZ$1925, 795, MATCH($B$2, resultados!$A$1:$ZZ$1, 0))</f>
        <v/>
      </c>
      <c r="C801">
        <f>INDEX(resultados!$A$2:$ZZ$1925, 795, MATCH($B$3, resultados!$A$1:$ZZ$1, 0))</f>
        <v/>
      </c>
    </row>
    <row r="802">
      <c r="A802">
        <f>INDEX(resultados!$A$2:$ZZ$1925, 796, MATCH($B$1, resultados!$A$1:$ZZ$1, 0))</f>
        <v/>
      </c>
      <c r="B802">
        <f>INDEX(resultados!$A$2:$ZZ$1925, 796, MATCH($B$2, resultados!$A$1:$ZZ$1, 0))</f>
        <v/>
      </c>
      <c r="C802">
        <f>INDEX(resultados!$A$2:$ZZ$1925, 796, MATCH($B$3, resultados!$A$1:$ZZ$1, 0))</f>
        <v/>
      </c>
    </row>
    <row r="803">
      <c r="A803">
        <f>INDEX(resultados!$A$2:$ZZ$1925, 797, MATCH($B$1, resultados!$A$1:$ZZ$1, 0))</f>
        <v/>
      </c>
      <c r="B803">
        <f>INDEX(resultados!$A$2:$ZZ$1925, 797, MATCH($B$2, resultados!$A$1:$ZZ$1, 0))</f>
        <v/>
      </c>
      <c r="C803">
        <f>INDEX(resultados!$A$2:$ZZ$1925, 797, MATCH($B$3, resultados!$A$1:$ZZ$1, 0))</f>
        <v/>
      </c>
    </row>
    <row r="804">
      <c r="A804">
        <f>INDEX(resultados!$A$2:$ZZ$1925, 798, MATCH($B$1, resultados!$A$1:$ZZ$1, 0))</f>
        <v/>
      </c>
      <c r="B804">
        <f>INDEX(resultados!$A$2:$ZZ$1925, 798, MATCH($B$2, resultados!$A$1:$ZZ$1, 0))</f>
        <v/>
      </c>
      <c r="C804">
        <f>INDEX(resultados!$A$2:$ZZ$1925, 798, MATCH($B$3, resultados!$A$1:$ZZ$1, 0))</f>
        <v/>
      </c>
    </row>
    <row r="805">
      <c r="A805">
        <f>INDEX(resultados!$A$2:$ZZ$1925, 799, MATCH($B$1, resultados!$A$1:$ZZ$1, 0))</f>
        <v/>
      </c>
      <c r="B805">
        <f>INDEX(resultados!$A$2:$ZZ$1925, 799, MATCH($B$2, resultados!$A$1:$ZZ$1, 0))</f>
        <v/>
      </c>
      <c r="C805">
        <f>INDEX(resultados!$A$2:$ZZ$1925, 799, MATCH($B$3, resultados!$A$1:$ZZ$1, 0))</f>
        <v/>
      </c>
    </row>
    <row r="806">
      <c r="A806">
        <f>INDEX(resultados!$A$2:$ZZ$1925, 800, MATCH($B$1, resultados!$A$1:$ZZ$1, 0))</f>
        <v/>
      </c>
      <c r="B806">
        <f>INDEX(resultados!$A$2:$ZZ$1925, 800, MATCH($B$2, resultados!$A$1:$ZZ$1, 0))</f>
        <v/>
      </c>
      <c r="C806">
        <f>INDEX(resultados!$A$2:$ZZ$1925, 800, MATCH($B$3, resultados!$A$1:$ZZ$1, 0))</f>
        <v/>
      </c>
    </row>
    <row r="807">
      <c r="A807">
        <f>INDEX(resultados!$A$2:$ZZ$1925, 801, MATCH($B$1, resultados!$A$1:$ZZ$1, 0))</f>
        <v/>
      </c>
      <c r="B807">
        <f>INDEX(resultados!$A$2:$ZZ$1925, 801, MATCH($B$2, resultados!$A$1:$ZZ$1, 0))</f>
        <v/>
      </c>
      <c r="C807">
        <f>INDEX(resultados!$A$2:$ZZ$1925, 801, MATCH($B$3, resultados!$A$1:$ZZ$1, 0))</f>
        <v/>
      </c>
    </row>
    <row r="808">
      <c r="A808">
        <f>INDEX(resultados!$A$2:$ZZ$1925, 802, MATCH($B$1, resultados!$A$1:$ZZ$1, 0))</f>
        <v/>
      </c>
      <c r="B808">
        <f>INDEX(resultados!$A$2:$ZZ$1925, 802, MATCH($B$2, resultados!$A$1:$ZZ$1, 0))</f>
        <v/>
      </c>
      <c r="C808">
        <f>INDEX(resultados!$A$2:$ZZ$1925, 802, MATCH($B$3, resultados!$A$1:$ZZ$1, 0))</f>
        <v/>
      </c>
    </row>
    <row r="809">
      <c r="A809">
        <f>INDEX(resultados!$A$2:$ZZ$1925, 803, MATCH($B$1, resultados!$A$1:$ZZ$1, 0))</f>
        <v/>
      </c>
      <c r="B809">
        <f>INDEX(resultados!$A$2:$ZZ$1925, 803, MATCH($B$2, resultados!$A$1:$ZZ$1, 0))</f>
        <v/>
      </c>
      <c r="C809">
        <f>INDEX(resultados!$A$2:$ZZ$1925, 803, MATCH($B$3, resultados!$A$1:$ZZ$1, 0))</f>
        <v/>
      </c>
    </row>
    <row r="810">
      <c r="A810">
        <f>INDEX(resultados!$A$2:$ZZ$1925, 804, MATCH($B$1, resultados!$A$1:$ZZ$1, 0))</f>
        <v/>
      </c>
      <c r="B810">
        <f>INDEX(resultados!$A$2:$ZZ$1925, 804, MATCH($B$2, resultados!$A$1:$ZZ$1, 0))</f>
        <v/>
      </c>
      <c r="C810">
        <f>INDEX(resultados!$A$2:$ZZ$1925, 804, MATCH($B$3, resultados!$A$1:$ZZ$1, 0))</f>
        <v/>
      </c>
    </row>
    <row r="811">
      <c r="A811">
        <f>INDEX(resultados!$A$2:$ZZ$1925, 805, MATCH($B$1, resultados!$A$1:$ZZ$1, 0))</f>
        <v/>
      </c>
      <c r="B811">
        <f>INDEX(resultados!$A$2:$ZZ$1925, 805, MATCH($B$2, resultados!$A$1:$ZZ$1, 0))</f>
        <v/>
      </c>
      <c r="C811">
        <f>INDEX(resultados!$A$2:$ZZ$1925, 805, MATCH($B$3, resultados!$A$1:$ZZ$1, 0))</f>
        <v/>
      </c>
    </row>
    <row r="812">
      <c r="A812">
        <f>INDEX(resultados!$A$2:$ZZ$1925, 806, MATCH($B$1, resultados!$A$1:$ZZ$1, 0))</f>
        <v/>
      </c>
      <c r="B812">
        <f>INDEX(resultados!$A$2:$ZZ$1925, 806, MATCH($B$2, resultados!$A$1:$ZZ$1, 0))</f>
        <v/>
      </c>
      <c r="C812">
        <f>INDEX(resultados!$A$2:$ZZ$1925, 806, MATCH($B$3, resultados!$A$1:$ZZ$1, 0))</f>
        <v/>
      </c>
    </row>
    <row r="813">
      <c r="A813">
        <f>INDEX(resultados!$A$2:$ZZ$1925, 807, MATCH($B$1, resultados!$A$1:$ZZ$1, 0))</f>
        <v/>
      </c>
      <c r="B813">
        <f>INDEX(resultados!$A$2:$ZZ$1925, 807, MATCH($B$2, resultados!$A$1:$ZZ$1, 0))</f>
        <v/>
      </c>
      <c r="C813">
        <f>INDEX(resultados!$A$2:$ZZ$1925, 807, MATCH($B$3, resultados!$A$1:$ZZ$1, 0))</f>
        <v/>
      </c>
    </row>
    <row r="814">
      <c r="A814">
        <f>INDEX(resultados!$A$2:$ZZ$1925, 808, MATCH($B$1, resultados!$A$1:$ZZ$1, 0))</f>
        <v/>
      </c>
      <c r="B814">
        <f>INDEX(resultados!$A$2:$ZZ$1925, 808, MATCH($B$2, resultados!$A$1:$ZZ$1, 0))</f>
        <v/>
      </c>
      <c r="C814">
        <f>INDEX(resultados!$A$2:$ZZ$1925, 808, MATCH($B$3, resultados!$A$1:$ZZ$1, 0))</f>
        <v/>
      </c>
    </row>
    <row r="815">
      <c r="A815">
        <f>INDEX(resultados!$A$2:$ZZ$1925, 809, MATCH($B$1, resultados!$A$1:$ZZ$1, 0))</f>
        <v/>
      </c>
      <c r="B815">
        <f>INDEX(resultados!$A$2:$ZZ$1925, 809, MATCH($B$2, resultados!$A$1:$ZZ$1, 0))</f>
        <v/>
      </c>
      <c r="C815">
        <f>INDEX(resultados!$A$2:$ZZ$1925, 809, MATCH($B$3, resultados!$A$1:$ZZ$1, 0))</f>
        <v/>
      </c>
    </row>
    <row r="816">
      <c r="A816">
        <f>INDEX(resultados!$A$2:$ZZ$1925, 810, MATCH($B$1, resultados!$A$1:$ZZ$1, 0))</f>
        <v/>
      </c>
      <c r="B816">
        <f>INDEX(resultados!$A$2:$ZZ$1925, 810, MATCH($B$2, resultados!$A$1:$ZZ$1, 0))</f>
        <v/>
      </c>
      <c r="C816">
        <f>INDEX(resultados!$A$2:$ZZ$1925, 810, MATCH($B$3, resultados!$A$1:$ZZ$1, 0))</f>
        <v/>
      </c>
    </row>
    <row r="817">
      <c r="A817">
        <f>INDEX(resultados!$A$2:$ZZ$1925, 811, MATCH($B$1, resultados!$A$1:$ZZ$1, 0))</f>
        <v/>
      </c>
      <c r="B817">
        <f>INDEX(resultados!$A$2:$ZZ$1925, 811, MATCH($B$2, resultados!$A$1:$ZZ$1, 0))</f>
        <v/>
      </c>
      <c r="C817">
        <f>INDEX(resultados!$A$2:$ZZ$1925, 811, MATCH($B$3, resultados!$A$1:$ZZ$1, 0))</f>
        <v/>
      </c>
    </row>
    <row r="818">
      <c r="A818">
        <f>INDEX(resultados!$A$2:$ZZ$1925, 812, MATCH($B$1, resultados!$A$1:$ZZ$1, 0))</f>
        <v/>
      </c>
      <c r="B818">
        <f>INDEX(resultados!$A$2:$ZZ$1925, 812, MATCH($B$2, resultados!$A$1:$ZZ$1, 0))</f>
        <v/>
      </c>
      <c r="C818">
        <f>INDEX(resultados!$A$2:$ZZ$1925, 812, MATCH($B$3, resultados!$A$1:$ZZ$1, 0))</f>
        <v/>
      </c>
    </row>
    <row r="819">
      <c r="A819">
        <f>INDEX(resultados!$A$2:$ZZ$1925, 813, MATCH($B$1, resultados!$A$1:$ZZ$1, 0))</f>
        <v/>
      </c>
      <c r="B819">
        <f>INDEX(resultados!$A$2:$ZZ$1925, 813, MATCH($B$2, resultados!$A$1:$ZZ$1, 0))</f>
        <v/>
      </c>
      <c r="C819">
        <f>INDEX(resultados!$A$2:$ZZ$1925, 813, MATCH($B$3, resultados!$A$1:$ZZ$1, 0))</f>
        <v/>
      </c>
    </row>
    <row r="820">
      <c r="A820">
        <f>INDEX(resultados!$A$2:$ZZ$1925, 814, MATCH($B$1, resultados!$A$1:$ZZ$1, 0))</f>
        <v/>
      </c>
      <c r="B820">
        <f>INDEX(resultados!$A$2:$ZZ$1925, 814, MATCH($B$2, resultados!$A$1:$ZZ$1, 0))</f>
        <v/>
      </c>
      <c r="C820">
        <f>INDEX(resultados!$A$2:$ZZ$1925, 814, MATCH($B$3, resultados!$A$1:$ZZ$1, 0))</f>
        <v/>
      </c>
    </row>
    <row r="821">
      <c r="A821">
        <f>INDEX(resultados!$A$2:$ZZ$1925, 815, MATCH($B$1, resultados!$A$1:$ZZ$1, 0))</f>
        <v/>
      </c>
      <c r="B821">
        <f>INDEX(resultados!$A$2:$ZZ$1925, 815, MATCH($B$2, resultados!$A$1:$ZZ$1, 0))</f>
        <v/>
      </c>
      <c r="C821">
        <f>INDEX(resultados!$A$2:$ZZ$1925, 815, MATCH($B$3, resultados!$A$1:$ZZ$1, 0))</f>
        <v/>
      </c>
    </row>
    <row r="822">
      <c r="A822">
        <f>INDEX(resultados!$A$2:$ZZ$1925, 816, MATCH($B$1, resultados!$A$1:$ZZ$1, 0))</f>
        <v/>
      </c>
      <c r="B822">
        <f>INDEX(resultados!$A$2:$ZZ$1925, 816, MATCH($B$2, resultados!$A$1:$ZZ$1, 0))</f>
        <v/>
      </c>
      <c r="C822">
        <f>INDEX(resultados!$A$2:$ZZ$1925, 816, MATCH($B$3, resultados!$A$1:$ZZ$1, 0))</f>
        <v/>
      </c>
    </row>
    <row r="823">
      <c r="A823">
        <f>INDEX(resultados!$A$2:$ZZ$1925, 817, MATCH($B$1, resultados!$A$1:$ZZ$1, 0))</f>
        <v/>
      </c>
      <c r="B823">
        <f>INDEX(resultados!$A$2:$ZZ$1925, 817, MATCH($B$2, resultados!$A$1:$ZZ$1, 0))</f>
        <v/>
      </c>
      <c r="C823">
        <f>INDEX(resultados!$A$2:$ZZ$1925, 817, MATCH($B$3, resultados!$A$1:$ZZ$1, 0))</f>
        <v/>
      </c>
    </row>
    <row r="824">
      <c r="A824">
        <f>INDEX(resultados!$A$2:$ZZ$1925, 818, MATCH($B$1, resultados!$A$1:$ZZ$1, 0))</f>
        <v/>
      </c>
      <c r="B824">
        <f>INDEX(resultados!$A$2:$ZZ$1925, 818, MATCH($B$2, resultados!$A$1:$ZZ$1, 0))</f>
        <v/>
      </c>
      <c r="C824">
        <f>INDEX(resultados!$A$2:$ZZ$1925, 818, MATCH($B$3, resultados!$A$1:$ZZ$1, 0))</f>
        <v/>
      </c>
    </row>
    <row r="825">
      <c r="A825">
        <f>INDEX(resultados!$A$2:$ZZ$1925, 819, MATCH($B$1, resultados!$A$1:$ZZ$1, 0))</f>
        <v/>
      </c>
      <c r="B825">
        <f>INDEX(resultados!$A$2:$ZZ$1925, 819, MATCH($B$2, resultados!$A$1:$ZZ$1, 0))</f>
        <v/>
      </c>
      <c r="C825">
        <f>INDEX(resultados!$A$2:$ZZ$1925, 819, MATCH($B$3, resultados!$A$1:$ZZ$1, 0))</f>
        <v/>
      </c>
    </row>
    <row r="826">
      <c r="A826">
        <f>INDEX(resultados!$A$2:$ZZ$1925, 820, MATCH($B$1, resultados!$A$1:$ZZ$1, 0))</f>
        <v/>
      </c>
      <c r="B826">
        <f>INDEX(resultados!$A$2:$ZZ$1925, 820, MATCH($B$2, resultados!$A$1:$ZZ$1, 0))</f>
        <v/>
      </c>
      <c r="C826">
        <f>INDEX(resultados!$A$2:$ZZ$1925, 820, MATCH($B$3, resultados!$A$1:$ZZ$1, 0))</f>
        <v/>
      </c>
    </row>
    <row r="827">
      <c r="A827">
        <f>INDEX(resultados!$A$2:$ZZ$1925, 821, MATCH($B$1, resultados!$A$1:$ZZ$1, 0))</f>
        <v/>
      </c>
      <c r="B827">
        <f>INDEX(resultados!$A$2:$ZZ$1925, 821, MATCH($B$2, resultados!$A$1:$ZZ$1, 0))</f>
        <v/>
      </c>
      <c r="C827">
        <f>INDEX(resultados!$A$2:$ZZ$1925, 821, MATCH($B$3, resultados!$A$1:$ZZ$1, 0))</f>
        <v/>
      </c>
    </row>
    <row r="828">
      <c r="A828">
        <f>INDEX(resultados!$A$2:$ZZ$1925, 822, MATCH($B$1, resultados!$A$1:$ZZ$1, 0))</f>
        <v/>
      </c>
      <c r="B828">
        <f>INDEX(resultados!$A$2:$ZZ$1925, 822, MATCH($B$2, resultados!$A$1:$ZZ$1, 0))</f>
        <v/>
      </c>
      <c r="C828">
        <f>INDEX(resultados!$A$2:$ZZ$1925, 822, MATCH($B$3, resultados!$A$1:$ZZ$1, 0))</f>
        <v/>
      </c>
    </row>
    <row r="829">
      <c r="A829">
        <f>INDEX(resultados!$A$2:$ZZ$1925, 823, MATCH($B$1, resultados!$A$1:$ZZ$1, 0))</f>
        <v/>
      </c>
      <c r="B829">
        <f>INDEX(resultados!$A$2:$ZZ$1925, 823, MATCH($B$2, resultados!$A$1:$ZZ$1, 0))</f>
        <v/>
      </c>
      <c r="C829">
        <f>INDEX(resultados!$A$2:$ZZ$1925, 823, MATCH($B$3, resultados!$A$1:$ZZ$1, 0))</f>
        <v/>
      </c>
    </row>
    <row r="830">
      <c r="A830">
        <f>INDEX(resultados!$A$2:$ZZ$1925, 824, MATCH($B$1, resultados!$A$1:$ZZ$1, 0))</f>
        <v/>
      </c>
      <c r="B830">
        <f>INDEX(resultados!$A$2:$ZZ$1925, 824, MATCH($B$2, resultados!$A$1:$ZZ$1, 0))</f>
        <v/>
      </c>
      <c r="C830">
        <f>INDEX(resultados!$A$2:$ZZ$1925, 824, MATCH($B$3, resultados!$A$1:$ZZ$1, 0))</f>
        <v/>
      </c>
    </row>
    <row r="831">
      <c r="A831">
        <f>INDEX(resultados!$A$2:$ZZ$1925, 825, MATCH($B$1, resultados!$A$1:$ZZ$1, 0))</f>
        <v/>
      </c>
      <c r="B831">
        <f>INDEX(resultados!$A$2:$ZZ$1925, 825, MATCH($B$2, resultados!$A$1:$ZZ$1, 0))</f>
        <v/>
      </c>
      <c r="C831">
        <f>INDEX(resultados!$A$2:$ZZ$1925, 825, MATCH($B$3, resultados!$A$1:$ZZ$1, 0))</f>
        <v/>
      </c>
    </row>
    <row r="832">
      <c r="A832">
        <f>INDEX(resultados!$A$2:$ZZ$1925, 826, MATCH($B$1, resultados!$A$1:$ZZ$1, 0))</f>
        <v/>
      </c>
      <c r="B832">
        <f>INDEX(resultados!$A$2:$ZZ$1925, 826, MATCH($B$2, resultados!$A$1:$ZZ$1, 0))</f>
        <v/>
      </c>
      <c r="C832">
        <f>INDEX(resultados!$A$2:$ZZ$1925, 826, MATCH($B$3, resultados!$A$1:$ZZ$1, 0))</f>
        <v/>
      </c>
    </row>
    <row r="833">
      <c r="A833">
        <f>INDEX(resultados!$A$2:$ZZ$1925, 827, MATCH($B$1, resultados!$A$1:$ZZ$1, 0))</f>
        <v/>
      </c>
      <c r="B833">
        <f>INDEX(resultados!$A$2:$ZZ$1925, 827, MATCH($B$2, resultados!$A$1:$ZZ$1, 0))</f>
        <v/>
      </c>
      <c r="C833">
        <f>INDEX(resultados!$A$2:$ZZ$1925, 827, MATCH($B$3, resultados!$A$1:$ZZ$1, 0))</f>
        <v/>
      </c>
    </row>
    <row r="834">
      <c r="A834">
        <f>INDEX(resultados!$A$2:$ZZ$1925, 828, MATCH($B$1, resultados!$A$1:$ZZ$1, 0))</f>
        <v/>
      </c>
      <c r="B834">
        <f>INDEX(resultados!$A$2:$ZZ$1925, 828, MATCH($B$2, resultados!$A$1:$ZZ$1, 0))</f>
        <v/>
      </c>
      <c r="C834">
        <f>INDEX(resultados!$A$2:$ZZ$1925, 828, MATCH($B$3, resultados!$A$1:$ZZ$1, 0))</f>
        <v/>
      </c>
    </row>
    <row r="835">
      <c r="A835">
        <f>INDEX(resultados!$A$2:$ZZ$1925, 829, MATCH($B$1, resultados!$A$1:$ZZ$1, 0))</f>
        <v/>
      </c>
      <c r="B835">
        <f>INDEX(resultados!$A$2:$ZZ$1925, 829, MATCH($B$2, resultados!$A$1:$ZZ$1, 0))</f>
        <v/>
      </c>
      <c r="C835">
        <f>INDEX(resultados!$A$2:$ZZ$1925, 829, MATCH($B$3, resultados!$A$1:$ZZ$1, 0))</f>
        <v/>
      </c>
    </row>
    <row r="836">
      <c r="A836">
        <f>INDEX(resultados!$A$2:$ZZ$1925, 830, MATCH($B$1, resultados!$A$1:$ZZ$1, 0))</f>
        <v/>
      </c>
      <c r="B836">
        <f>INDEX(resultados!$A$2:$ZZ$1925, 830, MATCH($B$2, resultados!$A$1:$ZZ$1, 0))</f>
        <v/>
      </c>
      <c r="C836">
        <f>INDEX(resultados!$A$2:$ZZ$1925, 830, MATCH($B$3, resultados!$A$1:$ZZ$1, 0))</f>
        <v/>
      </c>
    </row>
    <row r="837">
      <c r="A837">
        <f>INDEX(resultados!$A$2:$ZZ$1925, 831, MATCH($B$1, resultados!$A$1:$ZZ$1, 0))</f>
        <v/>
      </c>
      <c r="B837">
        <f>INDEX(resultados!$A$2:$ZZ$1925, 831, MATCH($B$2, resultados!$A$1:$ZZ$1, 0))</f>
        <v/>
      </c>
      <c r="C837">
        <f>INDEX(resultados!$A$2:$ZZ$1925, 831, MATCH($B$3, resultados!$A$1:$ZZ$1, 0))</f>
        <v/>
      </c>
    </row>
    <row r="838">
      <c r="A838">
        <f>INDEX(resultados!$A$2:$ZZ$1925, 832, MATCH($B$1, resultados!$A$1:$ZZ$1, 0))</f>
        <v/>
      </c>
      <c r="B838">
        <f>INDEX(resultados!$A$2:$ZZ$1925, 832, MATCH($B$2, resultados!$A$1:$ZZ$1, 0))</f>
        <v/>
      </c>
      <c r="C838">
        <f>INDEX(resultados!$A$2:$ZZ$1925, 832, MATCH($B$3, resultados!$A$1:$ZZ$1, 0))</f>
        <v/>
      </c>
    </row>
    <row r="839">
      <c r="A839">
        <f>INDEX(resultados!$A$2:$ZZ$1925, 833, MATCH($B$1, resultados!$A$1:$ZZ$1, 0))</f>
        <v/>
      </c>
      <c r="B839">
        <f>INDEX(resultados!$A$2:$ZZ$1925, 833, MATCH($B$2, resultados!$A$1:$ZZ$1, 0))</f>
        <v/>
      </c>
      <c r="C839">
        <f>INDEX(resultados!$A$2:$ZZ$1925, 833, MATCH($B$3, resultados!$A$1:$ZZ$1, 0))</f>
        <v/>
      </c>
    </row>
    <row r="840">
      <c r="A840">
        <f>INDEX(resultados!$A$2:$ZZ$1925, 834, MATCH($B$1, resultados!$A$1:$ZZ$1, 0))</f>
        <v/>
      </c>
      <c r="B840">
        <f>INDEX(resultados!$A$2:$ZZ$1925, 834, MATCH($B$2, resultados!$A$1:$ZZ$1, 0))</f>
        <v/>
      </c>
      <c r="C840">
        <f>INDEX(resultados!$A$2:$ZZ$1925, 834, MATCH($B$3, resultados!$A$1:$ZZ$1, 0))</f>
        <v/>
      </c>
    </row>
    <row r="841">
      <c r="A841">
        <f>INDEX(resultados!$A$2:$ZZ$1925, 835, MATCH($B$1, resultados!$A$1:$ZZ$1, 0))</f>
        <v/>
      </c>
      <c r="B841">
        <f>INDEX(resultados!$A$2:$ZZ$1925, 835, MATCH($B$2, resultados!$A$1:$ZZ$1, 0))</f>
        <v/>
      </c>
      <c r="C841">
        <f>INDEX(resultados!$A$2:$ZZ$1925, 835, MATCH($B$3, resultados!$A$1:$ZZ$1, 0))</f>
        <v/>
      </c>
    </row>
    <row r="842">
      <c r="A842">
        <f>INDEX(resultados!$A$2:$ZZ$1925, 836, MATCH($B$1, resultados!$A$1:$ZZ$1, 0))</f>
        <v/>
      </c>
      <c r="B842">
        <f>INDEX(resultados!$A$2:$ZZ$1925, 836, MATCH($B$2, resultados!$A$1:$ZZ$1, 0))</f>
        <v/>
      </c>
      <c r="C842">
        <f>INDEX(resultados!$A$2:$ZZ$1925, 836, MATCH($B$3, resultados!$A$1:$ZZ$1, 0))</f>
        <v/>
      </c>
    </row>
    <row r="843">
      <c r="A843">
        <f>INDEX(resultados!$A$2:$ZZ$1925, 837, MATCH($B$1, resultados!$A$1:$ZZ$1, 0))</f>
        <v/>
      </c>
      <c r="B843">
        <f>INDEX(resultados!$A$2:$ZZ$1925, 837, MATCH($B$2, resultados!$A$1:$ZZ$1, 0))</f>
        <v/>
      </c>
      <c r="C843">
        <f>INDEX(resultados!$A$2:$ZZ$1925, 837, MATCH($B$3, resultados!$A$1:$ZZ$1, 0))</f>
        <v/>
      </c>
    </row>
    <row r="844">
      <c r="A844">
        <f>INDEX(resultados!$A$2:$ZZ$1925, 838, MATCH($B$1, resultados!$A$1:$ZZ$1, 0))</f>
        <v/>
      </c>
      <c r="B844">
        <f>INDEX(resultados!$A$2:$ZZ$1925, 838, MATCH($B$2, resultados!$A$1:$ZZ$1, 0))</f>
        <v/>
      </c>
      <c r="C844">
        <f>INDEX(resultados!$A$2:$ZZ$1925, 838, MATCH($B$3, resultados!$A$1:$ZZ$1, 0))</f>
        <v/>
      </c>
    </row>
    <row r="845">
      <c r="A845">
        <f>INDEX(resultados!$A$2:$ZZ$1925, 839, MATCH($B$1, resultados!$A$1:$ZZ$1, 0))</f>
        <v/>
      </c>
      <c r="B845">
        <f>INDEX(resultados!$A$2:$ZZ$1925, 839, MATCH($B$2, resultados!$A$1:$ZZ$1, 0))</f>
        <v/>
      </c>
      <c r="C845">
        <f>INDEX(resultados!$A$2:$ZZ$1925, 839, MATCH($B$3, resultados!$A$1:$ZZ$1, 0))</f>
        <v/>
      </c>
    </row>
    <row r="846">
      <c r="A846">
        <f>INDEX(resultados!$A$2:$ZZ$1925, 840, MATCH($B$1, resultados!$A$1:$ZZ$1, 0))</f>
        <v/>
      </c>
      <c r="B846">
        <f>INDEX(resultados!$A$2:$ZZ$1925, 840, MATCH($B$2, resultados!$A$1:$ZZ$1, 0))</f>
        <v/>
      </c>
      <c r="C846">
        <f>INDEX(resultados!$A$2:$ZZ$1925, 840, MATCH($B$3, resultados!$A$1:$ZZ$1, 0))</f>
        <v/>
      </c>
    </row>
    <row r="847">
      <c r="A847">
        <f>INDEX(resultados!$A$2:$ZZ$1925, 841, MATCH($B$1, resultados!$A$1:$ZZ$1, 0))</f>
        <v/>
      </c>
      <c r="B847">
        <f>INDEX(resultados!$A$2:$ZZ$1925, 841, MATCH($B$2, resultados!$A$1:$ZZ$1, 0))</f>
        <v/>
      </c>
      <c r="C847">
        <f>INDEX(resultados!$A$2:$ZZ$1925, 841, MATCH($B$3, resultados!$A$1:$ZZ$1, 0))</f>
        <v/>
      </c>
    </row>
    <row r="848">
      <c r="A848">
        <f>INDEX(resultados!$A$2:$ZZ$1925, 842, MATCH($B$1, resultados!$A$1:$ZZ$1, 0))</f>
        <v/>
      </c>
      <c r="B848">
        <f>INDEX(resultados!$A$2:$ZZ$1925, 842, MATCH($B$2, resultados!$A$1:$ZZ$1, 0))</f>
        <v/>
      </c>
      <c r="C848">
        <f>INDEX(resultados!$A$2:$ZZ$1925, 842, MATCH($B$3, resultados!$A$1:$ZZ$1, 0))</f>
        <v/>
      </c>
    </row>
    <row r="849">
      <c r="A849">
        <f>INDEX(resultados!$A$2:$ZZ$1925, 843, MATCH($B$1, resultados!$A$1:$ZZ$1, 0))</f>
        <v/>
      </c>
      <c r="B849">
        <f>INDEX(resultados!$A$2:$ZZ$1925, 843, MATCH($B$2, resultados!$A$1:$ZZ$1, 0))</f>
        <v/>
      </c>
      <c r="C849">
        <f>INDEX(resultados!$A$2:$ZZ$1925, 843, MATCH($B$3, resultados!$A$1:$ZZ$1, 0))</f>
        <v/>
      </c>
    </row>
    <row r="850">
      <c r="A850">
        <f>INDEX(resultados!$A$2:$ZZ$1925, 844, MATCH($B$1, resultados!$A$1:$ZZ$1, 0))</f>
        <v/>
      </c>
      <c r="B850">
        <f>INDEX(resultados!$A$2:$ZZ$1925, 844, MATCH($B$2, resultados!$A$1:$ZZ$1, 0))</f>
        <v/>
      </c>
      <c r="C850">
        <f>INDEX(resultados!$A$2:$ZZ$1925, 844, MATCH($B$3, resultados!$A$1:$ZZ$1, 0))</f>
        <v/>
      </c>
    </row>
    <row r="851">
      <c r="A851">
        <f>INDEX(resultados!$A$2:$ZZ$1925, 845, MATCH($B$1, resultados!$A$1:$ZZ$1, 0))</f>
        <v/>
      </c>
      <c r="B851">
        <f>INDEX(resultados!$A$2:$ZZ$1925, 845, MATCH($B$2, resultados!$A$1:$ZZ$1, 0))</f>
        <v/>
      </c>
      <c r="C851">
        <f>INDEX(resultados!$A$2:$ZZ$1925, 845, MATCH($B$3, resultados!$A$1:$ZZ$1, 0))</f>
        <v/>
      </c>
    </row>
    <row r="852">
      <c r="A852">
        <f>INDEX(resultados!$A$2:$ZZ$1925, 846, MATCH($B$1, resultados!$A$1:$ZZ$1, 0))</f>
        <v/>
      </c>
      <c r="B852">
        <f>INDEX(resultados!$A$2:$ZZ$1925, 846, MATCH($B$2, resultados!$A$1:$ZZ$1, 0))</f>
        <v/>
      </c>
      <c r="C852">
        <f>INDEX(resultados!$A$2:$ZZ$1925, 846, MATCH($B$3, resultados!$A$1:$ZZ$1, 0))</f>
        <v/>
      </c>
    </row>
    <row r="853">
      <c r="A853">
        <f>INDEX(resultados!$A$2:$ZZ$1925, 847, MATCH($B$1, resultados!$A$1:$ZZ$1, 0))</f>
        <v/>
      </c>
      <c r="B853">
        <f>INDEX(resultados!$A$2:$ZZ$1925, 847, MATCH($B$2, resultados!$A$1:$ZZ$1, 0))</f>
        <v/>
      </c>
      <c r="C853">
        <f>INDEX(resultados!$A$2:$ZZ$1925, 847, MATCH($B$3, resultados!$A$1:$ZZ$1, 0))</f>
        <v/>
      </c>
    </row>
    <row r="854">
      <c r="A854">
        <f>INDEX(resultados!$A$2:$ZZ$1925, 848, MATCH($B$1, resultados!$A$1:$ZZ$1, 0))</f>
        <v/>
      </c>
      <c r="B854">
        <f>INDEX(resultados!$A$2:$ZZ$1925, 848, MATCH($B$2, resultados!$A$1:$ZZ$1, 0))</f>
        <v/>
      </c>
      <c r="C854">
        <f>INDEX(resultados!$A$2:$ZZ$1925, 848, MATCH($B$3, resultados!$A$1:$ZZ$1, 0))</f>
        <v/>
      </c>
    </row>
    <row r="855">
      <c r="A855">
        <f>INDEX(resultados!$A$2:$ZZ$1925, 849, MATCH($B$1, resultados!$A$1:$ZZ$1, 0))</f>
        <v/>
      </c>
      <c r="B855">
        <f>INDEX(resultados!$A$2:$ZZ$1925, 849, MATCH($B$2, resultados!$A$1:$ZZ$1, 0))</f>
        <v/>
      </c>
      <c r="C855">
        <f>INDEX(resultados!$A$2:$ZZ$1925, 849, MATCH($B$3, resultados!$A$1:$ZZ$1, 0))</f>
        <v/>
      </c>
    </row>
    <row r="856">
      <c r="A856">
        <f>INDEX(resultados!$A$2:$ZZ$1925, 850, MATCH($B$1, resultados!$A$1:$ZZ$1, 0))</f>
        <v/>
      </c>
      <c r="B856">
        <f>INDEX(resultados!$A$2:$ZZ$1925, 850, MATCH($B$2, resultados!$A$1:$ZZ$1, 0))</f>
        <v/>
      </c>
      <c r="C856">
        <f>INDEX(resultados!$A$2:$ZZ$1925, 850, MATCH($B$3, resultados!$A$1:$ZZ$1, 0))</f>
        <v/>
      </c>
    </row>
    <row r="857">
      <c r="A857">
        <f>INDEX(resultados!$A$2:$ZZ$1925, 851, MATCH($B$1, resultados!$A$1:$ZZ$1, 0))</f>
        <v/>
      </c>
      <c r="B857">
        <f>INDEX(resultados!$A$2:$ZZ$1925, 851, MATCH($B$2, resultados!$A$1:$ZZ$1, 0))</f>
        <v/>
      </c>
      <c r="C857">
        <f>INDEX(resultados!$A$2:$ZZ$1925, 851, MATCH($B$3, resultados!$A$1:$ZZ$1, 0))</f>
        <v/>
      </c>
    </row>
    <row r="858">
      <c r="A858">
        <f>INDEX(resultados!$A$2:$ZZ$1925, 852, MATCH($B$1, resultados!$A$1:$ZZ$1, 0))</f>
        <v/>
      </c>
      <c r="B858">
        <f>INDEX(resultados!$A$2:$ZZ$1925, 852, MATCH($B$2, resultados!$A$1:$ZZ$1, 0))</f>
        <v/>
      </c>
      <c r="C858">
        <f>INDEX(resultados!$A$2:$ZZ$1925, 852, MATCH($B$3, resultados!$A$1:$ZZ$1, 0))</f>
        <v/>
      </c>
    </row>
    <row r="859">
      <c r="A859">
        <f>INDEX(resultados!$A$2:$ZZ$1925, 853, MATCH($B$1, resultados!$A$1:$ZZ$1, 0))</f>
        <v/>
      </c>
      <c r="B859">
        <f>INDEX(resultados!$A$2:$ZZ$1925, 853, MATCH($B$2, resultados!$A$1:$ZZ$1, 0))</f>
        <v/>
      </c>
      <c r="C859">
        <f>INDEX(resultados!$A$2:$ZZ$1925, 853, MATCH($B$3, resultados!$A$1:$ZZ$1, 0))</f>
        <v/>
      </c>
    </row>
    <row r="860">
      <c r="A860">
        <f>INDEX(resultados!$A$2:$ZZ$1925, 854, MATCH($B$1, resultados!$A$1:$ZZ$1, 0))</f>
        <v/>
      </c>
      <c r="B860">
        <f>INDEX(resultados!$A$2:$ZZ$1925, 854, MATCH($B$2, resultados!$A$1:$ZZ$1, 0))</f>
        <v/>
      </c>
      <c r="C860">
        <f>INDEX(resultados!$A$2:$ZZ$1925, 854, MATCH($B$3, resultados!$A$1:$ZZ$1, 0))</f>
        <v/>
      </c>
    </row>
    <row r="861">
      <c r="A861">
        <f>INDEX(resultados!$A$2:$ZZ$1925, 855, MATCH($B$1, resultados!$A$1:$ZZ$1, 0))</f>
        <v/>
      </c>
      <c r="B861">
        <f>INDEX(resultados!$A$2:$ZZ$1925, 855, MATCH($B$2, resultados!$A$1:$ZZ$1, 0))</f>
        <v/>
      </c>
      <c r="C861">
        <f>INDEX(resultados!$A$2:$ZZ$1925, 855, MATCH($B$3, resultados!$A$1:$ZZ$1, 0))</f>
        <v/>
      </c>
    </row>
    <row r="862">
      <c r="A862">
        <f>INDEX(resultados!$A$2:$ZZ$1925, 856, MATCH($B$1, resultados!$A$1:$ZZ$1, 0))</f>
        <v/>
      </c>
      <c r="B862">
        <f>INDEX(resultados!$A$2:$ZZ$1925, 856, MATCH($B$2, resultados!$A$1:$ZZ$1, 0))</f>
        <v/>
      </c>
      <c r="C862">
        <f>INDEX(resultados!$A$2:$ZZ$1925, 856, MATCH($B$3, resultados!$A$1:$ZZ$1, 0))</f>
        <v/>
      </c>
    </row>
    <row r="863">
      <c r="A863">
        <f>INDEX(resultados!$A$2:$ZZ$1925, 857, MATCH($B$1, resultados!$A$1:$ZZ$1, 0))</f>
        <v/>
      </c>
      <c r="B863">
        <f>INDEX(resultados!$A$2:$ZZ$1925, 857, MATCH($B$2, resultados!$A$1:$ZZ$1, 0))</f>
        <v/>
      </c>
      <c r="C863">
        <f>INDEX(resultados!$A$2:$ZZ$1925, 857, MATCH($B$3, resultados!$A$1:$ZZ$1, 0))</f>
        <v/>
      </c>
    </row>
    <row r="864">
      <c r="A864">
        <f>INDEX(resultados!$A$2:$ZZ$1925, 858, MATCH($B$1, resultados!$A$1:$ZZ$1, 0))</f>
        <v/>
      </c>
      <c r="B864">
        <f>INDEX(resultados!$A$2:$ZZ$1925, 858, MATCH($B$2, resultados!$A$1:$ZZ$1, 0))</f>
        <v/>
      </c>
      <c r="C864">
        <f>INDEX(resultados!$A$2:$ZZ$1925, 858, MATCH($B$3, resultados!$A$1:$ZZ$1, 0))</f>
        <v/>
      </c>
    </row>
    <row r="865">
      <c r="A865">
        <f>INDEX(resultados!$A$2:$ZZ$1925, 859, MATCH($B$1, resultados!$A$1:$ZZ$1, 0))</f>
        <v/>
      </c>
      <c r="B865">
        <f>INDEX(resultados!$A$2:$ZZ$1925, 859, MATCH($B$2, resultados!$A$1:$ZZ$1, 0))</f>
        <v/>
      </c>
      <c r="C865">
        <f>INDEX(resultados!$A$2:$ZZ$1925, 859, MATCH($B$3, resultados!$A$1:$ZZ$1, 0))</f>
        <v/>
      </c>
    </row>
    <row r="866">
      <c r="A866">
        <f>INDEX(resultados!$A$2:$ZZ$1925, 860, MATCH($B$1, resultados!$A$1:$ZZ$1, 0))</f>
        <v/>
      </c>
      <c r="B866">
        <f>INDEX(resultados!$A$2:$ZZ$1925, 860, MATCH($B$2, resultados!$A$1:$ZZ$1, 0))</f>
        <v/>
      </c>
      <c r="C866">
        <f>INDEX(resultados!$A$2:$ZZ$1925, 860, MATCH($B$3, resultados!$A$1:$ZZ$1, 0))</f>
        <v/>
      </c>
    </row>
    <row r="867">
      <c r="A867">
        <f>INDEX(resultados!$A$2:$ZZ$1925, 861, MATCH($B$1, resultados!$A$1:$ZZ$1, 0))</f>
        <v/>
      </c>
      <c r="B867">
        <f>INDEX(resultados!$A$2:$ZZ$1925, 861, MATCH($B$2, resultados!$A$1:$ZZ$1, 0))</f>
        <v/>
      </c>
      <c r="C867">
        <f>INDEX(resultados!$A$2:$ZZ$1925, 861, MATCH($B$3, resultados!$A$1:$ZZ$1, 0))</f>
        <v/>
      </c>
    </row>
    <row r="868">
      <c r="A868">
        <f>INDEX(resultados!$A$2:$ZZ$1925, 862, MATCH($B$1, resultados!$A$1:$ZZ$1, 0))</f>
        <v/>
      </c>
      <c r="B868">
        <f>INDEX(resultados!$A$2:$ZZ$1925, 862, MATCH($B$2, resultados!$A$1:$ZZ$1, 0))</f>
        <v/>
      </c>
      <c r="C868">
        <f>INDEX(resultados!$A$2:$ZZ$1925, 862, MATCH($B$3, resultados!$A$1:$ZZ$1, 0))</f>
        <v/>
      </c>
    </row>
    <row r="869">
      <c r="A869">
        <f>INDEX(resultados!$A$2:$ZZ$1925, 863, MATCH($B$1, resultados!$A$1:$ZZ$1, 0))</f>
        <v/>
      </c>
      <c r="B869">
        <f>INDEX(resultados!$A$2:$ZZ$1925, 863, MATCH($B$2, resultados!$A$1:$ZZ$1, 0))</f>
        <v/>
      </c>
      <c r="C869">
        <f>INDEX(resultados!$A$2:$ZZ$1925, 863, MATCH($B$3, resultados!$A$1:$ZZ$1, 0))</f>
        <v/>
      </c>
    </row>
    <row r="870">
      <c r="A870">
        <f>INDEX(resultados!$A$2:$ZZ$1925, 864, MATCH($B$1, resultados!$A$1:$ZZ$1, 0))</f>
        <v/>
      </c>
      <c r="B870">
        <f>INDEX(resultados!$A$2:$ZZ$1925, 864, MATCH($B$2, resultados!$A$1:$ZZ$1, 0))</f>
        <v/>
      </c>
      <c r="C870">
        <f>INDEX(resultados!$A$2:$ZZ$1925, 864, MATCH($B$3, resultados!$A$1:$ZZ$1, 0))</f>
        <v/>
      </c>
    </row>
    <row r="871">
      <c r="A871">
        <f>INDEX(resultados!$A$2:$ZZ$1925, 865, MATCH($B$1, resultados!$A$1:$ZZ$1, 0))</f>
        <v/>
      </c>
      <c r="B871">
        <f>INDEX(resultados!$A$2:$ZZ$1925, 865, MATCH($B$2, resultados!$A$1:$ZZ$1, 0))</f>
        <v/>
      </c>
      <c r="C871">
        <f>INDEX(resultados!$A$2:$ZZ$1925, 865, MATCH($B$3, resultados!$A$1:$ZZ$1, 0))</f>
        <v/>
      </c>
    </row>
    <row r="872">
      <c r="A872">
        <f>INDEX(resultados!$A$2:$ZZ$1925, 866, MATCH($B$1, resultados!$A$1:$ZZ$1, 0))</f>
        <v/>
      </c>
      <c r="B872">
        <f>INDEX(resultados!$A$2:$ZZ$1925, 866, MATCH($B$2, resultados!$A$1:$ZZ$1, 0))</f>
        <v/>
      </c>
      <c r="C872">
        <f>INDEX(resultados!$A$2:$ZZ$1925, 866, MATCH($B$3, resultados!$A$1:$ZZ$1, 0))</f>
        <v/>
      </c>
    </row>
    <row r="873">
      <c r="A873">
        <f>INDEX(resultados!$A$2:$ZZ$1925, 867, MATCH($B$1, resultados!$A$1:$ZZ$1, 0))</f>
        <v/>
      </c>
      <c r="B873">
        <f>INDEX(resultados!$A$2:$ZZ$1925, 867, MATCH($B$2, resultados!$A$1:$ZZ$1, 0))</f>
        <v/>
      </c>
      <c r="C873">
        <f>INDEX(resultados!$A$2:$ZZ$1925, 867, MATCH($B$3, resultados!$A$1:$ZZ$1, 0))</f>
        <v/>
      </c>
    </row>
    <row r="874">
      <c r="A874">
        <f>INDEX(resultados!$A$2:$ZZ$1925, 868, MATCH($B$1, resultados!$A$1:$ZZ$1, 0))</f>
        <v/>
      </c>
      <c r="B874">
        <f>INDEX(resultados!$A$2:$ZZ$1925, 868, MATCH($B$2, resultados!$A$1:$ZZ$1, 0))</f>
        <v/>
      </c>
      <c r="C874">
        <f>INDEX(resultados!$A$2:$ZZ$1925, 868, MATCH($B$3, resultados!$A$1:$ZZ$1, 0))</f>
        <v/>
      </c>
    </row>
    <row r="875">
      <c r="A875">
        <f>INDEX(resultados!$A$2:$ZZ$1925, 869, MATCH($B$1, resultados!$A$1:$ZZ$1, 0))</f>
        <v/>
      </c>
      <c r="B875">
        <f>INDEX(resultados!$A$2:$ZZ$1925, 869, MATCH($B$2, resultados!$A$1:$ZZ$1, 0))</f>
        <v/>
      </c>
      <c r="C875">
        <f>INDEX(resultados!$A$2:$ZZ$1925, 869, MATCH($B$3, resultados!$A$1:$ZZ$1, 0))</f>
        <v/>
      </c>
    </row>
    <row r="876">
      <c r="A876">
        <f>INDEX(resultados!$A$2:$ZZ$1925, 870, MATCH($B$1, resultados!$A$1:$ZZ$1, 0))</f>
        <v/>
      </c>
      <c r="B876">
        <f>INDEX(resultados!$A$2:$ZZ$1925, 870, MATCH($B$2, resultados!$A$1:$ZZ$1, 0))</f>
        <v/>
      </c>
      <c r="C876">
        <f>INDEX(resultados!$A$2:$ZZ$1925, 870, MATCH($B$3, resultados!$A$1:$ZZ$1, 0))</f>
        <v/>
      </c>
    </row>
    <row r="877">
      <c r="A877">
        <f>INDEX(resultados!$A$2:$ZZ$1925, 871, MATCH($B$1, resultados!$A$1:$ZZ$1, 0))</f>
        <v/>
      </c>
      <c r="B877">
        <f>INDEX(resultados!$A$2:$ZZ$1925, 871, MATCH($B$2, resultados!$A$1:$ZZ$1, 0))</f>
        <v/>
      </c>
      <c r="C877">
        <f>INDEX(resultados!$A$2:$ZZ$1925, 871, MATCH($B$3, resultados!$A$1:$ZZ$1, 0))</f>
        <v/>
      </c>
    </row>
    <row r="878">
      <c r="A878">
        <f>INDEX(resultados!$A$2:$ZZ$1925, 872, MATCH($B$1, resultados!$A$1:$ZZ$1, 0))</f>
        <v/>
      </c>
      <c r="B878">
        <f>INDEX(resultados!$A$2:$ZZ$1925, 872, MATCH($B$2, resultados!$A$1:$ZZ$1, 0))</f>
        <v/>
      </c>
      <c r="C878">
        <f>INDEX(resultados!$A$2:$ZZ$1925, 872, MATCH($B$3, resultados!$A$1:$ZZ$1, 0))</f>
        <v/>
      </c>
    </row>
    <row r="879">
      <c r="A879">
        <f>INDEX(resultados!$A$2:$ZZ$1925, 873, MATCH($B$1, resultados!$A$1:$ZZ$1, 0))</f>
        <v/>
      </c>
      <c r="B879">
        <f>INDEX(resultados!$A$2:$ZZ$1925, 873, MATCH($B$2, resultados!$A$1:$ZZ$1, 0))</f>
        <v/>
      </c>
      <c r="C879">
        <f>INDEX(resultados!$A$2:$ZZ$1925, 873, MATCH($B$3, resultados!$A$1:$ZZ$1, 0))</f>
        <v/>
      </c>
    </row>
    <row r="880">
      <c r="A880">
        <f>INDEX(resultados!$A$2:$ZZ$1925, 874, MATCH($B$1, resultados!$A$1:$ZZ$1, 0))</f>
        <v/>
      </c>
      <c r="B880">
        <f>INDEX(resultados!$A$2:$ZZ$1925, 874, MATCH($B$2, resultados!$A$1:$ZZ$1, 0))</f>
        <v/>
      </c>
      <c r="C880">
        <f>INDEX(resultados!$A$2:$ZZ$1925, 874, MATCH($B$3, resultados!$A$1:$ZZ$1, 0))</f>
        <v/>
      </c>
    </row>
    <row r="881">
      <c r="A881">
        <f>INDEX(resultados!$A$2:$ZZ$1925, 875, MATCH($B$1, resultados!$A$1:$ZZ$1, 0))</f>
        <v/>
      </c>
      <c r="B881">
        <f>INDEX(resultados!$A$2:$ZZ$1925, 875, MATCH($B$2, resultados!$A$1:$ZZ$1, 0))</f>
        <v/>
      </c>
      <c r="C881">
        <f>INDEX(resultados!$A$2:$ZZ$1925, 875, MATCH($B$3, resultados!$A$1:$ZZ$1, 0))</f>
        <v/>
      </c>
    </row>
    <row r="882">
      <c r="A882">
        <f>INDEX(resultados!$A$2:$ZZ$1925, 876, MATCH($B$1, resultados!$A$1:$ZZ$1, 0))</f>
        <v/>
      </c>
      <c r="B882">
        <f>INDEX(resultados!$A$2:$ZZ$1925, 876, MATCH($B$2, resultados!$A$1:$ZZ$1, 0))</f>
        <v/>
      </c>
      <c r="C882">
        <f>INDEX(resultados!$A$2:$ZZ$1925, 876, MATCH($B$3, resultados!$A$1:$ZZ$1, 0))</f>
        <v/>
      </c>
    </row>
    <row r="883">
      <c r="A883">
        <f>INDEX(resultados!$A$2:$ZZ$1925, 877, MATCH($B$1, resultados!$A$1:$ZZ$1, 0))</f>
        <v/>
      </c>
      <c r="B883">
        <f>INDEX(resultados!$A$2:$ZZ$1925, 877, MATCH($B$2, resultados!$A$1:$ZZ$1, 0))</f>
        <v/>
      </c>
      <c r="C883">
        <f>INDEX(resultados!$A$2:$ZZ$1925, 877, MATCH($B$3, resultados!$A$1:$ZZ$1, 0))</f>
        <v/>
      </c>
    </row>
    <row r="884">
      <c r="A884">
        <f>INDEX(resultados!$A$2:$ZZ$1925, 878, MATCH($B$1, resultados!$A$1:$ZZ$1, 0))</f>
        <v/>
      </c>
      <c r="B884">
        <f>INDEX(resultados!$A$2:$ZZ$1925, 878, MATCH($B$2, resultados!$A$1:$ZZ$1, 0))</f>
        <v/>
      </c>
      <c r="C884">
        <f>INDEX(resultados!$A$2:$ZZ$1925, 878, MATCH($B$3, resultados!$A$1:$ZZ$1, 0))</f>
        <v/>
      </c>
    </row>
    <row r="885">
      <c r="A885">
        <f>INDEX(resultados!$A$2:$ZZ$1925, 879, MATCH($B$1, resultados!$A$1:$ZZ$1, 0))</f>
        <v/>
      </c>
      <c r="B885">
        <f>INDEX(resultados!$A$2:$ZZ$1925, 879, MATCH($B$2, resultados!$A$1:$ZZ$1, 0))</f>
        <v/>
      </c>
      <c r="C885">
        <f>INDEX(resultados!$A$2:$ZZ$1925, 879, MATCH($B$3, resultados!$A$1:$ZZ$1, 0))</f>
        <v/>
      </c>
    </row>
    <row r="886">
      <c r="A886">
        <f>INDEX(resultados!$A$2:$ZZ$1925, 880, MATCH($B$1, resultados!$A$1:$ZZ$1, 0))</f>
        <v/>
      </c>
      <c r="B886">
        <f>INDEX(resultados!$A$2:$ZZ$1925, 880, MATCH($B$2, resultados!$A$1:$ZZ$1, 0))</f>
        <v/>
      </c>
      <c r="C886">
        <f>INDEX(resultados!$A$2:$ZZ$1925, 880, MATCH($B$3, resultados!$A$1:$ZZ$1, 0))</f>
        <v/>
      </c>
    </row>
    <row r="887">
      <c r="A887">
        <f>INDEX(resultados!$A$2:$ZZ$1925, 881, MATCH($B$1, resultados!$A$1:$ZZ$1, 0))</f>
        <v/>
      </c>
      <c r="B887">
        <f>INDEX(resultados!$A$2:$ZZ$1925, 881, MATCH($B$2, resultados!$A$1:$ZZ$1, 0))</f>
        <v/>
      </c>
      <c r="C887">
        <f>INDEX(resultados!$A$2:$ZZ$1925, 881, MATCH($B$3, resultados!$A$1:$ZZ$1, 0))</f>
        <v/>
      </c>
    </row>
    <row r="888">
      <c r="A888">
        <f>INDEX(resultados!$A$2:$ZZ$1925, 882, MATCH($B$1, resultados!$A$1:$ZZ$1, 0))</f>
        <v/>
      </c>
      <c r="B888">
        <f>INDEX(resultados!$A$2:$ZZ$1925, 882, MATCH($B$2, resultados!$A$1:$ZZ$1, 0))</f>
        <v/>
      </c>
      <c r="C888">
        <f>INDEX(resultados!$A$2:$ZZ$1925, 882, MATCH($B$3, resultados!$A$1:$ZZ$1, 0))</f>
        <v/>
      </c>
    </row>
    <row r="889">
      <c r="A889">
        <f>INDEX(resultados!$A$2:$ZZ$1925, 883, MATCH($B$1, resultados!$A$1:$ZZ$1, 0))</f>
        <v/>
      </c>
      <c r="B889">
        <f>INDEX(resultados!$A$2:$ZZ$1925, 883, MATCH($B$2, resultados!$A$1:$ZZ$1, 0))</f>
        <v/>
      </c>
      <c r="C889">
        <f>INDEX(resultados!$A$2:$ZZ$1925, 883, MATCH($B$3, resultados!$A$1:$ZZ$1, 0))</f>
        <v/>
      </c>
    </row>
    <row r="890">
      <c r="A890">
        <f>INDEX(resultados!$A$2:$ZZ$1925, 884, MATCH($B$1, resultados!$A$1:$ZZ$1, 0))</f>
        <v/>
      </c>
      <c r="B890">
        <f>INDEX(resultados!$A$2:$ZZ$1925, 884, MATCH($B$2, resultados!$A$1:$ZZ$1, 0))</f>
        <v/>
      </c>
      <c r="C890">
        <f>INDEX(resultados!$A$2:$ZZ$1925, 884, MATCH($B$3, resultados!$A$1:$ZZ$1, 0))</f>
        <v/>
      </c>
    </row>
    <row r="891">
      <c r="A891">
        <f>INDEX(resultados!$A$2:$ZZ$1925, 885, MATCH($B$1, resultados!$A$1:$ZZ$1, 0))</f>
        <v/>
      </c>
      <c r="B891">
        <f>INDEX(resultados!$A$2:$ZZ$1925, 885, MATCH($B$2, resultados!$A$1:$ZZ$1, 0))</f>
        <v/>
      </c>
      <c r="C891">
        <f>INDEX(resultados!$A$2:$ZZ$1925, 885, MATCH($B$3, resultados!$A$1:$ZZ$1, 0))</f>
        <v/>
      </c>
    </row>
    <row r="892">
      <c r="A892">
        <f>INDEX(resultados!$A$2:$ZZ$1925, 886, MATCH($B$1, resultados!$A$1:$ZZ$1, 0))</f>
        <v/>
      </c>
      <c r="B892">
        <f>INDEX(resultados!$A$2:$ZZ$1925, 886, MATCH($B$2, resultados!$A$1:$ZZ$1, 0))</f>
        <v/>
      </c>
      <c r="C892">
        <f>INDEX(resultados!$A$2:$ZZ$1925, 886, MATCH($B$3, resultados!$A$1:$ZZ$1, 0))</f>
        <v/>
      </c>
    </row>
    <row r="893">
      <c r="A893">
        <f>INDEX(resultados!$A$2:$ZZ$1925, 887, MATCH($B$1, resultados!$A$1:$ZZ$1, 0))</f>
        <v/>
      </c>
      <c r="B893">
        <f>INDEX(resultados!$A$2:$ZZ$1925, 887, MATCH($B$2, resultados!$A$1:$ZZ$1, 0))</f>
        <v/>
      </c>
      <c r="C893">
        <f>INDEX(resultados!$A$2:$ZZ$1925, 887, MATCH($B$3, resultados!$A$1:$ZZ$1, 0))</f>
        <v/>
      </c>
    </row>
    <row r="894">
      <c r="A894">
        <f>INDEX(resultados!$A$2:$ZZ$1925, 888, MATCH($B$1, resultados!$A$1:$ZZ$1, 0))</f>
        <v/>
      </c>
      <c r="B894">
        <f>INDEX(resultados!$A$2:$ZZ$1925, 888, MATCH($B$2, resultados!$A$1:$ZZ$1, 0))</f>
        <v/>
      </c>
      <c r="C894">
        <f>INDEX(resultados!$A$2:$ZZ$1925, 888, MATCH($B$3, resultados!$A$1:$ZZ$1, 0))</f>
        <v/>
      </c>
    </row>
    <row r="895">
      <c r="A895">
        <f>INDEX(resultados!$A$2:$ZZ$1925, 889, MATCH($B$1, resultados!$A$1:$ZZ$1, 0))</f>
        <v/>
      </c>
      <c r="B895">
        <f>INDEX(resultados!$A$2:$ZZ$1925, 889, MATCH($B$2, resultados!$A$1:$ZZ$1, 0))</f>
        <v/>
      </c>
      <c r="C895">
        <f>INDEX(resultados!$A$2:$ZZ$1925, 889, MATCH($B$3, resultados!$A$1:$ZZ$1, 0))</f>
        <v/>
      </c>
    </row>
    <row r="896">
      <c r="A896">
        <f>INDEX(resultados!$A$2:$ZZ$1925, 890, MATCH($B$1, resultados!$A$1:$ZZ$1, 0))</f>
        <v/>
      </c>
      <c r="B896">
        <f>INDEX(resultados!$A$2:$ZZ$1925, 890, MATCH($B$2, resultados!$A$1:$ZZ$1, 0))</f>
        <v/>
      </c>
      <c r="C896">
        <f>INDEX(resultados!$A$2:$ZZ$1925, 890, MATCH($B$3, resultados!$A$1:$ZZ$1, 0))</f>
        <v/>
      </c>
    </row>
    <row r="897">
      <c r="A897">
        <f>INDEX(resultados!$A$2:$ZZ$1925, 891, MATCH($B$1, resultados!$A$1:$ZZ$1, 0))</f>
        <v/>
      </c>
      <c r="B897">
        <f>INDEX(resultados!$A$2:$ZZ$1925, 891, MATCH($B$2, resultados!$A$1:$ZZ$1, 0))</f>
        <v/>
      </c>
      <c r="C897">
        <f>INDEX(resultados!$A$2:$ZZ$1925, 891, MATCH($B$3, resultados!$A$1:$ZZ$1, 0))</f>
        <v/>
      </c>
    </row>
    <row r="898">
      <c r="A898">
        <f>INDEX(resultados!$A$2:$ZZ$1925, 892, MATCH($B$1, resultados!$A$1:$ZZ$1, 0))</f>
        <v/>
      </c>
      <c r="B898">
        <f>INDEX(resultados!$A$2:$ZZ$1925, 892, MATCH($B$2, resultados!$A$1:$ZZ$1, 0))</f>
        <v/>
      </c>
      <c r="C898">
        <f>INDEX(resultados!$A$2:$ZZ$1925, 892, MATCH($B$3, resultados!$A$1:$ZZ$1, 0))</f>
        <v/>
      </c>
    </row>
    <row r="899">
      <c r="A899">
        <f>INDEX(resultados!$A$2:$ZZ$1925, 893, MATCH($B$1, resultados!$A$1:$ZZ$1, 0))</f>
        <v/>
      </c>
      <c r="B899">
        <f>INDEX(resultados!$A$2:$ZZ$1925, 893, MATCH($B$2, resultados!$A$1:$ZZ$1, 0))</f>
        <v/>
      </c>
      <c r="C899">
        <f>INDEX(resultados!$A$2:$ZZ$1925, 893, MATCH($B$3, resultados!$A$1:$ZZ$1, 0))</f>
        <v/>
      </c>
    </row>
    <row r="900">
      <c r="A900">
        <f>INDEX(resultados!$A$2:$ZZ$1925, 894, MATCH($B$1, resultados!$A$1:$ZZ$1, 0))</f>
        <v/>
      </c>
      <c r="B900">
        <f>INDEX(resultados!$A$2:$ZZ$1925, 894, MATCH($B$2, resultados!$A$1:$ZZ$1, 0))</f>
        <v/>
      </c>
      <c r="C900">
        <f>INDEX(resultados!$A$2:$ZZ$1925, 894, MATCH($B$3, resultados!$A$1:$ZZ$1, 0))</f>
        <v/>
      </c>
    </row>
    <row r="901">
      <c r="A901">
        <f>INDEX(resultados!$A$2:$ZZ$1925, 895, MATCH($B$1, resultados!$A$1:$ZZ$1, 0))</f>
        <v/>
      </c>
      <c r="B901">
        <f>INDEX(resultados!$A$2:$ZZ$1925, 895, MATCH($B$2, resultados!$A$1:$ZZ$1, 0))</f>
        <v/>
      </c>
      <c r="C901">
        <f>INDEX(resultados!$A$2:$ZZ$1925, 895, MATCH($B$3, resultados!$A$1:$ZZ$1, 0))</f>
        <v/>
      </c>
    </row>
    <row r="902">
      <c r="A902">
        <f>INDEX(resultados!$A$2:$ZZ$1925, 896, MATCH($B$1, resultados!$A$1:$ZZ$1, 0))</f>
        <v/>
      </c>
      <c r="B902">
        <f>INDEX(resultados!$A$2:$ZZ$1925, 896, MATCH($B$2, resultados!$A$1:$ZZ$1, 0))</f>
        <v/>
      </c>
      <c r="C902">
        <f>INDEX(resultados!$A$2:$ZZ$1925, 896, MATCH($B$3, resultados!$A$1:$ZZ$1, 0))</f>
        <v/>
      </c>
    </row>
    <row r="903">
      <c r="A903">
        <f>INDEX(resultados!$A$2:$ZZ$1925, 897, MATCH($B$1, resultados!$A$1:$ZZ$1, 0))</f>
        <v/>
      </c>
      <c r="B903">
        <f>INDEX(resultados!$A$2:$ZZ$1925, 897, MATCH($B$2, resultados!$A$1:$ZZ$1, 0))</f>
        <v/>
      </c>
      <c r="C903">
        <f>INDEX(resultados!$A$2:$ZZ$1925, 897, MATCH($B$3, resultados!$A$1:$ZZ$1, 0))</f>
        <v/>
      </c>
    </row>
    <row r="904">
      <c r="A904">
        <f>INDEX(resultados!$A$2:$ZZ$1925, 898, MATCH($B$1, resultados!$A$1:$ZZ$1, 0))</f>
        <v/>
      </c>
      <c r="B904">
        <f>INDEX(resultados!$A$2:$ZZ$1925, 898, MATCH($B$2, resultados!$A$1:$ZZ$1, 0))</f>
        <v/>
      </c>
      <c r="C904">
        <f>INDEX(resultados!$A$2:$ZZ$1925, 898, MATCH($B$3, resultados!$A$1:$ZZ$1, 0))</f>
        <v/>
      </c>
    </row>
    <row r="905">
      <c r="A905">
        <f>INDEX(resultados!$A$2:$ZZ$1925, 899, MATCH($B$1, resultados!$A$1:$ZZ$1, 0))</f>
        <v/>
      </c>
      <c r="B905">
        <f>INDEX(resultados!$A$2:$ZZ$1925, 899, MATCH($B$2, resultados!$A$1:$ZZ$1, 0))</f>
        <v/>
      </c>
      <c r="C905">
        <f>INDEX(resultados!$A$2:$ZZ$1925, 899, MATCH($B$3, resultados!$A$1:$ZZ$1, 0))</f>
        <v/>
      </c>
    </row>
    <row r="906">
      <c r="A906">
        <f>INDEX(resultados!$A$2:$ZZ$1925, 900, MATCH($B$1, resultados!$A$1:$ZZ$1, 0))</f>
        <v/>
      </c>
      <c r="B906">
        <f>INDEX(resultados!$A$2:$ZZ$1925, 900, MATCH($B$2, resultados!$A$1:$ZZ$1, 0))</f>
        <v/>
      </c>
      <c r="C906">
        <f>INDEX(resultados!$A$2:$ZZ$1925, 900, MATCH($B$3, resultados!$A$1:$ZZ$1, 0))</f>
        <v/>
      </c>
    </row>
    <row r="907">
      <c r="A907">
        <f>INDEX(resultados!$A$2:$ZZ$1925, 901, MATCH($B$1, resultados!$A$1:$ZZ$1, 0))</f>
        <v/>
      </c>
      <c r="B907">
        <f>INDEX(resultados!$A$2:$ZZ$1925, 901, MATCH($B$2, resultados!$A$1:$ZZ$1, 0))</f>
        <v/>
      </c>
      <c r="C907">
        <f>INDEX(resultados!$A$2:$ZZ$1925, 901, MATCH($B$3, resultados!$A$1:$ZZ$1, 0))</f>
        <v/>
      </c>
    </row>
    <row r="908">
      <c r="A908">
        <f>INDEX(resultados!$A$2:$ZZ$1925, 902, MATCH($B$1, resultados!$A$1:$ZZ$1, 0))</f>
        <v/>
      </c>
      <c r="B908">
        <f>INDEX(resultados!$A$2:$ZZ$1925, 902, MATCH($B$2, resultados!$A$1:$ZZ$1, 0))</f>
        <v/>
      </c>
      <c r="C908">
        <f>INDEX(resultados!$A$2:$ZZ$1925, 902, MATCH($B$3, resultados!$A$1:$ZZ$1, 0))</f>
        <v/>
      </c>
    </row>
    <row r="909">
      <c r="A909">
        <f>INDEX(resultados!$A$2:$ZZ$1925, 903, MATCH($B$1, resultados!$A$1:$ZZ$1, 0))</f>
        <v/>
      </c>
      <c r="B909">
        <f>INDEX(resultados!$A$2:$ZZ$1925, 903, MATCH($B$2, resultados!$A$1:$ZZ$1, 0))</f>
        <v/>
      </c>
      <c r="C909">
        <f>INDEX(resultados!$A$2:$ZZ$1925, 903, MATCH($B$3, resultados!$A$1:$ZZ$1, 0))</f>
        <v/>
      </c>
    </row>
    <row r="910">
      <c r="A910">
        <f>INDEX(resultados!$A$2:$ZZ$1925, 904, MATCH($B$1, resultados!$A$1:$ZZ$1, 0))</f>
        <v/>
      </c>
      <c r="B910">
        <f>INDEX(resultados!$A$2:$ZZ$1925, 904, MATCH($B$2, resultados!$A$1:$ZZ$1, 0))</f>
        <v/>
      </c>
      <c r="C910">
        <f>INDEX(resultados!$A$2:$ZZ$1925, 904, MATCH($B$3, resultados!$A$1:$ZZ$1, 0))</f>
        <v/>
      </c>
    </row>
    <row r="911">
      <c r="A911">
        <f>INDEX(resultados!$A$2:$ZZ$1925, 905, MATCH($B$1, resultados!$A$1:$ZZ$1, 0))</f>
        <v/>
      </c>
      <c r="B911">
        <f>INDEX(resultados!$A$2:$ZZ$1925, 905, MATCH($B$2, resultados!$A$1:$ZZ$1, 0))</f>
        <v/>
      </c>
      <c r="C911">
        <f>INDEX(resultados!$A$2:$ZZ$1925, 905, MATCH($B$3, resultados!$A$1:$ZZ$1, 0))</f>
        <v/>
      </c>
    </row>
    <row r="912">
      <c r="A912">
        <f>INDEX(resultados!$A$2:$ZZ$1925, 906, MATCH($B$1, resultados!$A$1:$ZZ$1, 0))</f>
        <v/>
      </c>
      <c r="B912">
        <f>INDEX(resultados!$A$2:$ZZ$1925, 906, MATCH($B$2, resultados!$A$1:$ZZ$1, 0))</f>
        <v/>
      </c>
      <c r="C912">
        <f>INDEX(resultados!$A$2:$ZZ$1925, 906, MATCH($B$3, resultados!$A$1:$ZZ$1, 0))</f>
        <v/>
      </c>
    </row>
    <row r="913">
      <c r="A913">
        <f>INDEX(resultados!$A$2:$ZZ$1925, 907, MATCH($B$1, resultados!$A$1:$ZZ$1, 0))</f>
        <v/>
      </c>
      <c r="B913">
        <f>INDEX(resultados!$A$2:$ZZ$1925, 907, MATCH($B$2, resultados!$A$1:$ZZ$1, 0))</f>
        <v/>
      </c>
      <c r="C913">
        <f>INDEX(resultados!$A$2:$ZZ$1925, 907, MATCH($B$3, resultados!$A$1:$ZZ$1, 0))</f>
        <v/>
      </c>
    </row>
    <row r="914">
      <c r="A914">
        <f>INDEX(resultados!$A$2:$ZZ$1925, 908, MATCH($B$1, resultados!$A$1:$ZZ$1, 0))</f>
        <v/>
      </c>
      <c r="B914">
        <f>INDEX(resultados!$A$2:$ZZ$1925, 908, MATCH($B$2, resultados!$A$1:$ZZ$1, 0))</f>
        <v/>
      </c>
      <c r="C914">
        <f>INDEX(resultados!$A$2:$ZZ$1925, 908, MATCH($B$3, resultados!$A$1:$ZZ$1, 0))</f>
        <v/>
      </c>
    </row>
    <row r="915">
      <c r="A915">
        <f>INDEX(resultados!$A$2:$ZZ$1925, 909, MATCH($B$1, resultados!$A$1:$ZZ$1, 0))</f>
        <v/>
      </c>
      <c r="B915">
        <f>INDEX(resultados!$A$2:$ZZ$1925, 909, MATCH($B$2, resultados!$A$1:$ZZ$1, 0))</f>
        <v/>
      </c>
      <c r="C915">
        <f>INDEX(resultados!$A$2:$ZZ$1925, 909, MATCH($B$3, resultados!$A$1:$ZZ$1, 0))</f>
        <v/>
      </c>
    </row>
    <row r="916">
      <c r="A916">
        <f>INDEX(resultados!$A$2:$ZZ$1925, 910, MATCH($B$1, resultados!$A$1:$ZZ$1, 0))</f>
        <v/>
      </c>
      <c r="B916">
        <f>INDEX(resultados!$A$2:$ZZ$1925, 910, MATCH($B$2, resultados!$A$1:$ZZ$1, 0))</f>
        <v/>
      </c>
      <c r="C916">
        <f>INDEX(resultados!$A$2:$ZZ$1925, 910, MATCH($B$3, resultados!$A$1:$ZZ$1, 0))</f>
        <v/>
      </c>
    </row>
    <row r="917">
      <c r="A917">
        <f>INDEX(resultados!$A$2:$ZZ$1925, 911, MATCH($B$1, resultados!$A$1:$ZZ$1, 0))</f>
        <v/>
      </c>
      <c r="B917">
        <f>INDEX(resultados!$A$2:$ZZ$1925, 911, MATCH($B$2, resultados!$A$1:$ZZ$1, 0))</f>
        <v/>
      </c>
      <c r="C917">
        <f>INDEX(resultados!$A$2:$ZZ$1925, 911, MATCH($B$3, resultados!$A$1:$ZZ$1, 0))</f>
        <v/>
      </c>
    </row>
    <row r="918">
      <c r="A918">
        <f>INDEX(resultados!$A$2:$ZZ$1925, 912, MATCH($B$1, resultados!$A$1:$ZZ$1, 0))</f>
        <v/>
      </c>
      <c r="B918">
        <f>INDEX(resultados!$A$2:$ZZ$1925, 912, MATCH($B$2, resultados!$A$1:$ZZ$1, 0))</f>
        <v/>
      </c>
      <c r="C918">
        <f>INDEX(resultados!$A$2:$ZZ$1925, 912, MATCH($B$3, resultados!$A$1:$ZZ$1, 0))</f>
        <v/>
      </c>
    </row>
    <row r="919">
      <c r="A919">
        <f>INDEX(resultados!$A$2:$ZZ$1925, 913, MATCH($B$1, resultados!$A$1:$ZZ$1, 0))</f>
        <v/>
      </c>
      <c r="B919">
        <f>INDEX(resultados!$A$2:$ZZ$1925, 913, MATCH($B$2, resultados!$A$1:$ZZ$1, 0))</f>
        <v/>
      </c>
      <c r="C919">
        <f>INDEX(resultados!$A$2:$ZZ$1925, 913, MATCH($B$3, resultados!$A$1:$ZZ$1, 0))</f>
        <v/>
      </c>
    </row>
    <row r="920">
      <c r="A920">
        <f>INDEX(resultados!$A$2:$ZZ$1925, 914, MATCH($B$1, resultados!$A$1:$ZZ$1, 0))</f>
        <v/>
      </c>
      <c r="B920">
        <f>INDEX(resultados!$A$2:$ZZ$1925, 914, MATCH($B$2, resultados!$A$1:$ZZ$1, 0))</f>
        <v/>
      </c>
      <c r="C920">
        <f>INDEX(resultados!$A$2:$ZZ$1925, 914, MATCH($B$3, resultados!$A$1:$ZZ$1, 0))</f>
        <v/>
      </c>
    </row>
    <row r="921">
      <c r="A921">
        <f>INDEX(resultados!$A$2:$ZZ$1925, 915, MATCH($B$1, resultados!$A$1:$ZZ$1, 0))</f>
        <v/>
      </c>
      <c r="B921">
        <f>INDEX(resultados!$A$2:$ZZ$1925, 915, MATCH($B$2, resultados!$A$1:$ZZ$1, 0))</f>
        <v/>
      </c>
      <c r="C921">
        <f>INDEX(resultados!$A$2:$ZZ$1925, 915, MATCH($B$3, resultados!$A$1:$ZZ$1, 0))</f>
        <v/>
      </c>
    </row>
    <row r="922">
      <c r="A922">
        <f>INDEX(resultados!$A$2:$ZZ$1925, 916, MATCH($B$1, resultados!$A$1:$ZZ$1, 0))</f>
        <v/>
      </c>
      <c r="B922">
        <f>INDEX(resultados!$A$2:$ZZ$1925, 916, MATCH($B$2, resultados!$A$1:$ZZ$1, 0))</f>
        <v/>
      </c>
      <c r="C922">
        <f>INDEX(resultados!$A$2:$ZZ$1925, 916, MATCH($B$3, resultados!$A$1:$ZZ$1, 0))</f>
        <v/>
      </c>
    </row>
    <row r="923">
      <c r="A923">
        <f>INDEX(resultados!$A$2:$ZZ$1925, 917, MATCH($B$1, resultados!$A$1:$ZZ$1, 0))</f>
        <v/>
      </c>
      <c r="B923">
        <f>INDEX(resultados!$A$2:$ZZ$1925, 917, MATCH($B$2, resultados!$A$1:$ZZ$1, 0))</f>
        <v/>
      </c>
      <c r="C923">
        <f>INDEX(resultados!$A$2:$ZZ$1925, 917, MATCH($B$3, resultados!$A$1:$ZZ$1, 0))</f>
        <v/>
      </c>
    </row>
    <row r="924">
      <c r="A924">
        <f>INDEX(resultados!$A$2:$ZZ$1925, 918, MATCH($B$1, resultados!$A$1:$ZZ$1, 0))</f>
        <v/>
      </c>
      <c r="B924">
        <f>INDEX(resultados!$A$2:$ZZ$1925, 918, MATCH($B$2, resultados!$A$1:$ZZ$1, 0))</f>
        <v/>
      </c>
      <c r="C924">
        <f>INDEX(resultados!$A$2:$ZZ$1925, 918, MATCH($B$3, resultados!$A$1:$ZZ$1, 0))</f>
        <v/>
      </c>
    </row>
    <row r="925">
      <c r="A925">
        <f>INDEX(resultados!$A$2:$ZZ$1925, 919, MATCH($B$1, resultados!$A$1:$ZZ$1, 0))</f>
        <v/>
      </c>
      <c r="B925">
        <f>INDEX(resultados!$A$2:$ZZ$1925, 919, MATCH($B$2, resultados!$A$1:$ZZ$1, 0))</f>
        <v/>
      </c>
      <c r="C925">
        <f>INDEX(resultados!$A$2:$ZZ$1925, 919, MATCH($B$3, resultados!$A$1:$ZZ$1, 0))</f>
        <v/>
      </c>
    </row>
    <row r="926">
      <c r="A926">
        <f>INDEX(resultados!$A$2:$ZZ$1925, 920, MATCH($B$1, resultados!$A$1:$ZZ$1, 0))</f>
        <v/>
      </c>
      <c r="B926">
        <f>INDEX(resultados!$A$2:$ZZ$1925, 920, MATCH($B$2, resultados!$A$1:$ZZ$1, 0))</f>
        <v/>
      </c>
      <c r="C926">
        <f>INDEX(resultados!$A$2:$ZZ$1925, 920, MATCH($B$3, resultados!$A$1:$ZZ$1, 0))</f>
        <v/>
      </c>
    </row>
    <row r="927">
      <c r="A927">
        <f>INDEX(resultados!$A$2:$ZZ$1925, 921, MATCH($B$1, resultados!$A$1:$ZZ$1, 0))</f>
        <v/>
      </c>
      <c r="B927">
        <f>INDEX(resultados!$A$2:$ZZ$1925, 921, MATCH($B$2, resultados!$A$1:$ZZ$1, 0))</f>
        <v/>
      </c>
      <c r="C927">
        <f>INDEX(resultados!$A$2:$ZZ$1925, 921, MATCH($B$3, resultados!$A$1:$ZZ$1, 0))</f>
        <v/>
      </c>
    </row>
    <row r="928">
      <c r="A928">
        <f>INDEX(resultados!$A$2:$ZZ$1925, 922, MATCH($B$1, resultados!$A$1:$ZZ$1, 0))</f>
        <v/>
      </c>
      <c r="B928">
        <f>INDEX(resultados!$A$2:$ZZ$1925, 922, MATCH($B$2, resultados!$A$1:$ZZ$1, 0))</f>
        <v/>
      </c>
      <c r="C928">
        <f>INDEX(resultados!$A$2:$ZZ$1925, 922, MATCH($B$3, resultados!$A$1:$ZZ$1, 0))</f>
        <v/>
      </c>
    </row>
    <row r="929">
      <c r="A929">
        <f>INDEX(resultados!$A$2:$ZZ$1925, 923, MATCH($B$1, resultados!$A$1:$ZZ$1, 0))</f>
        <v/>
      </c>
      <c r="B929">
        <f>INDEX(resultados!$A$2:$ZZ$1925, 923, MATCH($B$2, resultados!$A$1:$ZZ$1, 0))</f>
        <v/>
      </c>
      <c r="C929">
        <f>INDEX(resultados!$A$2:$ZZ$1925, 923, MATCH($B$3, resultados!$A$1:$ZZ$1, 0))</f>
        <v/>
      </c>
    </row>
    <row r="930">
      <c r="A930">
        <f>INDEX(resultados!$A$2:$ZZ$1925, 924, MATCH($B$1, resultados!$A$1:$ZZ$1, 0))</f>
        <v/>
      </c>
      <c r="B930">
        <f>INDEX(resultados!$A$2:$ZZ$1925, 924, MATCH($B$2, resultados!$A$1:$ZZ$1, 0))</f>
        <v/>
      </c>
      <c r="C930">
        <f>INDEX(resultados!$A$2:$ZZ$1925, 924, MATCH($B$3, resultados!$A$1:$ZZ$1, 0))</f>
        <v/>
      </c>
    </row>
    <row r="931">
      <c r="A931">
        <f>INDEX(resultados!$A$2:$ZZ$1925, 925, MATCH($B$1, resultados!$A$1:$ZZ$1, 0))</f>
        <v/>
      </c>
      <c r="B931">
        <f>INDEX(resultados!$A$2:$ZZ$1925, 925, MATCH($B$2, resultados!$A$1:$ZZ$1, 0))</f>
        <v/>
      </c>
      <c r="C931">
        <f>INDEX(resultados!$A$2:$ZZ$1925, 925, MATCH($B$3, resultados!$A$1:$ZZ$1, 0))</f>
        <v/>
      </c>
    </row>
    <row r="932">
      <c r="A932">
        <f>INDEX(resultados!$A$2:$ZZ$1925, 926, MATCH($B$1, resultados!$A$1:$ZZ$1, 0))</f>
        <v/>
      </c>
      <c r="B932">
        <f>INDEX(resultados!$A$2:$ZZ$1925, 926, MATCH($B$2, resultados!$A$1:$ZZ$1, 0))</f>
        <v/>
      </c>
      <c r="C932">
        <f>INDEX(resultados!$A$2:$ZZ$1925, 926, MATCH($B$3, resultados!$A$1:$ZZ$1, 0))</f>
        <v/>
      </c>
    </row>
    <row r="933">
      <c r="A933">
        <f>INDEX(resultados!$A$2:$ZZ$1925, 927, MATCH($B$1, resultados!$A$1:$ZZ$1, 0))</f>
        <v/>
      </c>
      <c r="B933">
        <f>INDEX(resultados!$A$2:$ZZ$1925, 927, MATCH($B$2, resultados!$A$1:$ZZ$1, 0))</f>
        <v/>
      </c>
      <c r="C933">
        <f>INDEX(resultados!$A$2:$ZZ$1925, 927, MATCH($B$3, resultados!$A$1:$ZZ$1, 0))</f>
        <v/>
      </c>
    </row>
    <row r="934">
      <c r="A934">
        <f>INDEX(resultados!$A$2:$ZZ$1925, 928, MATCH($B$1, resultados!$A$1:$ZZ$1, 0))</f>
        <v/>
      </c>
      <c r="B934">
        <f>INDEX(resultados!$A$2:$ZZ$1925, 928, MATCH($B$2, resultados!$A$1:$ZZ$1, 0))</f>
        <v/>
      </c>
      <c r="C934">
        <f>INDEX(resultados!$A$2:$ZZ$1925, 928, MATCH($B$3, resultados!$A$1:$ZZ$1, 0))</f>
        <v/>
      </c>
    </row>
    <row r="935">
      <c r="A935">
        <f>INDEX(resultados!$A$2:$ZZ$1925, 929, MATCH($B$1, resultados!$A$1:$ZZ$1, 0))</f>
        <v/>
      </c>
      <c r="B935">
        <f>INDEX(resultados!$A$2:$ZZ$1925, 929, MATCH($B$2, resultados!$A$1:$ZZ$1, 0))</f>
        <v/>
      </c>
      <c r="C935">
        <f>INDEX(resultados!$A$2:$ZZ$1925, 929, MATCH($B$3, resultados!$A$1:$ZZ$1, 0))</f>
        <v/>
      </c>
    </row>
    <row r="936">
      <c r="A936">
        <f>INDEX(resultados!$A$2:$ZZ$1925, 930, MATCH($B$1, resultados!$A$1:$ZZ$1, 0))</f>
        <v/>
      </c>
      <c r="B936">
        <f>INDEX(resultados!$A$2:$ZZ$1925, 930, MATCH($B$2, resultados!$A$1:$ZZ$1, 0))</f>
        <v/>
      </c>
      <c r="C936">
        <f>INDEX(resultados!$A$2:$ZZ$1925, 930, MATCH($B$3, resultados!$A$1:$ZZ$1, 0))</f>
        <v/>
      </c>
    </row>
    <row r="937">
      <c r="A937">
        <f>INDEX(resultados!$A$2:$ZZ$1925, 931, MATCH($B$1, resultados!$A$1:$ZZ$1, 0))</f>
        <v/>
      </c>
      <c r="B937">
        <f>INDEX(resultados!$A$2:$ZZ$1925, 931, MATCH($B$2, resultados!$A$1:$ZZ$1, 0))</f>
        <v/>
      </c>
      <c r="C937">
        <f>INDEX(resultados!$A$2:$ZZ$1925, 931, MATCH($B$3, resultados!$A$1:$ZZ$1, 0))</f>
        <v/>
      </c>
    </row>
    <row r="938">
      <c r="A938">
        <f>INDEX(resultados!$A$2:$ZZ$1925, 932, MATCH($B$1, resultados!$A$1:$ZZ$1, 0))</f>
        <v/>
      </c>
      <c r="B938">
        <f>INDEX(resultados!$A$2:$ZZ$1925, 932, MATCH($B$2, resultados!$A$1:$ZZ$1, 0))</f>
        <v/>
      </c>
      <c r="C938">
        <f>INDEX(resultados!$A$2:$ZZ$1925, 932, MATCH($B$3, resultados!$A$1:$ZZ$1, 0))</f>
        <v/>
      </c>
    </row>
    <row r="939">
      <c r="A939">
        <f>INDEX(resultados!$A$2:$ZZ$1925, 933, MATCH($B$1, resultados!$A$1:$ZZ$1, 0))</f>
        <v/>
      </c>
      <c r="B939">
        <f>INDEX(resultados!$A$2:$ZZ$1925, 933, MATCH($B$2, resultados!$A$1:$ZZ$1, 0))</f>
        <v/>
      </c>
      <c r="C939">
        <f>INDEX(resultados!$A$2:$ZZ$1925, 933, MATCH($B$3, resultados!$A$1:$ZZ$1, 0))</f>
        <v/>
      </c>
    </row>
    <row r="940">
      <c r="A940">
        <f>INDEX(resultados!$A$2:$ZZ$1925, 934, MATCH($B$1, resultados!$A$1:$ZZ$1, 0))</f>
        <v/>
      </c>
      <c r="B940">
        <f>INDEX(resultados!$A$2:$ZZ$1925, 934, MATCH($B$2, resultados!$A$1:$ZZ$1, 0))</f>
        <v/>
      </c>
      <c r="C940">
        <f>INDEX(resultados!$A$2:$ZZ$1925, 934, MATCH($B$3, resultados!$A$1:$ZZ$1, 0))</f>
        <v/>
      </c>
    </row>
    <row r="941">
      <c r="A941">
        <f>INDEX(resultados!$A$2:$ZZ$1925, 935, MATCH($B$1, resultados!$A$1:$ZZ$1, 0))</f>
        <v/>
      </c>
      <c r="B941">
        <f>INDEX(resultados!$A$2:$ZZ$1925, 935, MATCH($B$2, resultados!$A$1:$ZZ$1, 0))</f>
        <v/>
      </c>
      <c r="C941">
        <f>INDEX(resultados!$A$2:$ZZ$1925, 935, MATCH($B$3, resultados!$A$1:$ZZ$1, 0))</f>
        <v/>
      </c>
    </row>
    <row r="942">
      <c r="A942">
        <f>INDEX(resultados!$A$2:$ZZ$1925, 936, MATCH($B$1, resultados!$A$1:$ZZ$1, 0))</f>
        <v/>
      </c>
      <c r="B942">
        <f>INDEX(resultados!$A$2:$ZZ$1925, 936, MATCH($B$2, resultados!$A$1:$ZZ$1, 0))</f>
        <v/>
      </c>
      <c r="C942">
        <f>INDEX(resultados!$A$2:$ZZ$1925, 936, MATCH($B$3, resultados!$A$1:$ZZ$1, 0))</f>
        <v/>
      </c>
    </row>
    <row r="943">
      <c r="A943">
        <f>INDEX(resultados!$A$2:$ZZ$1925, 937, MATCH($B$1, resultados!$A$1:$ZZ$1, 0))</f>
        <v/>
      </c>
      <c r="B943">
        <f>INDEX(resultados!$A$2:$ZZ$1925, 937, MATCH($B$2, resultados!$A$1:$ZZ$1, 0))</f>
        <v/>
      </c>
      <c r="C943">
        <f>INDEX(resultados!$A$2:$ZZ$1925, 937, MATCH($B$3, resultados!$A$1:$ZZ$1, 0))</f>
        <v/>
      </c>
    </row>
    <row r="944">
      <c r="A944">
        <f>INDEX(resultados!$A$2:$ZZ$1925, 938, MATCH($B$1, resultados!$A$1:$ZZ$1, 0))</f>
        <v/>
      </c>
      <c r="B944">
        <f>INDEX(resultados!$A$2:$ZZ$1925, 938, MATCH($B$2, resultados!$A$1:$ZZ$1, 0))</f>
        <v/>
      </c>
      <c r="C944">
        <f>INDEX(resultados!$A$2:$ZZ$1925, 938, MATCH($B$3, resultados!$A$1:$ZZ$1, 0))</f>
        <v/>
      </c>
    </row>
    <row r="945">
      <c r="A945">
        <f>INDEX(resultados!$A$2:$ZZ$1925, 939, MATCH($B$1, resultados!$A$1:$ZZ$1, 0))</f>
        <v/>
      </c>
      <c r="B945">
        <f>INDEX(resultados!$A$2:$ZZ$1925, 939, MATCH($B$2, resultados!$A$1:$ZZ$1, 0))</f>
        <v/>
      </c>
      <c r="C945">
        <f>INDEX(resultados!$A$2:$ZZ$1925, 939, MATCH($B$3, resultados!$A$1:$ZZ$1, 0))</f>
        <v/>
      </c>
    </row>
    <row r="946">
      <c r="A946">
        <f>INDEX(resultados!$A$2:$ZZ$1925, 940, MATCH($B$1, resultados!$A$1:$ZZ$1, 0))</f>
        <v/>
      </c>
      <c r="B946">
        <f>INDEX(resultados!$A$2:$ZZ$1925, 940, MATCH($B$2, resultados!$A$1:$ZZ$1, 0))</f>
        <v/>
      </c>
      <c r="C946">
        <f>INDEX(resultados!$A$2:$ZZ$1925, 940, MATCH($B$3, resultados!$A$1:$ZZ$1, 0))</f>
        <v/>
      </c>
    </row>
    <row r="947">
      <c r="A947">
        <f>INDEX(resultados!$A$2:$ZZ$1925, 941, MATCH($B$1, resultados!$A$1:$ZZ$1, 0))</f>
        <v/>
      </c>
      <c r="B947">
        <f>INDEX(resultados!$A$2:$ZZ$1925, 941, MATCH($B$2, resultados!$A$1:$ZZ$1, 0))</f>
        <v/>
      </c>
      <c r="C947">
        <f>INDEX(resultados!$A$2:$ZZ$1925, 941, MATCH($B$3, resultados!$A$1:$ZZ$1, 0))</f>
        <v/>
      </c>
    </row>
    <row r="948">
      <c r="A948">
        <f>INDEX(resultados!$A$2:$ZZ$1925, 942, MATCH($B$1, resultados!$A$1:$ZZ$1, 0))</f>
        <v/>
      </c>
      <c r="B948">
        <f>INDEX(resultados!$A$2:$ZZ$1925, 942, MATCH($B$2, resultados!$A$1:$ZZ$1, 0))</f>
        <v/>
      </c>
      <c r="C948">
        <f>INDEX(resultados!$A$2:$ZZ$1925, 942, MATCH($B$3, resultados!$A$1:$ZZ$1, 0))</f>
        <v/>
      </c>
    </row>
    <row r="949">
      <c r="A949">
        <f>INDEX(resultados!$A$2:$ZZ$1925, 943, MATCH($B$1, resultados!$A$1:$ZZ$1, 0))</f>
        <v/>
      </c>
      <c r="B949">
        <f>INDEX(resultados!$A$2:$ZZ$1925, 943, MATCH($B$2, resultados!$A$1:$ZZ$1, 0))</f>
        <v/>
      </c>
      <c r="C949">
        <f>INDEX(resultados!$A$2:$ZZ$1925, 943, MATCH($B$3, resultados!$A$1:$ZZ$1, 0))</f>
        <v/>
      </c>
    </row>
    <row r="950">
      <c r="A950">
        <f>INDEX(resultados!$A$2:$ZZ$1925, 944, MATCH($B$1, resultados!$A$1:$ZZ$1, 0))</f>
        <v/>
      </c>
      <c r="B950">
        <f>INDEX(resultados!$A$2:$ZZ$1925, 944, MATCH($B$2, resultados!$A$1:$ZZ$1, 0))</f>
        <v/>
      </c>
      <c r="C950">
        <f>INDEX(resultados!$A$2:$ZZ$1925, 944, MATCH($B$3, resultados!$A$1:$ZZ$1, 0))</f>
        <v/>
      </c>
    </row>
    <row r="951">
      <c r="A951">
        <f>INDEX(resultados!$A$2:$ZZ$1925, 945, MATCH($B$1, resultados!$A$1:$ZZ$1, 0))</f>
        <v/>
      </c>
      <c r="B951">
        <f>INDEX(resultados!$A$2:$ZZ$1925, 945, MATCH($B$2, resultados!$A$1:$ZZ$1, 0))</f>
        <v/>
      </c>
      <c r="C951">
        <f>INDEX(resultados!$A$2:$ZZ$1925, 945, MATCH($B$3, resultados!$A$1:$ZZ$1, 0))</f>
        <v/>
      </c>
    </row>
    <row r="952">
      <c r="A952">
        <f>INDEX(resultados!$A$2:$ZZ$1925, 946, MATCH($B$1, resultados!$A$1:$ZZ$1, 0))</f>
        <v/>
      </c>
      <c r="B952">
        <f>INDEX(resultados!$A$2:$ZZ$1925, 946, MATCH($B$2, resultados!$A$1:$ZZ$1, 0))</f>
        <v/>
      </c>
      <c r="C952">
        <f>INDEX(resultados!$A$2:$ZZ$1925, 946, MATCH($B$3, resultados!$A$1:$ZZ$1, 0))</f>
        <v/>
      </c>
    </row>
    <row r="953">
      <c r="A953">
        <f>INDEX(resultados!$A$2:$ZZ$1925, 947, MATCH($B$1, resultados!$A$1:$ZZ$1, 0))</f>
        <v/>
      </c>
      <c r="B953">
        <f>INDEX(resultados!$A$2:$ZZ$1925, 947, MATCH($B$2, resultados!$A$1:$ZZ$1, 0))</f>
        <v/>
      </c>
      <c r="C953">
        <f>INDEX(resultados!$A$2:$ZZ$1925, 947, MATCH($B$3, resultados!$A$1:$ZZ$1, 0))</f>
        <v/>
      </c>
    </row>
    <row r="954">
      <c r="A954">
        <f>INDEX(resultados!$A$2:$ZZ$1925, 948, MATCH($B$1, resultados!$A$1:$ZZ$1, 0))</f>
        <v/>
      </c>
      <c r="B954">
        <f>INDEX(resultados!$A$2:$ZZ$1925, 948, MATCH($B$2, resultados!$A$1:$ZZ$1, 0))</f>
        <v/>
      </c>
      <c r="C954">
        <f>INDEX(resultados!$A$2:$ZZ$1925, 948, MATCH($B$3, resultados!$A$1:$ZZ$1, 0))</f>
        <v/>
      </c>
    </row>
    <row r="955">
      <c r="A955">
        <f>INDEX(resultados!$A$2:$ZZ$1925, 949, MATCH($B$1, resultados!$A$1:$ZZ$1, 0))</f>
        <v/>
      </c>
      <c r="B955">
        <f>INDEX(resultados!$A$2:$ZZ$1925, 949, MATCH($B$2, resultados!$A$1:$ZZ$1, 0))</f>
        <v/>
      </c>
      <c r="C955">
        <f>INDEX(resultados!$A$2:$ZZ$1925, 949, MATCH($B$3, resultados!$A$1:$ZZ$1, 0))</f>
        <v/>
      </c>
    </row>
    <row r="956">
      <c r="A956">
        <f>INDEX(resultados!$A$2:$ZZ$1925, 950, MATCH($B$1, resultados!$A$1:$ZZ$1, 0))</f>
        <v/>
      </c>
      <c r="B956">
        <f>INDEX(resultados!$A$2:$ZZ$1925, 950, MATCH($B$2, resultados!$A$1:$ZZ$1, 0))</f>
        <v/>
      </c>
      <c r="C956">
        <f>INDEX(resultados!$A$2:$ZZ$1925, 950, MATCH($B$3, resultados!$A$1:$ZZ$1, 0))</f>
        <v/>
      </c>
    </row>
    <row r="957">
      <c r="A957">
        <f>INDEX(resultados!$A$2:$ZZ$1925, 951, MATCH($B$1, resultados!$A$1:$ZZ$1, 0))</f>
        <v/>
      </c>
      <c r="B957">
        <f>INDEX(resultados!$A$2:$ZZ$1925, 951, MATCH($B$2, resultados!$A$1:$ZZ$1, 0))</f>
        <v/>
      </c>
      <c r="C957">
        <f>INDEX(resultados!$A$2:$ZZ$1925, 951, MATCH($B$3, resultados!$A$1:$ZZ$1, 0))</f>
        <v/>
      </c>
    </row>
    <row r="958">
      <c r="A958">
        <f>INDEX(resultados!$A$2:$ZZ$1925, 952, MATCH($B$1, resultados!$A$1:$ZZ$1, 0))</f>
        <v/>
      </c>
      <c r="B958">
        <f>INDEX(resultados!$A$2:$ZZ$1925, 952, MATCH($B$2, resultados!$A$1:$ZZ$1, 0))</f>
        <v/>
      </c>
      <c r="C958">
        <f>INDEX(resultados!$A$2:$ZZ$1925, 952, MATCH($B$3, resultados!$A$1:$ZZ$1, 0))</f>
        <v/>
      </c>
    </row>
    <row r="959">
      <c r="A959">
        <f>INDEX(resultados!$A$2:$ZZ$1925, 953, MATCH($B$1, resultados!$A$1:$ZZ$1, 0))</f>
        <v/>
      </c>
      <c r="B959">
        <f>INDEX(resultados!$A$2:$ZZ$1925, 953, MATCH($B$2, resultados!$A$1:$ZZ$1, 0))</f>
        <v/>
      </c>
      <c r="C959">
        <f>INDEX(resultados!$A$2:$ZZ$1925, 953, MATCH($B$3, resultados!$A$1:$ZZ$1, 0))</f>
        <v/>
      </c>
    </row>
    <row r="960">
      <c r="A960">
        <f>INDEX(resultados!$A$2:$ZZ$1925, 954, MATCH($B$1, resultados!$A$1:$ZZ$1, 0))</f>
        <v/>
      </c>
      <c r="B960">
        <f>INDEX(resultados!$A$2:$ZZ$1925, 954, MATCH($B$2, resultados!$A$1:$ZZ$1, 0))</f>
        <v/>
      </c>
      <c r="C960">
        <f>INDEX(resultados!$A$2:$ZZ$1925, 954, MATCH($B$3, resultados!$A$1:$ZZ$1, 0))</f>
        <v/>
      </c>
    </row>
    <row r="961">
      <c r="A961">
        <f>INDEX(resultados!$A$2:$ZZ$1925, 955, MATCH($B$1, resultados!$A$1:$ZZ$1, 0))</f>
        <v/>
      </c>
      <c r="B961">
        <f>INDEX(resultados!$A$2:$ZZ$1925, 955, MATCH($B$2, resultados!$A$1:$ZZ$1, 0))</f>
        <v/>
      </c>
      <c r="C961">
        <f>INDEX(resultados!$A$2:$ZZ$1925, 955, MATCH($B$3, resultados!$A$1:$ZZ$1, 0))</f>
        <v/>
      </c>
    </row>
    <row r="962">
      <c r="A962">
        <f>INDEX(resultados!$A$2:$ZZ$1925, 956, MATCH($B$1, resultados!$A$1:$ZZ$1, 0))</f>
        <v/>
      </c>
      <c r="B962">
        <f>INDEX(resultados!$A$2:$ZZ$1925, 956, MATCH($B$2, resultados!$A$1:$ZZ$1, 0))</f>
        <v/>
      </c>
      <c r="C962">
        <f>INDEX(resultados!$A$2:$ZZ$1925, 956, MATCH($B$3, resultados!$A$1:$ZZ$1, 0))</f>
        <v/>
      </c>
    </row>
    <row r="963">
      <c r="A963">
        <f>INDEX(resultados!$A$2:$ZZ$1925, 957, MATCH($B$1, resultados!$A$1:$ZZ$1, 0))</f>
        <v/>
      </c>
      <c r="B963">
        <f>INDEX(resultados!$A$2:$ZZ$1925, 957, MATCH($B$2, resultados!$A$1:$ZZ$1, 0))</f>
        <v/>
      </c>
      <c r="C963">
        <f>INDEX(resultados!$A$2:$ZZ$1925, 957, MATCH($B$3, resultados!$A$1:$ZZ$1, 0))</f>
        <v/>
      </c>
    </row>
    <row r="964">
      <c r="A964">
        <f>INDEX(resultados!$A$2:$ZZ$1925, 958, MATCH($B$1, resultados!$A$1:$ZZ$1, 0))</f>
        <v/>
      </c>
      <c r="B964">
        <f>INDEX(resultados!$A$2:$ZZ$1925, 958, MATCH($B$2, resultados!$A$1:$ZZ$1, 0))</f>
        <v/>
      </c>
      <c r="C964">
        <f>INDEX(resultados!$A$2:$ZZ$1925, 958, MATCH($B$3, resultados!$A$1:$ZZ$1, 0))</f>
        <v/>
      </c>
    </row>
    <row r="965">
      <c r="A965">
        <f>INDEX(resultados!$A$2:$ZZ$1925, 959, MATCH($B$1, resultados!$A$1:$ZZ$1, 0))</f>
        <v/>
      </c>
      <c r="B965">
        <f>INDEX(resultados!$A$2:$ZZ$1925, 959, MATCH($B$2, resultados!$A$1:$ZZ$1, 0))</f>
        <v/>
      </c>
      <c r="C965">
        <f>INDEX(resultados!$A$2:$ZZ$1925, 959, MATCH($B$3, resultados!$A$1:$ZZ$1, 0))</f>
        <v/>
      </c>
    </row>
    <row r="966">
      <c r="A966">
        <f>INDEX(resultados!$A$2:$ZZ$1925, 960, MATCH($B$1, resultados!$A$1:$ZZ$1, 0))</f>
        <v/>
      </c>
      <c r="B966">
        <f>INDEX(resultados!$A$2:$ZZ$1925, 960, MATCH($B$2, resultados!$A$1:$ZZ$1, 0))</f>
        <v/>
      </c>
      <c r="C966">
        <f>INDEX(resultados!$A$2:$ZZ$1925, 960, MATCH($B$3, resultados!$A$1:$ZZ$1, 0))</f>
        <v/>
      </c>
    </row>
    <row r="967">
      <c r="A967">
        <f>INDEX(resultados!$A$2:$ZZ$1925, 961, MATCH($B$1, resultados!$A$1:$ZZ$1, 0))</f>
        <v/>
      </c>
      <c r="B967">
        <f>INDEX(resultados!$A$2:$ZZ$1925, 961, MATCH($B$2, resultados!$A$1:$ZZ$1, 0))</f>
        <v/>
      </c>
      <c r="C967">
        <f>INDEX(resultados!$A$2:$ZZ$1925, 961, MATCH($B$3, resultados!$A$1:$ZZ$1, 0))</f>
        <v/>
      </c>
    </row>
    <row r="968">
      <c r="A968">
        <f>INDEX(resultados!$A$2:$ZZ$1925, 962, MATCH($B$1, resultados!$A$1:$ZZ$1, 0))</f>
        <v/>
      </c>
      <c r="B968">
        <f>INDEX(resultados!$A$2:$ZZ$1925, 962, MATCH($B$2, resultados!$A$1:$ZZ$1, 0))</f>
        <v/>
      </c>
      <c r="C968">
        <f>INDEX(resultados!$A$2:$ZZ$1925, 962, MATCH($B$3, resultados!$A$1:$ZZ$1, 0))</f>
        <v/>
      </c>
    </row>
    <row r="969">
      <c r="A969">
        <f>INDEX(resultados!$A$2:$ZZ$1925, 963, MATCH($B$1, resultados!$A$1:$ZZ$1, 0))</f>
        <v/>
      </c>
      <c r="B969">
        <f>INDEX(resultados!$A$2:$ZZ$1925, 963, MATCH($B$2, resultados!$A$1:$ZZ$1, 0))</f>
        <v/>
      </c>
      <c r="C969">
        <f>INDEX(resultados!$A$2:$ZZ$1925, 963, MATCH($B$3, resultados!$A$1:$ZZ$1, 0))</f>
        <v/>
      </c>
    </row>
    <row r="970">
      <c r="A970">
        <f>INDEX(resultados!$A$2:$ZZ$1925, 964, MATCH($B$1, resultados!$A$1:$ZZ$1, 0))</f>
        <v/>
      </c>
      <c r="B970">
        <f>INDEX(resultados!$A$2:$ZZ$1925, 964, MATCH($B$2, resultados!$A$1:$ZZ$1, 0))</f>
        <v/>
      </c>
      <c r="C970">
        <f>INDEX(resultados!$A$2:$ZZ$1925, 964, MATCH($B$3, resultados!$A$1:$ZZ$1, 0))</f>
        <v/>
      </c>
    </row>
    <row r="971">
      <c r="A971">
        <f>INDEX(resultados!$A$2:$ZZ$1925, 965, MATCH($B$1, resultados!$A$1:$ZZ$1, 0))</f>
        <v/>
      </c>
      <c r="B971">
        <f>INDEX(resultados!$A$2:$ZZ$1925, 965, MATCH($B$2, resultados!$A$1:$ZZ$1, 0))</f>
        <v/>
      </c>
      <c r="C971">
        <f>INDEX(resultados!$A$2:$ZZ$1925, 965, MATCH($B$3, resultados!$A$1:$ZZ$1, 0))</f>
        <v/>
      </c>
    </row>
    <row r="972">
      <c r="A972">
        <f>INDEX(resultados!$A$2:$ZZ$1925, 966, MATCH($B$1, resultados!$A$1:$ZZ$1, 0))</f>
        <v/>
      </c>
      <c r="B972">
        <f>INDEX(resultados!$A$2:$ZZ$1925, 966, MATCH($B$2, resultados!$A$1:$ZZ$1, 0))</f>
        <v/>
      </c>
      <c r="C972">
        <f>INDEX(resultados!$A$2:$ZZ$1925, 966, MATCH($B$3, resultados!$A$1:$ZZ$1, 0))</f>
        <v/>
      </c>
    </row>
    <row r="973">
      <c r="A973">
        <f>INDEX(resultados!$A$2:$ZZ$1925, 967, MATCH($B$1, resultados!$A$1:$ZZ$1, 0))</f>
        <v/>
      </c>
      <c r="B973">
        <f>INDEX(resultados!$A$2:$ZZ$1925, 967, MATCH($B$2, resultados!$A$1:$ZZ$1, 0))</f>
        <v/>
      </c>
      <c r="C973">
        <f>INDEX(resultados!$A$2:$ZZ$1925, 967, MATCH($B$3, resultados!$A$1:$ZZ$1, 0))</f>
        <v/>
      </c>
    </row>
    <row r="974">
      <c r="A974">
        <f>INDEX(resultados!$A$2:$ZZ$1925, 968, MATCH($B$1, resultados!$A$1:$ZZ$1, 0))</f>
        <v/>
      </c>
      <c r="B974">
        <f>INDEX(resultados!$A$2:$ZZ$1925, 968, MATCH($B$2, resultados!$A$1:$ZZ$1, 0))</f>
        <v/>
      </c>
      <c r="C974">
        <f>INDEX(resultados!$A$2:$ZZ$1925, 968, MATCH($B$3, resultados!$A$1:$ZZ$1, 0))</f>
        <v/>
      </c>
    </row>
    <row r="975">
      <c r="A975">
        <f>INDEX(resultados!$A$2:$ZZ$1925, 969, MATCH($B$1, resultados!$A$1:$ZZ$1, 0))</f>
        <v/>
      </c>
      <c r="B975">
        <f>INDEX(resultados!$A$2:$ZZ$1925, 969, MATCH($B$2, resultados!$A$1:$ZZ$1, 0))</f>
        <v/>
      </c>
      <c r="C975">
        <f>INDEX(resultados!$A$2:$ZZ$1925, 969, MATCH($B$3, resultados!$A$1:$ZZ$1, 0))</f>
        <v/>
      </c>
    </row>
    <row r="976">
      <c r="A976">
        <f>INDEX(resultados!$A$2:$ZZ$1925, 970, MATCH($B$1, resultados!$A$1:$ZZ$1, 0))</f>
        <v/>
      </c>
      <c r="B976">
        <f>INDEX(resultados!$A$2:$ZZ$1925, 970, MATCH($B$2, resultados!$A$1:$ZZ$1, 0))</f>
        <v/>
      </c>
      <c r="C976">
        <f>INDEX(resultados!$A$2:$ZZ$1925, 970, MATCH($B$3, resultados!$A$1:$ZZ$1, 0))</f>
        <v/>
      </c>
    </row>
    <row r="977">
      <c r="A977">
        <f>INDEX(resultados!$A$2:$ZZ$1925, 971, MATCH($B$1, resultados!$A$1:$ZZ$1, 0))</f>
        <v/>
      </c>
      <c r="B977">
        <f>INDEX(resultados!$A$2:$ZZ$1925, 971, MATCH($B$2, resultados!$A$1:$ZZ$1, 0))</f>
        <v/>
      </c>
      <c r="C977">
        <f>INDEX(resultados!$A$2:$ZZ$1925, 971, MATCH($B$3, resultados!$A$1:$ZZ$1, 0))</f>
        <v/>
      </c>
    </row>
    <row r="978">
      <c r="A978">
        <f>INDEX(resultados!$A$2:$ZZ$1925, 972, MATCH($B$1, resultados!$A$1:$ZZ$1, 0))</f>
        <v/>
      </c>
      <c r="B978">
        <f>INDEX(resultados!$A$2:$ZZ$1925, 972, MATCH($B$2, resultados!$A$1:$ZZ$1, 0))</f>
        <v/>
      </c>
      <c r="C978">
        <f>INDEX(resultados!$A$2:$ZZ$1925, 972, MATCH($B$3, resultados!$A$1:$ZZ$1, 0))</f>
        <v/>
      </c>
    </row>
    <row r="979">
      <c r="A979">
        <f>INDEX(resultados!$A$2:$ZZ$1925, 973, MATCH($B$1, resultados!$A$1:$ZZ$1, 0))</f>
        <v/>
      </c>
      <c r="B979">
        <f>INDEX(resultados!$A$2:$ZZ$1925, 973, MATCH($B$2, resultados!$A$1:$ZZ$1, 0))</f>
        <v/>
      </c>
      <c r="C979">
        <f>INDEX(resultados!$A$2:$ZZ$1925, 973, MATCH($B$3, resultados!$A$1:$ZZ$1, 0))</f>
        <v/>
      </c>
    </row>
    <row r="980">
      <c r="A980">
        <f>INDEX(resultados!$A$2:$ZZ$1925, 974, MATCH($B$1, resultados!$A$1:$ZZ$1, 0))</f>
        <v/>
      </c>
      <c r="B980">
        <f>INDEX(resultados!$A$2:$ZZ$1925, 974, MATCH($B$2, resultados!$A$1:$ZZ$1, 0))</f>
        <v/>
      </c>
      <c r="C980">
        <f>INDEX(resultados!$A$2:$ZZ$1925, 974, MATCH($B$3, resultados!$A$1:$ZZ$1, 0))</f>
        <v/>
      </c>
    </row>
    <row r="981">
      <c r="A981">
        <f>INDEX(resultados!$A$2:$ZZ$1925, 975, MATCH($B$1, resultados!$A$1:$ZZ$1, 0))</f>
        <v/>
      </c>
      <c r="B981">
        <f>INDEX(resultados!$A$2:$ZZ$1925, 975, MATCH($B$2, resultados!$A$1:$ZZ$1, 0))</f>
        <v/>
      </c>
      <c r="C981">
        <f>INDEX(resultados!$A$2:$ZZ$1925, 975, MATCH($B$3, resultados!$A$1:$ZZ$1, 0))</f>
        <v/>
      </c>
    </row>
    <row r="982">
      <c r="A982">
        <f>INDEX(resultados!$A$2:$ZZ$1925, 976, MATCH($B$1, resultados!$A$1:$ZZ$1, 0))</f>
        <v/>
      </c>
      <c r="B982">
        <f>INDEX(resultados!$A$2:$ZZ$1925, 976, MATCH($B$2, resultados!$A$1:$ZZ$1, 0))</f>
        <v/>
      </c>
      <c r="C982">
        <f>INDEX(resultados!$A$2:$ZZ$1925, 976, MATCH($B$3, resultados!$A$1:$ZZ$1, 0))</f>
        <v/>
      </c>
    </row>
    <row r="983">
      <c r="A983">
        <f>INDEX(resultados!$A$2:$ZZ$1925, 977, MATCH($B$1, resultados!$A$1:$ZZ$1, 0))</f>
        <v/>
      </c>
      <c r="B983">
        <f>INDEX(resultados!$A$2:$ZZ$1925, 977, MATCH($B$2, resultados!$A$1:$ZZ$1, 0))</f>
        <v/>
      </c>
      <c r="C983">
        <f>INDEX(resultados!$A$2:$ZZ$1925, 977, MATCH($B$3, resultados!$A$1:$ZZ$1, 0))</f>
        <v/>
      </c>
    </row>
    <row r="984">
      <c r="A984">
        <f>INDEX(resultados!$A$2:$ZZ$1925, 978, MATCH($B$1, resultados!$A$1:$ZZ$1, 0))</f>
        <v/>
      </c>
      <c r="B984">
        <f>INDEX(resultados!$A$2:$ZZ$1925, 978, MATCH($B$2, resultados!$A$1:$ZZ$1, 0))</f>
        <v/>
      </c>
      <c r="C984">
        <f>INDEX(resultados!$A$2:$ZZ$1925, 978, MATCH($B$3, resultados!$A$1:$ZZ$1, 0))</f>
        <v/>
      </c>
    </row>
    <row r="985">
      <c r="A985">
        <f>INDEX(resultados!$A$2:$ZZ$1925, 979, MATCH($B$1, resultados!$A$1:$ZZ$1, 0))</f>
        <v/>
      </c>
      <c r="B985">
        <f>INDEX(resultados!$A$2:$ZZ$1925, 979, MATCH($B$2, resultados!$A$1:$ZZ$1, 0))</f>
        <v/>
      </c>
      <c r="C985">
        <f>INDEX(resultados!$A$2:$ZZ$1925, 979, MATCH($B$3, resultados!$A$1:$ZZ$1, 0))</f>
        <v/>
      </c>
    </row>
    <row r="986">
      <c r="A986">
        <f>INDEX(resultados!$A$2:$ZZ$1925, 980, MATCH($B$1, resultados!$A$1:$ZZ$1, 0))</f>
        <v/>
      </c>
      <c r="B986">
        <f>INDEX(resultados!$A$2:$ZZ$1925, 980, MATCH($B$2, resultados!$A$1:$ZZ$1, 0))</f>
        <v/>
      </c>
      <c r="C986">
        <f>INDEX(resultados!$A$2:$ZZ$1925, 980, MATCH($B$3, resultados!$A$1:$ZZ$1, 0))</f>
        <v/>
      </c>
    </row>
    <row r="987">
      <c r="A987">
        <f>INDEX(resultados!$A$2:$ZZ$1925, 981, MATCH($B$1, resultados!$A$1:$ZZ$1, 0))</f>
        <v/>
      </c>
      <c r="B987">
        <f>INDEX(resultados!$A$2:$ZZ$1925, 981, MATCH($B$2, resultados!$A$1:$ZZ$1, 0))</f>
        <v/>
      </c>
      <c r="C987">
        <f>INDEX(resultados!$A$2:$ZZ$1925, 981, MATCH($B$3, resultados!$A$1:$ZZ$1, 0))</f>
        <v/>
      </c>
    </row>
    <row r="988">
      <c r="A988">
        <f>INDEX(resultados!$A$2:$ZZ$1925, 982, MATCH($B$1, resultados!$A$1:$ZZ$1, 0))</f>
        <v/>
      </c>
      <c r="B988">
        <f>INDEX(resultados!$A$2:$ZZ$1925, 982, MATCH($B$2, resultados!$A$1:$ZZ$1, 0))</f>
        <v/>
      </c>
      <c r="C988">
        <f>INDEX(resultados!$A$2:$ZZ$1925, 982, MATCH($B$3, resultados!$A$1:$ZZ$1, 0))</f>
        <v/>
      </c>
    </row>
    <row r="989">
      <c r="A989">
        <f>INDEX(resultados!$A$2:$ZZ$1925, 983, MATCH($B$1, resultados!$A$1:$ZZ$1, 0))</f>
        <v/>
      </c>
      <c r="B989">
        <f>INDEX(resultados!$A$2:$ZZ$1925, 983, MATCH($B$2, resultados!$A$1:$ZZ$1, 0))</f>
        <v/>
      </c>
      <c r="C989">
        <f>INDEX(resultados!$A$2:$ZZ$1925, 983, MATCH($B$3, resultados!$A$1:$ZZ$1, 0))</f>
        <v/>
      </c>
    </row>
    <row r="990">
      <c r="A990">
        <f>INDEX(resultados!$A$2:$ZZ$1925, 984, MATCH($B$1, resultados!$A$1:$ZZ$1, 0))</f>
        <v/>
      </c>
      <c r="B990">
        <f>INDEX(resultados!$A$2:$ZZ$1925, 984, MATCH($B$2, resultados!$A$1:$ZZ$1, 0))</f>
        <v/>
      </c>
      <c r="C990">
        <f>INDEX(resultados!$A$2:$ZZ$1925, 984, MATCH($B$3, resultados!$A$1:$ZZ$1, 0))</f>
        <v/>
      </c>
    </row>
    <row r="991">
      <c r="A991">
        <f>INDEX(resultados!$A$2:$ZZ$1925, 985, MATCH($B$1, resultados!$A$1:$ZZ$1, 0))</f>
        <v/>
      </c>
      <c r="B991">
        <f>INDEX(resultados!$A$2:$ZZ$1925, 985, MATCH($B$2, resultados!$A$1:$ZZ$1, 0))</f>
        <v/>
      </c>
      <c r="C991">
        <f>INDEX(resultados!$A$2:$ZZ$1925, 985, MATCH($B$3, resultados!$A$1:$ZZ$1, 0))</f>
        <v/>
      </c>
    </row>
    <row r="992">
      <c r="A992">
        <f>INDEX(resultados!$A$2:$ZZ$1925, 986, MATCH($B$1, resultados!$A$1:$ZZ$1, 0))</f>
        <v/>
      </c>
      <c r="B992">
        <f>INDEX(resultados!$A$2:$ZZ$1925, 986, MATCH($B$2, resultados!$A$1:$ZZ$1, 0))</f>
        <v/>
      </c>
      <c r="C992">
        <f>INDEX(resultados!$A$2:$ZZ$1925, 986, MATCH($B$3, resultados!$A$1:$ZZ$1, 0))</f>
        <v/>
      </c>
    </row>
    <row r="993">
      <c r="A993">
        <f>INDEX(resultados!$A$2:$ZZ$1925, 987, MATCH($B$1, resultados!$A$1:$ZZ$1, 0))</f>
        <v/>
      </c>
      <c r="B993">
        <f>INDEX(resultados!$A$2:$ZZ$1925, 987, MATCH($B$2, resultados!$A$1:$ZZ$1, 0))</f>
        <v/>
      </c>
      <c r="C993">
        <f>INDEX(resultados!$A$2:$ZZ$1925, 987, MATCH($B$3, resultados!$A$1:$ZZ$1, 0))</f>
        <v/>
      </c>
    </row>
    <row r="994">
      <c r="A994">
        <f>INDEX(resultados!$A$2:$ZZ$1925, 988, MATCH($B$1, resultados!$A$1:$ZZ$1, 0))</f>
        <v/>
      </c>
      <c r="B994">
        <f>INDEX(resultados!$A$2:$ZZ$1925, 988, MATCH($B$2, resultados!$A$1:$ZZ$1, 0))</f>
        <v/>
      </c>
      <c r="C994">
        <f>INDEX(resultados!$A$2:$ZZ$1925, 988, MATCH($B$3, resultados!$A$1:$ZZ$1, 0))</f>
        <v/>
      </c>
    </row>
    <row r="995">
      <c r="A995">
        <f>INDEX(resultados!$A$2:$ZZ$1925, 989, MATCH($B$1, resultados!$A$1:$ZZ$1, 0))</f>
        <v/>
      </c>
      <c r="B995">
        <f>INDEX(resultados!$A$2:$ZZ$1925, 989, MATCH($B$2, resultados!$A$1:$ZZ$1, 0))</f>
        <v/>
      </c>
      <c r="C995">
        <f>INDEX(resultados!$A$2:$ZZ$1925, 989, MATCH($B$3, resultados!$A$1:$ZZ$1, 0))</f>
        <v/>
      </c>
    </row>
    <row r="996">
      <c r="A996">
        <f>INDEX(resultados!$A$2:$ZZ$1925, 990, MATCH($B$1, resultados!$A$1:$ZZ$1, 0))</f>
        <v/>
      </c>
      <c r="B996">
        <f>INDEX(resultados!$A$2:$ZZ$1925, 990, MATCH($B$2, resultados!$A$1:$ZZ$1, 0))</f>
        <v/>
      </c>
      <c r="C996">
        <f>INDEX(resultados!$A$2:$ZZ$1925, 990, MATCH($B$3, resultados!$A$1:$ZZ$1, 0))</f>
        <v/>
      </c>
    </row>
    <row r="997">
      <c r="A997">
        <f>INDEX(resultados!$A$2:$ZZ$1925, 991, MATCH($B$1, resultados!$A$1:$ZZ$1, 0))</f>
        <v/>
      </c>
      <c r="B997">
        <f>INDEX(resultados!$A$2:$ZZ$1925, 991, MATCH($B$2, resultados!$A$1:$ZZ$1, 0))</f>
        <v/>
      </c>
      <c r="C997">
        <f>INDEX(resultados!$A$2:$ZZ$1925, 991, MATCH($B$3, resultados!$A$1:$ZZ$1, 0))</f>
        <v/>
      </c>
    </row>
    <row r="998">
      <c r="A998">
        <f>INDEX(resultados!$A$2:$ZZ$1925, 992, MATCH($B$1, resultados!$A$1:$ZZ$1, 0))</f>
        <v/>
      </c>
      <c r="B998">
        <f>INDEX(resultados!$A$2:$ZZ$1925, 992, MATCH($B$2, resultados!$A$1:$ZZ$1, 0))</f>
        <v/>
      </c>
      <c r="C998">
        <f>INDEX(resultados!$A$2:$ZZ$1925, 992, MATCH($B$3, resultados!$A$1:$ZZ$1, 0))</f>
        <v/>
      </c>
    </row>
    <row r="999">
      <c r="A999">
        <f>INDEX(resultados!$A$2:$ZZ$1925, 993, MATCH($B$1, resultados!$A$1:$ZZ$1, 0))</f>
        <v/>
      </c>
      <c r="B999">
        <f>INDEX(resultados!$A$2:$ZZ$1925, 993, MATCH($B$2, resultados!$A$1:$ZZ$1, 0))</f>
        <v/>
      </c>
      <c r="C999">
        <f>INDEX(resultados!$A$2:$ZZ$1925, 993, MATCH($B$3, resultados!$A$1:$ZZ$1, 0))</f>
        <v/>
      </c>
    </row>
    <row r="1000">
      <c r="A1000">
        <f>INDEX(resultados!$A$2:$ZZ$1925, 994, MATCH($B$1, resultados!$A$1:$ZZ$1, 0))</f>
        <v/>
      </c>
      <c r="B1000">
        <f>INDEX(resultados!$A$2:$ZZ$1925, 994, MATCH($B$2, resultados!$A$1:$ZZ$1, 0))</f>
        <v/>
      </c>
      <c r="C1000">
        <f>INDEX(resultados!$A$2:$ZZ$1925, 994, MATCH($B$3, resultados!$A$1:$ZZ$1, 0))</f>
        <v/>
      </c>
    </row>
    <row r="1001">
      <c r="A1001">
        <f>INDEX(resultados!$A$2:$ZZ$1925, 995, MATCH($B$1, resultados!$A$1:$ZZ$1, 0))</f>
        <v/>
      </c>
      <c r="B1001">
        <f>INDEX(resultados!$A$2:$ZZ$1925, 995, MATCH($B$2, resultados!$A$1:$ZZ$1, 0))</f>
        <v/>
      </c>
      <c r="C1001">
        <f>INDEX(resultados!$A$2:$ZZ$1925, 995, MATCH($B$3, resultados!$A$1:$ZZ$1, 0))</f>
        <v/>
      </c>
    </row>
    <row r="1002">
      <c r="A1002">
        <f>INDEX(resultados!$A$2:$ZZ$1925, 996, MATCH($B$1, resultados!$A$1:$ZZ$1, 0))</f>
        <v/>
      </c>
      <c r="B1002">
        <f>INDEX(resultados!$A$2:$ZZ$1925, 996, MATCH($B$2, resultados!$A$1:$ZZ$1, 0))</f>
        <v/>
      </c>
      <c r="C1002">
        <f>INDEX(resultados!$A$2:$ZZ$1925, 996, MATCH($B$3, resultados!$A$1:$ZZ$1, 0))</f>
        <v/>
      </c>
    </row>
    <row r="1003">
      <c r="A1003">
        <f>INDEX(resultados!$A$2:$ZZ$1925, 997, MATCH($B$1, resultados!$A$1:$ZZ$1, 0))</f>
        <v/>
      </c>
      <c r="B1003">
        <f>INDEX(resultados!$A$2:$ZZ$1925, 997, MATCH($B$2, resultados!$A$1:$ZZ$1, 0))</f>
        <v/>
      </c>
      <c r="C1003">
        <f>INDEX(resultados!$A$2:$ZZ$1925, 997, MATCH($B$3, resultados!$A$1:$ZZ$1, 0))</f>
        <v/>
      </c>
    </row>
    <row r="1004">
      <c r="A1004">
        <f>INDEX(resultados!$A$2:$ZZ$1925, 998, MATCH($B$1, resultados!$A$1:$ZZ$1, 0))</f>
        <v/>
      </c>
      <c r="B1004">
        <f>INDEX(resultados!$A$2:$ZZ$1925, 998, MATCH($B$2, resultados!$A$1:$ZZ$1, 0))</f>
        <v/>
      </c>
      <c r="C1004">
        <f>INDEX(resultados!$A$2:$ZZ$1925, 998, MATCH($B$3, resultados!$A$1:$ZZ$1, 0))</f>
        <v/>
      </c>
    </row>
    <row r="1005">
      <c r="A1005">
        <f>INDEX(resultados!$A$2:$ZZ$1925, 999, MATCH($B$1, resultados!$A$1:$ZZ$1, 0))</f>
        <v/>
      </c>
      <c r="B1005">
        <f>INDEX(resultados!$A$2:$ZZ$1925, 999, MATCH($B$2, resultados!$A$1:$ZZ$1, 0))</f>
        <v/>
      </c>
      <c r="C1005">
        <f>INDEX(resultados!$A$2:$ZZ$1925, 999, MATCH($B$3, resultados!$A$1:$ZZ$1, 0))</f>
        <v/>
      </c>
    </row>
    <row r="1006">
      <c r="A1006">
        <f>INDEX(resultados!$A$2:$ZZ$1925, 1000, MATCH($B$1, resultados!$A$1:$ZZ$1, 0))</f>
        <v/>
      </c>
      <c r="B1006">
        <f>INDEX(resultados!$A$2:$ZZ$1925, 1000, MATCH($B$2, resultados!$A$1:$ZZ$1, 0))</f>
        <v/>
      </c>
      <c r="C1006">
        <f>INDEX(resultados!$A$2:$ZZ$1925, 1000, MATCH($B$3, resultados!$A$1:$ZZ$1, 0))</f>
        <v/>
      </c>
    </row>
    <row r="1007">
      <c r="A1007">
        <f>INDEX(resultados!$A$2:$ZZ$1925, 1001, MATCH($B$1, resultados!$A$1:$ZZ$1, 0))</f>
        <v/>
      </c>
      <c r="B1007">
        <f>INDEX(resultados!$A$2:$ZZ$1925, 1001, MATCH($B$2, resultados!$A$1:$ZZ$1, 0))</f>
        <v/>
      </c>
      <c r="C1007">
        <f>INDEX(resultados!$A$2:$ZZ$1925, 1001, MATCH($B$3, resultados!$A$1:$ZZ$1, 0))</f>
        <v/>
      </c>
    </row>
    <row r="1008">
      <c r="A1008">
        <f>INDEX(resultados!$A$2:$ZZ$1925, 1002, MATCH($B$1, resultados!$A$1:$ZZ$1, 0))</f>
        <v/>
      </c>
      <c r="B1008">
        <f>INDEX(resultados!$A$2:$ZZ$1925, 1002, MATCH($B$2, resultados!$A$1:$ZZ$1, 0))</f>
        <v/>
      </c>
      <c r="C1008">
        <f>INDEX(resultados!$A$2:$ZZ$1925, 1002, MATCH($B$3, resultados!$A$1:$ZZ$1, 0))</f>
        <v/>
      </c>
    </row>
    <row r="1009">
      <c r="A1009">
        <f>INDEX(resultados!$A$2:$ZZ$1925, 1003, MATCH($B$1, resultados!$A$1:$ZZ$1, 0))</f>
        <v/>
      </c>
      <c r="B1009">
        <f>INDEX(resultados!$A$2:$ZZ$1925, 1003, MATCH($B$2, resultados!$A$1:$ZZ$1, 0))</f>
        <v/>
      </c>
      <c r="C1009">
        <f>INDEX(resultados!$A$2:$ZZ$1925, 1003, MATCH($B$3, resultados!$A$1:$ZZ$1, 0))</f>
        <v/>
      </c>
    </row>
    <row r="1010">
      <c r="A1010">
        <f>INDEX(resultados!$A$2:$ZZ$1925, 1004, MATCH($B$1, resultados!$A$1:$ZZ$1, 0))</f>
        <v/>
      </c>
      <c r="B1010">
        <f>INDEX(resultados!$A$2:$ZZ$1925, 1004, MATCH($B$2, resultados!$A$1:$ZZ$1, 0))</f>
        <v/>
      </c>
      <c r="C1010">
        <f>INDEX(resultados!$A$2:$ZZ$1925, 1004, MATCH($B$3, resultados!$A$1:$ZZ$1, 0))</f>
        <v/>
      </c>
    </row>
    <row r="1011">
      <c r="A1011">
        <f>INDEX(resultados!$A$2:$ZZ$1925, 1005, MATCH($B$1, resultados!$A$1:$ZZ$1, 0))</f>
        <v/>
      </c>
      <c r="B1011">
        <f>INDEX(resultados!$A$2:$ZZ$1925, 1005, MATCH($B$2, resultados!$A$1:$ZZ$1, 0))</f>
        <v/>
      </c>
      <c r="C1011">
        <f>INDEX(resultados!$A$2:$ZZ$1925, 1005, MATCH($B$3, resultados!$A$1:$ZZ$1, 0))</f>
        <v/>
      </c>
    </row>
    <row r="1012">
      <c r="A1012">
        <f>INDEX(resultados!$A$2:$ZZ$1925, 1006, MATCH($B$1, resultados!$A$1:$ZZ$1, 0))</f>
        <v/>
      </c>
      <c r="B1012">
        <f>INDEX(resultados!$A$2:$ZZ$1925, 1006, MATCH($B$2, resultados!$A$1:$ZZ$1, 0))</f>
        <v/>
      </c>
      <c r="C1012">
        <f>INDEX(resultados!$A$2:$ZZ$1925, 1006, MATCH($B$3, resultados!$A$1:$ZZ$1, 0))</f>
        <v/>
      </c>
    </row>
    <row r="1013">
      <c r="A1013">
        <f>INDEX(resultados!$A$2:$ZZ$1925, 1007, MATCH($B$1, resultados!$A$1:$ZZ$1, 0))</f>
        <v/>
      </c>
      <c r="B1013">
        <f>INDEX(resultados!$A$2:$ZZ$1925, 1007, MATCH($B$2, resultados!$A$1:$ZZ$1, 0))</f>
        <v/>
      </c>
      <c r="C1013">
        <f>INDEX(resultados!$A$2:$ZZ$1925, 1007, MATCH($B$3, resultados!$A$1:$ZZ$1, 0))</f>
        <v/>
      </c>
    </row>
    <row r="1014">
      <c r="A1014">
        <f>INDEX(resultados!$A$2:$ZZ$1925, 1008, MATCH($B$1, resultados!$A$1:$ZZ$1, 0))</f>
        <v/>
      </c>
      <c r="B1014">
        <f>INDEX(resultados!$A$2:$ZZ$1925, 1008, MATCH($B$2, resultados!$A$1:$ZZ$1, 0))</f>
        <v/>
      </c>
      <c r="C1014">
        <f>INDEX(resultados!$A$2:$ZZ$1925, 1008, MATCH($B$3, resultados!$A$1:$ZZ$1, 0))</f>
        <v/>
      </c>
    </row>
    <row r="1015">
      <c r="A1015">
        <f>INDEX(resultados!$A$2:$ZZ$1925, 1009, MATCH($B$1, resultados!$A$1:$ZZ$1, 0))</f>
        <v/>
      </c>
      <c r="B1015">
        <f>INDEX(resultados!$A$2:$ZZ$1925, 1009, MATCH($B$2, resultados!$A$1:$ZZ$1, 0))</f>
        <v/>
      </c>
      <c r="C1015">
        <f>INDEX(resultados!$A$2:$ZZ$1925, 1009, MATCH($B$3, resultados!$A$1:$ZZ$1, 0))</f>
        <v/>
      </c>
    </row>
    <row r="1016">
      <c r="A1016">
        <f>INDEX(resultados!$A$2:$ZZ$1925, 1010, MATCH($B$1, resultados!$A$1:$ZZ$1, 0))</f>
        <v/>
      </c>
      <c r="B1016">
        <f>INDEX(resultados!$A$2:$ZZ$1925, 1010, MATCH($B$2, resultados!$A$1:$ZZ$1, 0))</f>
        <v/>
      </c>
      <c r="C1016">
        <f>INDEX(resultados!$A$2:$ZZ$1925, 1010, MATCH($B$3, resultados!$A$1:$ZZ$1, 0))</f>
        <v/>
      </c>
    </row>
    <row r="1017">
      <c r="A1017">
        <f>INDEX(resultados!$A$2:$ZZ$1925, 1011, MATCH($B$1, resultados!$A$1:$ZZ$1, 0))</f>
        <v/>
      </c>
      <c r="B1017">
        <f>INDEX(resultados!$A$2:$ZZ$1925, 1011, MATCH($B$2, resultados!$A$1:$ZZ$1, 0))</f>
        <v/>
      </c>
      <c r="C1017">
        <f>INDEX(resultados!$A$2:$ZZ$1925, 1011, MATCH($B$3, resultados!$A$1:$ZZ$1, 0))</f>
        <v/>
      </c>
    </row>
    <row r="1018">
      <c r="A1018">
        <f>INDEX(resultados!$A$2:$ZZ$1925, 1012, MATCH($B$1, resultados!$A$1:$ZZ$1, 0))</f>
        <v/>
      </c>
      <c r="B1018">
        <f>INDEX(resultados!$A$2:$ZZ$1925, 1012, MATCH($B$2, resultados!$A$1:$ZZ$1, 0))</f>
        <v/>
      </c>
      <c r="C1018">
        <f>INDEX(resultados!$A$2:$ZZ$1925, 1012, MATCH($B$3, resultados!$A$1:$ZZ$1, 0))</f>
        <v/>
      </c>
    </row>
    <row r="1019">
      <c r="A1019">
        <f>INDEX(resultados!$A$2:$ZZ$1925, 1013, MATCH($B$1, resultados!$A$1:$ZZ$1, 0))</f>
        <v/>
      </c>
      <c r="B1019">
        <f>INDEX(resultados!$A$2:$ZZ$1925, 1013, MATCH($B$2, resultados!$A$1:$ZZ$1, 0))</f>
        <v/>
      </c>
      <c r="C1019">
        <f>INDEX(resultados!$A$2:$ZZ$1925, 1013, MATCH($B$3, resultados!$A$1:$ZZ$1, 0))</f>
        <v/>
      </c>
    </row>
    <row r="1020">
      <c r="A1020">
        <f>INDEX(resultados!$A$2:$ZZ$1925, 1014, MATCH($B$1, resultados!$A$1:$ZZ$1, 0))</f>
        <v/>
      </c>
      <c r="B1020">
        <f>INDEX(resultados!$A$2:$ZZ$1925, 1014, MATCH($B$2, resultados!$A$1:$ZZ$1, 0))</f>
        <v/>
      </c>
      <c r="C1020">
        <f>INDEX(resultados!$A$2:$ZZ$1925, 1014, MATCH($B$3, resultados!$A$1:$ZZ$1, 0))</f>
        <v/>
      </c>
    </row>
    <row r="1021">
      <c r="A1021">
        <f>INDEX(resultados!$A$2:$ZZ$1925, 1015, MATCH($B$1, resultados!$A$1:$ZZ$1, 0))</f>
        <v/>
      </c>
      <c r="B1021">
        <f>INDEX(resultados!$A$2:$ZZ$1925, 1015, MATCH($B$2, resultados!$A$1:$ZZ$1, 0))</f>
        <v/>
      </c>
      <c r="C1021">
        <f>INDEX(resultados!$A$2:$ZZ$1925, 1015, MATCH($B$3, resultados!$A$1:$ZZ$1, 0))</f>
        <v/>
      </c>
    </row>
    <row r="1022">
      <c r="A1022">
        <f>INDEX(resultados!$A$2:$ZZ$1925, 1016, MATCH($B$1, resultados!$A$1:$ZZ$1, 0))</f>
        <v/>
      </c>
      <c r="B1022">
        <f>INDEX(resultados!$A$2:$ZZ$1925, 1016, MATCH($B$2, resultados!$A$1:$ZZ$1, 0))</f>
        <v/>
      </c>
      <c r="C1022">
        <f>INDEX(resultados!$A$2:$ZZ$1925, 1016, MATCH($B$3, resultados!$A$1:$ZZ$1, 0))</f>
        <v/>
      </c>
    </row>
    <row r="1023">
      <c r="A1023">
        <f>INDEX(resultados!$A$2:$ZZ$1925, 1017, MATCH($B$1, resultados!$A$1:$ZZ$1, 0))</f>
        <v/>
      </c>
      <c r="B1023">
        <f>INDEX(resultados!$A$2:$ZZ$1925, 1017, MATCH($B$2, resultados!$A$1:$ZZ$1, 0))</f>
        <v/>
      </c>
      <c r="C1023">
        <f>INDEX(resultados!$A$2:$ZZ$1925, 1017, MATCH($B$3, resultados!$A$1:$ZZ$1, 0))</f>
        <v/>
      </c>
    </row>
    <row r="1024">
      <c r="A1024">
        <f>INDEX(resultados!$A$2:$ZZ$1925, 1018, MATCH($B$1, resultados!$A$1:$ZZ$1, 0))</f>
        <v/>
      </c>
      <c r="B1024">
        <f>INDEX(resultados!$A$2:$ZZ$1925, 1018, MATCH($B$2, resultados!$A$1:$ZZ$1, 0))</f>
        <v/>
      </c>
      <c r="C1024">
        <f>INDEX(resultados!$A$2:$ZZ$1925, 1018, MATCH($B$3, resultados!$A$1:$ZZ$1, 0))</f>
        <v/>
      </c>
    </row>
    <row r="1025">
      <c r="A1025">
        <f>INDEX(resultados!$A$2:$ZZ$1925, 1019, MATCH($B$1, resultados!$A$1:$ZZ$1, 0))</f>
        <v/>
      </c>
      <c r="B1025">
        <f>INDEX(resultados!$A$2:$ZZ$1925, 1019, MATCH($B$2, resultados!$A$1:$ZZ$1, 0))</f>
        <v/>
      </c>
      <c r="C1025">
        <f>INDEX(resultados!$A$2:$ZZ$1925, 1019, MATCH($B$3, resultados!$A$1:$ZZ$1, 0))</f>
        <v/>
      </c>
    </row>
    <row r="1026">
      <c r="A1026">
        <f>INDEX(resultados!$A$2:$ZZ$1925, 1020, MATCH($B$1, resultados!$A$1:$ZZ$1, 0))</f>
        <v/>
      </c>
      <c r="B1026">
        <f>INDEX(resultados!$A$2:$ZZ$1925, 1020, MATCH($B$2, resultados!$A$1:$ZZ$1, 0))</f>
        <v/>
      </c>
      <c r="C1026">
        <f>INDEX(resultados!$A$2:$ZZ$1925, 1020, MATCH($B$3, resultados!$A$1:$ZZ$1, 0))</f>
        <v/>
      </c>
    </row>
    <row r="1027">
      <c r="A1027">
        <f>INDEX(resultados!$A$2:$ZZ$1925, 1021, MATCH($B$1, resultados!$A$1:$ZZ$1, 0))</f>
        <v/>
      </c>
      <c r="B1027">
        <f>INDEX(resultados!$A$2:$ZZ$1925, 1021, MATCH($B$2, resultados!$A$1:$ZZ$1, 0))</f>
        <v/>
      </c>
      <c r="C1027">
        <f>INDEX(resultados!$A$2:$ZZ$1925, 1021, MATCH($B$3, resultados!$A$1:$ZZ$1, 0))</f>
        <v/>
      </c>
    </row>
    <row r="1028">
      <c r="A1028">
        <f>INDEX(resultados!$A$2:$ZZ$1925, 1022, MATCH($B$1, resultados!$A$1:$ZZ$1, 0))</f>
        <v/>
      </c>
      <c r="B1028">
        <f>INDEX(resultados!$A$2:$ZZ$1925, 1022, MATCH($B$2, resultados!$A$1:$ZZ$1, 0))</f>
        <v/>
      </c>
      <c r="C1028">
        <f>INDEX(resultados!$A$2:$ZZ$1925, 1022, MATCH($B$3, resultados!$A$1:$ZZ$1, 0))</f>
        <v/>
      </c>
    </row>
    <row r="1029">
      <c r="A1029">
        <f>INDEX(resultados!$A$2:$ZZ$1925, 1023, MATCH($B$1, resultados!$A$1:$ZZ$1, 0))</f>
        <v/>
      </c>
      <c r="B1029">
        <f>INDEX(resultados!$A$2:$ZZ$1925, 1023, MATCH($B$2, resultados!$A$1:$ZZ$1, 0))</f>
        <v/>
      </c>
      <c r="C1029">
        <f>INDEX(resultados!$A$2:$ZZ$1925, 1023, MATCH($B$3, resultados!$A$1:$ZZ$1, 0))</f>
        <v/>
      </c>
    </row>
    <row r="1030">
      <c r="A1030">
        <f>INDEX(resultados!$A$2:$ZZ$1925, 1024, MATCH($B$1, resultados!$A$1:$ZZ$1, 0))</f>
        <v/>
      </c>
      <c r="B1030">
        <f>INDEX(resultados!$A$2:$ZZ$1925, 1024, MATCH($B$2, resultados!$A$1:$ZZ$1, 0))</f>
        <v/>
      </c>
      <c r="C1030">
        <f>INDEX(resultados!$A$2:$ZZ$1925, 1024, MATCH($B$3, resultados!$A$1:$ZZ$1, 0))</f>
        <v/>
      </c>
    </row>
    <row r="1031">
      <c r="A1031">
        <f>INDEX(resultados!$A$2:$ZZ$1925, 1025, MATCH($B$1, resultados!$A$1:$ZZ$1, 0))</f>
        <v/>
      </c>
      <c r="B1031">
        <f>INDEX(resultados!$A$2:$ZZ$1925, 1025, MATCH($B$2, resultados!$A$1:$ZZ$1, 0))</f>
        <v/>
      </c>
      <c r="C1031">
        <f>INDEX(resultados!$A$2:$ZZ$1925, 1025, MATCH($B$3, resultados!$A$1:$ZZ$1, 0))</f>
        <v/>
      </c>
    </row>
    <row r="1032">
      <c r="A1032">
        <f>INDEX(resultados!$A$2:$ZZ$1925, 1026, MATCH($B$1, resultados!$A$1:$ZZ$1, 0))</f>
        <v/>
      </c>
      <c r="B1032">
        <f>INDEX(resultados!$A$2:$ZZ$1925, 1026, MATCH($B$2, resultados!$A$1:$ZZ$1, 0))</f>
        <v/>
      </c>
      <c r="C1032">
        <f>INDEX(resultados!$A$2:$ZZ$1925, 1026, MATCH($B$3, resultados!$A$1:$ZZ$1, 0))</f>
        <v/>
      </c>
    </row>
    <row r="1033">
      <c r="A1033">
        <f>INDEX(resultados!$A$2:$ZZ$1925, 1027, MATCH($B$1, resultados!$A$1:$ZZ$1, 0))</f>
        <v/>
      </c>
      <c r="B1033">
        <f>INDEX(resultados!$A$2:$ZZ$1925, 1027, MATCH($B$2, resultados!$A$1:$ZZ$1, 0))</f>
        <v/>
      </c>
      <c r="C1033">
        <f>INDEX(resultados!$A$2:$ZZ$1925, 1027, MATCH($B$3, resultados!$A$1:$ZZ$1, 0))</f>
        <v/>
      </c>
    </row>
    <row r="1034">
      <c r="A1034">
        <f>INDEX(resultados!$A$2:$ZZ$1925, 1028, MATCH($B$1, resultados!$A$1:$ZZ$1, 0))</f>
        <v/>
      </c>
      <c r="B1034">
        <f>INDEX(resultados!$A$2:$ZZ$1925, 1028, MATCH($B$2, resultados!$A$1:$ZZ$1, 0))</f>
        <v/>
      </c>
      <c r="C1034">
        <f>INDEX(resultados!$A$2:$ZZ$1925, 1028, MATCH($B$3, resultados!$A$1:$ZZ$1, 0))</f>
        <v/>
      </c>
    </row>
    <row r="1035">
      <c r="A1035">
        <f>INDEX(resultados!$A$2:$ZZ$1925, 1029, MATCH($B$1, resultados!$A$1:$ZZ$1, 0))</f>
        <v/>
      </c>
      <c r="B1035">
        <f>INDEX(resultados!$A$2:$ZZ$1925, 1029, MATCH($B$2, resultados!$A$1:$ZZ$1, 0))</f>
        <v/>
      </c>
      <c r="C1035">
        <f>INDEX(resultados!$A$2:$ZZ$1925, 1029, MATCH($B$3, resultados!$A$1:$ZZ$1, 0))</f>
        <v/>
      </c>
    </row>
    <row r="1036">
      <c r="A1036">
        <f>INDEX(resultados!$A$2:$ZZ$1925, 1030, MATCH($B$1, resultados!$A$1:$ZZ$1, 0))</f>
        <v/>
      </c>
      <c r="B1036">
        <f>INDEX(resultados!$A$2:$ZZ$1925, 1030, MATCH($B$2, resultados!$A$1:$ZZ$1, 0))</f>
        <v/>
      </c>
      <c r="C1036">
        <f>INDEX(resultados!$A$2:$ZZ$1925, 1030, MATCH($B$3, resultados!$A$1:$ZZ$1, 0))</f>
        <v/>
      </c>
    </row>
    <row r="1037">
      <c r="A1037">
        <f>INDEX(resultados!$A$2:$ZZ$1925, 1031, MATCH($B$1, resultados!$A$1:$ZZ$1, 0))</f>
        <v/>
      </c>
      <c r="B1037">
        <f>INDEX(resultados!$A$2:$ZZ$1925, 1031, MATCH($B$2, resultados!$A$1:$ZZ$1, 0))</f>
        <v/>
      </c>
      <c r="C1037">
        <f>INDEX(resultados!$A$2:$ZZ$1925, 1031, MATCH($B$3, resultados!$A$1:$ZZ$1, 0))</f>
        <v/>
      </c>
    </row>
    <row r="1038">
      <c r="A1038">
        <f>INDEX(resultados!$A$2:$ZZ$1925, 1032, MATCH($B$1, resultados!$A$1:$ZZ$1, 0))</f>
        <v/>
      </c>
      <c r="B1038">
        <f>INDEX(resultados!$A$2:$ZZ$1925, 1032, MATCH($B$2, resultados!$A$1:$ZZ$1, 0))</f>
        <v/>
      </c>
      <c r="C1038">
        <f>INDEX(resultados!$A$2:$ZZ$1925, 1032, MATCH($B$3, resultados!$A$1:$ZZ$1, 0))</f>
        <v/>
      </c>
    </row>
    <row r="1039">
      <c r="A1039">
        <f>INDEX(resultados!$A$2:$ZZ$1925, 1033, MATCH($B$1, resultados!$A$1:$ZZ$1, 0))</f>
        <v/>
      </c>
      <c r="B1039">
        <f>INDEX(resultados!$A$2:$ZZ$1925, 1033, MATCH($B$2, resultados!$A$1:$ZZ$1, 0))</f>
        <v/>
      </c>
      <c r="C1039">
        <f>INDEX(resultados!$A$2:$ZZ$1925, 1033, MATCH($B$3, resultados!$A$1:$ZZ$1, 0))</f>
        <v/>
      </c>
    </row>
    <row r="1040">
      <c r="A1040">
        <f>INDEX(resultados!$A$2:$ZZ$1925, 1034, MATCH($B$1, resultados!$A$1:$ZZ$1, 0))</f>
        <v/>
      </c>
      <c r="B1040">
        <f>INDEX(resultados!$A$2:$ZZ$1925, 1034, MATCH($B$2, resultados!$A$1:$ZZ$1, 0))</f>
        <v/>
      </c>
      <c r="C1040">
        <f>INDEX(resultados!$A$2:$ZZ$1925, 1034, MATCH($B$3, resultados!$A$1:$ZZ$1, 0))</f>
        <v/>
      </c>
    </row>
    <row r="1041">
      <c r="A1041">
        <f>INDEX(resultados!$A$2:$ZZ$1925, 1035, MATCH($B$1, resultados!$A$1:$ZZ$1, 0))</f>
        <v/>
      </c>
      <c r="B1041">
        <f>INDEX(resultados!$A$2:$ZZ$1925, 1035, MATCH($B$2, resultados!$A$1:$ZZ$1, 0))</f>
        <v/>
      </c>
      <c r="C1041">
        <f>INDEX(resultados!$A$2:$ZZ$1925, 1035, MATCH($B$3, resultados!$A$1:$ZZ$1, 0))</f>
        <v/>
      </c>
    </row>
    <row r="1042">
      <c r="A1042">
        <f>INDEX(resultados!$A$2:$ZZ$1925, 1036, MATCH($B$1, resultados!$A$1:$ZZ$1, 0))</f>
        <v/>
      </c>
      <c r="B1042">
        <f>INDEX(resultados!$A$2:$ZZ$1925, 1036, MATCH($B$2, resultados!$A$1:$ZZ$1, 0))</f>
        <v/>
      </c>
      <c r="C1042">
        <f>INDEX(resultados!$A$2:$ZZ$1925, 1036, MATCH($B$3, resultados!$A$1:$ZZ$1, 0))</f>
        <v/>
      </c>
    </row>
    <row r="1043">
      <c r="A1043">
        <f>INDEX(resultados!$A$2:$ZZ$1925, 1037, MATCH($B$1, resultados!$A$1:$ZZ$1, 0))</f>
        <v/>
      </c>
      <c r="B1043">
        <f>INDEX(resultados!$A$2:$ZZ$1925, 1037, MATCH($B$2, resultados!$A$1:$ZZ$1, 0))</f>
        <v/>
      </c>
      <c r="C1043">
        <f>INDEX(resultados!$A$2:$ZZ$1925, 1037, MATCH($B$3, resultados!$A$1:$ZZ$1, 0))</f>
        <v/>
      </c>
    </row>
    <row r="1044">
      <c r="A1044">
        <f>INDEX(resultados!$A$2:$ZZ$1925, 1038, MATCH($B$1, resultados!$A$1:$ZZ$1, 0))</f>
        <v/>
      </c>
      <c r="B1044">
        <f>INDEX(resultados!$A$2:$ZZ$1925, 1038, MATCH($B$2, resultados!$A$1:$ZZ$1, 0))</f>
        <v/>
      </c>
      <c r="C1044">
        <f>INDEX(resultados!$A$2:$ZZ$1925, 1038, MATCH($B$3, resultados!$A$1:$ZZ$1, 0))</f>
        <v/>
      </c>
    </row>
    <row r="1045">
      <c r="A1045">
        <f>INDEX(resultados!$A$2:$ZZ$1925, 1039, MATCH($B$1, resultados!$A$1:$ZZ$1, 0))</f>
        <v/>
      </c>
      <c r="B1045">
        <f>INDEX(resultados!$A$2:$ZZ$1925, 1039, MATCH($B$2, resultados!$A$1:$ZZ$1, 0))</f>
        <v/>
      </c>
      <c r="C1045">
        <f>INDEX(resultados!$A$2:$ZZ$1925, 1039, MATCH($B$3, resultados!$A$1:$ZZ$1, 0))</f>
        <v/>
      </c>
    </row>
    <row r="1046">
      <c r="A1046">
        <f>INDEX(resultados!$A$2:$ZZ$1925, 1040, MATCH($B$1, resultados!$A$1:$ZZ$1, 0))</f>
        <v/>
      </c>
      <c r="B1046">
        <f>INDEX(resultados!$A$2:$ZZ$1925, 1040, MATCH($B$2, resultados!$A$1:$ZZ$1, 0))</f>
        <v/>
      </c>
      <c r="C1046">
        <f>INDEX(resultados!$A$2:$ZZ$1925, 1040, MATCH($B$3, resultados!$A$1:$ZZ$1, 0))</f>
        <v/>
      </c>
    </row>
    <row r="1047">
      <c r="A1047">
        <f>INDEX(resultados!$A$2:$ZZ$1925, 1041, MATCH($B$1, resultados!$A$1:$ZZ$1, 0))</f>
        <v/>
      </c>
      <c r="B1047">
        <f>INDEX(resultados!$A$2:$ZZ$1925, 1041, MATCH($B$2, resultados!$A$1:$ZZ$1, 0))</f>
        <v/>
      </c>
      <c r="C1047">
        <f>INDEX(resultados!$A$2:$ZZ$1925, 1041, MATCH($B$3, resultados!$A$1:$ZZ$1, 0))</f>
        <v/>
      </c>
    </row>
    <row r="1048">
      <c r="A1048">
        <f>INDEX(resultados!$A$2:$ZZ$1925, 1042, MATCH($B$1, resultados!$A$1:$ZZ$1, 0))</f>
        <v/>
      </c>
      <c r="B1048">
        <f>INDEX(resultados!$A$2:$ZZ$1925, 1042, MATCH($B$2, resultados!$A$1:$ZZ$1, 0))</f>
        <v/>
      </c>
      <c r="C1048">
        <f>INDEX(resultados!$A$2:$ZZ$1925, 1042, MATCH($B$3, resultados!$A$1:$ZZ$1, 0))</f>
        <v/>
      </c>
    </row>
    <row r="1049">
      <c r="A1049">
        <f>INDEX(resultados!$A$2:$ZZ$1925, 1043, MATCH($B$1, resultados!$A$1:$ZZ$1, 0))</f>
        <v/>
      </c>
      <c r="B1049">
        <f>INDEX(resultados!$A$2:$ZZ$1925, 1043, MATCH($B$2, resultados!$A$1:$ZZ$1, 0))</f>
        <v/>
      </c>
      <c r="C1049">
        <f>INDEX(resultados!$A$2:$ZZ$1925, 1043, MATCH($B$3, resultados!$A$1:$ZZ$1, 0))</f>
        <v/>
      </c>
    </row>
    <row r="1050">
      <c r="A1050">
        <f>INDEX(resultados!$A$2:$ZZ$1925, 1044, MATCH($B$1, resultados!$A$1:$ZZ$1, 0))</f>
        <v/>
      </c>
      <c r="B1050">
        <f>INDEX(resultados!$A$2:$ZZ$1925, 1044, MATCH($B$2, resultados!$A$1:$ZZ$1, 0))</f>
        <v/>
      </c>
      <c r="C1050">
        <f>INDEX(resultados!$A$2:$ZZ$1925, 1044, MATCH($B$3, resultados!$A$1:$ZZ$1, 0))</f>
        <v/>
      </c>
    </row>
    <row r="1051">
      <c r="A1051">
        <f>INDEX(resultados!$A$2:$ZZ$1925, 1045, MATCH($B$1, resultados!$A$1:$ZZ$1, 0))</f>
        <v/>
      </c>
      <c r="B1051">
        <f>INDEX(resultados!$A$2:$ZZ$1925, 1045, MATCH($B$2, resultados!$A$1:$ZZ$1, 0))</f>
        <v/>
      </c>
      <c r="C1051">
        <f>INDEX(resultados!$A$2:$ZZ$1925, 1045, MATCH($B$3, resultados!$A$1:$ZZ$1, 0))</f>
        <v/>
      </c>
    </row>
    <row r="1052">
      <c r="A1052">
        <f>INDEX(resultados!$A$2:$ZZ$1925, 1046, MATCH($B$1, resultados!$A$1:$ZZ$1, 0))</f>
        <v/>
      </c>
      <c r="B1052">
        <f>INDEX(resultados!$A$2:$ZZ$1925, 1046, MATCH($B$2, resultados!$A$1:$ZZ$1, 0))</f>
        <v/>
      </c>
      <c r="C1052">
        <f>INDEX(resultados!$A$2:$ZZ$1925, 1046, MATCH($B$3, resultados!$A$1:$ZZ$1, 0))</f>
        <v/>
      </c>
    </row>
    <row r="1053">
      <c r="A1053">
        <f>INDEX(resultados!$A$2:$ZZ$1925, 1047, MATCH($B$1, resultados!$A$1:$ZZ$1, 0))</f>
        <v/>
      </c>
      <c r="B1053">
        <f>INDEX(resultados!$A$2:$ZZ$1925, 1047, MATCH($B$2, resultados!$A$1:$ZZ$1, 0))</f>
        <v/>
      </c>
      <c r="C1053">
        <f>INDEX(resultados!$A$2:$ZZ$1925, 1047, MATCH($B$3, resultados!$A$1:$ZZ$1, 0))</f>
        <v/>
      </c>
    </row>
    <row r="1054">
      <c r="A1054">
        <f>INDEX(resultados!$A$2:$ZZ$1925, 1048, MATCH($B$1, resultados!$A$1:$ZZ$1, 0))</f>
        <v/>
      </c>
      <c r="B1054">
        <f>INDEX(resultados!$A$2:$ZZ$1925, 1048, MATCH($B$2, resultados!$A$1:$ZZ$1, 0))</f>
        <v/>
      </c>
      <c r="C1054">
        <f>INDEX(resultados!$A$2:$ZZ$1925, 1048, MATCH($B$3, resultados!$A$1:$ZZ$1, 0))</f>
        <v/>
      </c>
    </row>
    <row r="1055">
      <c r="A1055">
        <f>INDEX(resultados!$A$2:$ZZ$1925, 1049, MATCH($B$1, resultados!$A$1:$ZZ$1, 0))</f>
        <v/>
      </c>
      <c r="B1055">
        <f>INDEX(resultados!$A$2:$ZZ$1925, 1049, MATCH($B$2, resultados!$A$1:$ZZ$1, 0))</f>
        <v/>
      </c>
      <c r="C1055">
        <f>INDEX(resultados!$A$2:$ZZ$1925, 1049, MATCH($B$3, resultados!$A$1:$ZZ$1, 0))</f>
        <v/>
      </c>
    </row>
    <row r="1056">
      <c r="A1056">
        <f>INDEX(resultados!$A$2:$ZZ$1925, 1050, MATCH($B$1, resultados!$A$1:$ZZ$1, 0))</f>
        <v/>
      </c>
      <c r="B1056">
        <f>INDEX(resultados!$A$2:$ZZ$1925, 1050, MATCH($B$2, resultados!$A$1:$ZZ$1, 0))</f>
        <v/>
      </c>
      <c r="C1056">
        <f>INDEX(resultados!$A$2:$ZZ$1925, 1050, MATCH($B$3, resultados!$A$1:$ZZ$1, 0))</f>
        <v/>
      </c>
    </row>
    <row r="1057">
      <c r="A1057">
        <f>INDEX(resultados!$A$2:$ZZ$1925, 1051, MATCH($B$1, resultados!$A$1:$ZZ$1, 0))</f>
        <v/>
      </c>
      <c r="B1057">
        <f>INDEX(resultados!$A$2:$ZZ$1925, 1051, MATCH($B$2, resultados!$A$1:$ZZ$1, 0))</f>
        <v/>
      </c>
      <c r="C1057">
        <f>INDEX(resultados!$A$2:$ZZ$1925, 1051, MATCH($B$3, resultados!$A$1:$ZZ$1, 0))</f>
        <v/>
      </c>
    </row>
    <row r="1058">
      <c r="A1058">
        <f>INDEX(resultados!$A$2:$ZZ$1925, 1052, MATCH($B$1, resultados!$A$1:$ZZ$1, 0))</f>
        <v/>
      </c>
      <c r="B1058">
        <f>INDEX(resultados!$A$2:$ZZ$1925, 1052, MATCH($B$2, resultados!$A$1:$ZZ$1, 0))</f>
        <v/>
      </c>
      <c r="C1058">
        <f>INDEX(resultados!$A$2:$ZZ$1925, 1052, MATCH($B$3, resultados!$A$1:$ZZ$1, 0))</f>
        <v/>
      </c>
    </row>
    <row r="1059">
      <c r="A1059">
        <f>INDEX(resultados!$A$2:$ZZ$1925, 1053, MATCH($B$1, resultados!$A$1:$ZZ$1, 0))</f>
        <v/>
      </c>
      <c r="B1059">
        <f>INDEX(resultados!$A$2:$ZZ$1925, 1053, MATCH($B$2, resultados!$A$1:$ZZ$1, 0))</f>
        <v/>
      </c>
      <c r="C1059">
        <f>INDEX(resultados!$A$2:$ZZ$1925, 1053, MATCH($B$3, resultados!$A$1:$ZZ$1, 0))</f>
        <v/>
      </c>
    </row>
    <row r="1060">
      <c r="A1060">
        <f>INDEX(resultados!$A$2:$ZZ$1925, 1054, MATCH($B$1, resultados!$A$1:$ZZ$1, 0))</f>
        <v/>
      </c>
      <c r="B1060">
        <f>INDEX(resultados!$A$2:$ZZ$1925, 1054, MATCH($B$2, resultados!$A$1:$ZZ$1, 0))</f>
        <v/>
      </c>
      <c r="C1060">
        <f>INDEX(resultados!$A$2:$ZZ$1925, 1054, MATCH($B$3, resultados!$A$1:$ZZ$1, 0))</f>
        <v/>
      </c>
    </row>
    <row r="1061">
      <c r="A1061">
        <f>INDEX(resultados!$A$2:$ZZ$1925, 1055, MATCH($B$1, resultados!$A$1:$ZZ$1, 0))</f>
        <v/>
      </c>
      <c r="B1061">
        <f>INDEX(resultados!$A$2:$ZZ$1925, 1055, MATCH($B$2, resultados!$A$1:$ZZ$1, 0))</f>
        <v/>
      </c>
      <c r="C1061">
        <f>INDEX(resultados!$A$2:$ZZ$1925, 1055, MATCH($B$3, resultados!$A$1:$ZZ$1, 0))</f>
        <v/>
      </c>
    </row>
    <row r="1062">
      <c r="A1062">
        <f>INDEX(resultados!$A$2:$ZZ$1925, 1056, MATCH($B$1, resultados!$A$1:$ZZ$1, 0))</f>
        <v/>
      </c>
      <c r="B1062">
        <f>INDEX(resultados!$A$2:$ZZ$1925, 1056, MATCH($B$2, resultados!$A$1:$ZZ$1, 0))</f>
        <v/>
      </c>
      <c r="C1062">
        <f>INDEX(resultados!$A$2:$ZZ$1925, 1056, MATCH($B$3, resultados!$A$1:$ZZ$1, 0))</f>
        <v/>
      </c>
    </row>
    <row r="1063">
      <c r="A1063">
        <f>INDEX(resultados!$A$2:$ZZ$1925, 1057, MATCH($B$1, resultados!$A$1:$ZZ$1, 0))</f>
        <v/>
      </c>
      <c r="B1063">
        <f>INDEX(resultados!$A$2:$ZZ$1925, 1057, MATCH($B$2, resultados!$A$1:$ZZ$1, 0))</f>
        <v/>
      </c>
      <c r="C1063">
        <f>INDEX(resultados!$A$2:$ZZ$1925, 1057, MATCH($B$3, resultados!$A$1:$ZZ$1, 0))</f>
        <v/>
      </c>
    </row>
    <row r="1064">
      <c r="A1064">
        <f>INDEX(resultados!$A$2:$ZZ$1925, 1058, MATCH($B$1, resultados!$A$1:$ZZ$1, 0))</f>
        <v/>
      </c>
      <c r="B1064">
        <f>INDEX(resultados!$A$2:$ZZ$1925, 1058, MATCH($B$2, resultados!$A$1:$ZZ$1, 0))</f>
        <v/>
      </c>
      <c r="C1064">
        <f>INDEX(resultados!$A$2:$ZZ$1925, 1058, MATCH($B$3, resultados!$A$1:$ZZ$1, 0))</f>
        <v/>
      </c>
    </row>
    <row r="1065">
      <c r="A1065">
        <f>INDEX(resultados!$A$2:$ZZ$1925, 1059, MATCH($B$1, resultados!$A$1:$ZZ$1, 0))</f>
        <v/>
      </c>
      <c r="B1065">
        <f>INDEX(resultados!$A$2:$ZZ$1925, 1059, MATCH($B$2, resultados!$A$1:$ZZ$1, 0))</f>
        <v/>
      </c>
      <c r="C1065">
        <f>INDEX(resultados!$A$2:$ZZ$1925, 1059, MATCH($B$3, resultados!$A$1:$ZZ$1, 0))</f>
        <v/>
      </c>
    </row>
    <row r="1066">
      <c r="A1066">
        <f>INDEX(resultados!$A$2:$ZZ$1925, 1060, MATCH($B$1, resultados!$A$1:$ZZ$1, 0))</f>
        <v/>
      </c>
      <c r="B1066">
        <f>INDEX(resultados!$A$2:$ZZ$1925, 1060, MATCH($B$2, resultados!$A$1:$ZZ$1, 0))</f>
        <v/>
      </c>
      <c r="C1066">
        <f>INDEX(resultados!$A$2:$ZZ$1925, 1060, MATCH($B$3, resultados!$A$1:$ZZ$1, 0))</f>
        <v/>
      </c>
    </row>
    <row r="1067">
      <c r="A1067">
        <f>INDEX(resultados!$A$2:$ZZ$1925, 1061, MATCH($B$1, resultados!$A$1:$ZZ$1, 0))</f>
        <v/>
      </c>
      <c r="B1067">
        <f>INDEX(resultados!$A$2:$ZZ$1925, 1061, MATCH($B$2, resultados!$A$1:$ZZ$1, 0))</f>
        <v/>
      </c>
      <c r="C1067">
        <f>INDEX(resultados!$A$2:$ZZ$1925, 1061, MATCH($B$3, resultados!$A$1:$ZZ$1, 0))</f>
        <v/>
      </c>
    </row>
    <row r="1068">
      <c r="A1068">
        <f>INDEX(resultados!$A$2:$ZZ$1925, 1062, MATCH($B$1, resultados!$A$1:$ZZ$1, 0))</f>
        <v/>
      </c>
      <c r="B1068">
        <f>INDEX(resultados!$A$2:$ZZ$1925, 1062, MATCH($B$2, resultados!$A$1:$ZZ$1, 0))</f>
        <v/>
      </c>
      <c r="C1068">
        <f>INDEX(resultados!$A$2:$ZZ$1925, 1062, MATCH($B$3, resultados!$A$1:$ZZ$1, 0))</f>
        <v/>
      </c>
    </row>
    <row r="1069">
      <c r="A1069">
        <f>INDEX(resultados!$A$2:$ZZ$1925, 1063, MATCH($B$1, resultados!$A$1:$ZZ$1, 0))</f>
        <v/>
      </c>
      <c r="B1069">
        <f>INDEX(resultados!$A$2:$ZZ$1925, 1063, MATCH($B$2, resultados!$A$1:$ZZ$1, 0))</f>
        <v/>
      </c>
      <c r="C1069">
        <f>INDEX(resultados!$A$2:$ZZ$1925, 1063, MATCH($B$3, resultados!$A$1:$ZZ$1, 0))</f>
        <v/>
      </c>
    </row>
    <row r="1070">
      <c r="A1070">
        <f>INDEX(resultados!$A$2:$ZZ$1925, 1064, MATCH($B$1, resultados!$A$1:$ZZ$1, 0))</f>
        <v/>
      </c>
      <c r="B1070">
        <f>INDEX(resultados!$A$2:$ZZ$1925, 1064, MATCH($B$2, resultados!$A$1:$ZZ$1, 0))</f>
        <v/>
      </c>
      <c r="C1070">
        <f>INDEX(resultados!$A$2:$ZZ$1925, 1064, MATCH($B$3, resultados!$A$1:$ZZ$1, 0))</f>
        <v/>
      </c>
    </row>
    <row r="1071">
      <c r="A1071">
        <f>INDEX(resultados!$A$2:$ZZ$1925, 1065, MATCH($B$1, resultados!$A$1:$ZZ$1, 0))</f>
        <v/>
      </c>
      <c r="B1071">
        <f>INDEX(resultados!$A$2:$ZZ$1925, 1065, MATCH($B$2, resultados!$A$1:$ZZ$1, 0))</f>
        <v/>
      </c>
      <c r="C1071">
        <f>INDEX(resultados!$A$2:$ZZ$1925, 1065, MATCH($B$3, resultados!$A$1:$ZZ$1, 0))</f>
        <v/>
      </c>
    </row>
    <row r="1072">
      <c r="A1072">
        <f>INDEX(resultados!$A$2:$ZZ$1925, 1066, MATCH($B$1, resultados!$A$1:$ZZ$1, 0))</f>
        <v/>
      </c>
      <c r="B1072">
        <f>INDEX(resultados!$A$2:$ZZ$1925, 1066, MATCH($B$2, resultados!$A$1:$ZZ$1, 0))</f>
        <v/>
      </c>
      <c r="C1072">
        <f>INDEX(resultados!$A$2:$ZZ$1925, 1066, MATCH($B$3, resultados!$A$1:$ZZ$1, 0))</f>
        <v/>
      </c>
    </row>
    <row r="1073">
      <c r="A1073">
        <f>INDEX(resultados!$A$2:$ZZ$1925, 1067, MATCH($B$1, resultados!$A$1:$ZZ$1, 0))</f>
        <v/>
      </c>
      <c r="B1073">
        <f>INDEX(resultados!$A$2:$ZZ$1925, 1067, MATCH($B$2, resultados!$A$1:$ZZ$1, 0))</f>
        <v/>
      </c>
      <c r="C1073">
        <f>INDEX(resultados!$A$2:$ZZ$1925, 1067, MATCH($B$3, resultados!$A$1:$ZZ$1, 0))</f>
        <v/>
      </c>
    </row>
    <row r="1074">
      <c r="A1074">
        <f>INDEX(resultados!$A$2:$ZZ$1925, 1068, MATCH($B$1, resultados!$A$1:$ZZ$1, 0))</f>
        <v/>
      </c>
      <c r="B1074">
        <f>INDEX(resultados!$A$2:$ZZ$1925, 1068, MATCH($B$2, resultados!$A$1:$ZZ$1, 0))</f>
        <v/>
      </c>
      <c r="C1074">
        <f>INDEX(resultados!$A$2:$ZZ$1925, 1068, MATCH($B$3, resultados!$A$1:$ZZ$1, 0))</f>
        <v/>
      </c>
    </row>
    <row r="1075">
      <c r="A1075">
        <f>INDEX(resultados!$A$2:$ZZ$1925, 1069, MATCH($B$1, resultados!$A$1:$ZZ$1, 0))</f>
        <v/>
      </c>
      <c r="B1075">
        <f>INDEX(resultados!$A$2:$ZZ$1925, 1069, MATCH($B$2, resultados!$A$1:$ZZ$1, 0))</f>
        <v/>
      </c>
      <c r="C1075">
        <f>INDEX(resultados!$A$2:$ZZ$1925, 1069, MATCH($B$3, resultados!$A$1:$ZZ$1, 0))</f>
        <v/>
      </c>
    </row>
    <row r="1076">
      <c r="A1076">
        <f>INDEX(resultados!$A$2:$ZZ$1925, 1070, MATCH($B$1, resultados!$A$1:$ZZ$1, 0))</f>
        <v/>
      </c>
      <c r="B1076">
        <f>INDEX(resultados!$A$2:$ZZ$1925, 1070, MATCH($B$2, resultados!$A$1:$ZZ$1, 0))</f>
        <v/>
      </c>
      <c r="C1076">
        <f>INDEX(resultados!$A$2:$ZZ$1925, 1070, MATCH($B$3, resultados!$A$1:$ZZ$1, 0))</f>
        <v/>
      </c>
    </row>
    <row r="1077">
      <c r="A1077">
        <f>INDEX(resultados!$A$2:$ZZ$1925, 1071, MATCH($B$1, resultados!$A$1:$ZZ$1, 0))</f>
        <v/>
      </c>
      <c r="B1077">
        <f>INDEX(resultados!$A$2:$ZZ$1925, 1071, MATCH($B$2, resultados!$A$1:$ZZ$1, 0))</f>
        <v/>
      </c>
      <c r="C1077">
        <f>INDEX(resultados!$A$2:$ZZ$1925, 1071, MATCH($B$3, resultados!$A$1:$ZZ$1, 0))</f>
        <v/>
      </c>
    </row>
    <row r="1078">
      <c r="A1078">
        <f>INDEX(resultados!$A$2:$ZZ$1925, 1072, MATCH($B$1, resultados!$A$1:$ZZ$1, 0))</f>
        <v/>
      </c>
      <c r="B1078">
        <f>INDEX(resultados!$A$2:$ZZ$1925, 1072, MATCH($B$2, resultados!$A$1:$ZZ$1, 0))</f>
        <v/>
      </c>
      <c r="C1078">
        <f>INDEX(resultados!$A$2:$ZZ$1925, 1072, MATCH($B$3, resultados!$A$1:$ZZ$1, 0))</f>
        <v/>
      </c>
    </row>
    <row r="1079">
      <c r="A1079">
        <f>INDEX(resultados!$A$2:$ZZ$1925, 1073, MATCH($B$1, resultados!$A$1:$ZZ$1, 0))</f>
        <v/>
      </c>
      <c r="B1079">
        <f>INDEX(resultados!$A$2:$ZZ$1925, 1073, MATCH($B$2, resultados!$A$1:$ZZ$1, 0))</f>
        <v/>
      </c>
      <c r="C1079">
        <f>INDEX(resultados!$A$2:$ZZ$1925, 1073, MATCH($B$3, resultados!$A$1:$ZZ$1, 0))</f>
        <v/>
      </c>
    </row>
    <row r="1080">
      <c r="A1080">
        <f>INDEX(resultados!$A$2:$ZZ$1925, 1074, MATCH($B$1, resultados!$A$1:$ZZ$1, 0))</f>
        <v/>
      </c>
      <c r="B1080">
        <f>INDEX(resultados!$A$2:$ZZ$1925, 1074, MATCH($B$2, resultados!$A$1:$ZZ$1, 0))</f>
        <v/>
      </c>
      <c r="C1080">
        <f>INDEX(resultados!$A$2:$ZZ$1925, 1074, MATCH($B$3, resultados!$A$1:$ZZ$1, 0))</f>
        <v/>
      </c>
    </row>
    <row r="1081">
      <c r="A1081">
        <f>INDEX(resultados!$A$2:$ZZ$1925, 1075, MATCH($B$1, resultados!$A$1:$ZZ$1, 0))</f>
        <v/>
      </c>
      <c r="B1081">
        <f>INDEX(resultados!$A$2:$ZZ$1925, 1075, MATCH($B$2, resultados!$A$1:$ZZ$1, 0))</f>
        <v/>
      </c>
      <c r="C1081">
        <f>INDEX(resultados!$A$2:$ZZ$1925, 1075, MATCH($B$3, resultados!$A$1:$ZZ$1, 0))</f>
        <v/>
      </c>
    </row>
    <row r="1082">
      <c r="A1082">
        <f>INDEX(resultados!$A$2:$ZZ$1925, 1076, MATCH($B$1, resultados!$A$1:$ZZ$1, 0))</f>
        <v/>
      </c>
      <c r="B1082">
        <f>INDEX(resultados!$A$2:$ZZ$1925, 1076, MATCH($B$2, resultados!$A$1:$ZZ$1, 0))</f>
        <v/>
      </c>
      <c r="C1082">
        <f>INDEX(resultados!$A$2:$ZZ$1925, 1076, MATCH($B$3, resultados!$A$1:$ZZ$1, 0))</f>
        <v/>
      </c>
    </row>
    <row r="1083">
      <c r="A1083">
        <f>INDEX(resultados!$A$2:$ZZ$1925, 1077, MATCH($B$1, resultados!$A$1:$ZZ$1, 0))</f>
        <v/>
      </c>
      <c r="B1083">
        <f>INDEX(resultados!$A$2:$ZZ$1925, 1077, MATCH($B$2, resultados!$A$1:$ZZ$1, 0))</f>
        <v/>
      </c>
      <c r="C1083">
        <f>INDEX(resultados!$A$2:$ZZ$1925, 1077, MATCH($B$3, resultados!$A$1:$ZZ$1, 0))</f>
        <v/>
      </c>
    </row>
    <row r="1084">
      <c r="A1084">
        <f>INDEX(resultados!$A$2:$ZZ$1925, 1078, MATCH($B$1, resultados!$A$1:$ZZ$1, 0))</f>
        <v/>
      </c>
      <c r="B1084">
        <f>INDEX(resultados!$A$2:$ZZ$1925, 1078, MATCH($B$2, resultados!$A$1:$ZZ$1, 0))</f>
        <v/>
      </c>
      <c r="C1084">
        <f>INDEX(resultados!$A$2:$ZZ$1925, 1078, MATCH($B$3, resultados!$A$1:$ZZ$1, 0))</f>
        <v/>
      </c>
    </row>
    <row r="1085">
      <c r="A1085">
        <f>INDEX(resultados!$A$2:$ZZ$1925, 1079, MATCH($B$1, resultados!$A$1:$ZZ$1, 0))</f>
        <v/>
      </c>
      <c r="B1085">
        <f>INDEX(resultados!$A$2:$ZZ$1925, 1079, MATCH($B$2, resultados!$A$1:$ZZ$1, 0))</f>
        <v/>
      </c>
      <c r="C1085">
        <f>INDEX(resultados!$A$2:$ZZ$1925, 1079, MATCH($B$3, resultados!$A$1:$ZZ$1, 0))</f>
        <v/>
      </c>
    </row>
    <row r="1086">
      <c r="A1086">
        <f>INDEX(resultados!$A$2:$ZZ$1925, 1080, MATCH($B$1, resultados!$A$1:$ZZ$1, 0))</f>
        <v/>
      </c>
      <c r="B1086">
        <f>INDEX(resultados!$A$2:$ZZ$1925, 1080, MATCH($B$2, resultados!$A$1:$ZZ$1, 0))</f>
        <v/>
      </c>
      <c r="C1086">
        <f>INDEX(resultados!$A$2:$ZZ$1925, 1080, MATCH($B$3, resultados!$A$1:$ZZ$1, 0))</f>
        <v/>
      </c>
    </row>
    <row r="1087">
      <c r="A1087">
        <f>INDEX(resultados!$A$2:$ZZ$1925, 1081, MATCH($B$1, resultados!$A$1:$ZZ$1, 0))</f>
        <v/>
      </c>
      <c r="B1087">
        <f>INDEX(resultados!$A$2:$ZZ$1925, 1081, MATCH($B$2, resultados!$A$1:$ZZ$1, 0))</f>
        <v/>
      </c>
      <c r="C1087">
        <f>INDEX(resultados!$A$2:$ZZ$1925, 1081, MATCH($B$3, resultados!$A$1:$ZZ$1, 0))</f>
        <v/>
      </c>
    </row>
    <row r="1088">
      <c r="A1088">
        <f>INDEX(resultados!$A$2:$ZZ$1925, 1082, MATCH($B$1, resultados!$A$1:$ZZ$1, 0))</f>
        <v/>
      </c>
      <c r="B1088">
        <f>INDEX(resultados!$A$2:$ZZ$1925, 1082, MATCH($B$2, resultados!$A$1:$ZZ$1, 0))</f>
        <v/>
      </c>
      <c r="C1088">
        <f>INDEX(resultados!$A$2:$ZZ$1925, 1082, MATCH($B$3, resultados!$A$1:$ZZ$1, 0))</f>
        <v/>
      </c>
    </row>
    <row r="1089">
      <c r="A1089">
        <f>INDEX(resultados!$A$2:$ZZ$1925, 1083, MATCH($B$1, resultados!$A$1:$ZZ$1, 0))</f>
        <v/>
      </c>
      <c r="B1089">
        <f>INDEX(resultados!$A$2:$ZZ$1925, 1083, MATCH($B$2, resultados!$A$1:$ZZ$1, 0))</f>
        <v/>
      </c>
      <c r="C1089">
        <f>INDEX(resultados!$A$2:$ZZ$1925, 1083, MATCH($B$3, resultados!$A$1:$ZZ$1, 0))</f>
        <v/>
      </c>
    </row>
    <row r="1090">
      <c r="A1090">
        <f>INDEX(resultados!$A$2:$ZZ$1925, 1084, MATCH($B$1, resultados!$A$1:$ZZ$1, 0))</f>
        <v/>
      </c>
      <c r="B1090">
        <f>INDEX(resultados!$A$2:$ZZ$1925, 1084, MATCH($B$2, resultados!$A$1:$ZZ$1, 0))</f>
        <v/>
      </c>
      <c r="C1090">
        <f>INDEX(resultados!$A$2:$ZZ$1925, 1084, MATCH($B$3, resultados!$A$1:$ZZ$1, 0))</f>
        <v/>
      </c>
    </row>
    <row r="1091">
      <c r="A1091">
        <f>INDEX(resultados!$A$2:$ZZ$1925, 1085, MATCH($B$1, resultados!$A$1:$ZZ$1, 0))</f>
        <v/>
      </c>
      <c r="B1091">
        <f>INDEX(resultados!$A$2:$ZZ$1925, 1085, MATCH($B$2, resultados!$A$1:$ZZ$1, 0))</f>
        <v/>
      </c>
      <c r="C1091">
        <f>INDEX(resultados!$A$2:$ZZ$1925, 1085, MATCH($B$3, resultados!$A$1:$ZZ$1, 0))</f>
        <v/>
      </c>
    </row>
    <row r="1092">
      <c r="A1092">
        <f>INDEX(resultados!$A$2:$ZZ$1925, 1086, MATCH($B$1, resultados!$A$1:$ZZ$1, 0))</f>
        <v/>
      </c>
      <c r="B1092">
        <f>INDEX(resultados!$A$2:$ZZ$1925, 1086, MATCH($B$2, resultados!$A$1:$ZZ$1, 0))</f>
        <v/>
      </c>
      <c r="C1092">
        <f>INDEX(resultados!$A$2:$ZZ$1925, 1086, MATCH($B$3, resultados!$A$1:$ZZ$1, 0))</f>
        <v/>
      </c>
    </row>
    <row r="1093">
      <c r="A1093">
        <f>INDEX(resultados!$A$2:$ZZ$1925, 1087, MATCH($B$1, resultados!$A$1:$ZZ$1, 0))</f>
        <v/>
      </c>
      <c r="B1093">
        <f>INDEX(resultados!$A$2:$ZZ$1925, 1087, MATCH($B$2, resultados!$A$1:$ZZ$1, 0))</f>
        <v/>
      </c>
      <c r="C1093">
        <f>INDEX(resultados!$A$2:$ZZ$1925, 1087, MATCH($B$3, resultados!$A$1:$ZZ$1, 0))</f>
        <v/>
      </c>
    </row>
    <row r="1094">
      <c r="A1094">
        <f>INDEX(resultados!$A$2:$ZZ$1925, 1088, MATCH($B$1, resultados!$A$1:$ZZ$1, 0))</f>
        <v/>
      </c>
      <c r="B1094">
        <f>INDEX(resultados!$A$2:$ZZ$1925, 1088, MATCH($B$2, resultados!$A$1:$ZZ$1, 0))</f>
        <v/>
      </c>
      <c r="C1094">
        <f>INDEX(resultados!$A$2:$ZZ$1925, 1088, MATCH($B$3, resultados!$A$1:$ZZ$1, 0))</f>
        <v/>
      </c>
    </row>
    <row r="1095">
      <c r="A1095">
        <f>INDEX(resultados!$A$2:$ZZ$1925, 1089, MATCH($B$1, resultados!$A$1:$ZZ$1, 0))</f>
        <v/>
      </c>
      <c r="B1095">
        <f>INDEX(resultados!$A$2:$ZZ$1925, 1089, MATCH($B$2, resultados!$A$1:$ZZ$1, 0))</f>
        <v/>
      </c>
      <c r="C1095">
        <f>INDEX(resultados!$A$2:$ZZ$1925, 1089, MATCH($B$3, resultados!$A$1:$ZZ$1, 0))</f>
        <v/>
      </c>
    </row>
    <row r="1096">
      <c r="A1096">
        <f>INDEX(resultados!$A$2:$ZZ$1925, 1090, MATCH($B$1, resultados!$A$1:$ZZ$1, 0))</f>
        <v/>
      </c>
      <c r="B1096">
        <f>INDEX(resultados!$A$2:$ZZ$1925, 1090, MATCH($B$2, resultados!$A$1:$ZZ$1, 0))</f>
        <v/>
      </c>
      <c r="C1096">
        <f>INDEX(resultados!$A$2:$ZZ$1925, 1090, MATCH($B$3, resultados!$A$1:$ZZ$1, 0))</f>
        <v/>
      </c>
    </row>
    <row r="1097">
      <c r="A1097">
        <f>INDEX(resultados!$A$2:$ZZ$1925, 1091, MATCH($B$1, resultados!$A$1:$ZZ$1, 0))</f>
        <v/>
      </c>
      <c r="B1097">
        <f>INDEX(resultados!$A$2:$ZZ$1925, 1091, MATCH($B$2, resultados!$A$1:$ZZ$1, 0))</f>
        <v/>
      </c>
      <c r="C1097">
        <f>INDEX(resultados!$A$2:$ZZ$1925, 1091, MATCH($B$3, resultados!$A$1:$ZZ$1, 0))</f>
        <v/>
      </c>
    </row>
    <row r="1098">
      <c r="A1098">
        <f>INDEX(resultados!$A$2:$ZZ$1925, 1092, MATCH($B$1, resultados!$A$1:$ZZ$1, 0))</f>
        <v/>
      </c>
      <c r="B1098">
        <f>INDEX(resultados!$A$2:$ZZ$1925, 1092, MATCH($B$2, resultados!$A$1:$ZZ$1, 0))</f>
        <v/>
      </c>
      <c r="C1098">
        <f>INDEX(resultados!$A$2:$ZZ$1925, 1092, MATCH($B$3, resultados!$A$1:$ZZ$1, 0))</f>
        <v/>
      </c>
    </row>
    <row r="1099">
      <c r="A1099">
        <f>INDEX(resultados!$A$2:$ZZ$1925, 1093, MATCH($B$1, resultados!$A$1:$ZZ$1, 0))</f>
        <v/>
      </c>
      <c r="B1099">
        <f>INDEX(resultados!$A$2:$ZZ$1925, 1093, MATCH($B$2, resultados!$A$1:$ZZ$1, 0))</f>
        <v/>
      </c>
      <c r="C1099">
        <f>INDEX(resultados!$A$2:$ZZ$1925, 1093, MATCH($B$3, resultados!$A$1:$ZZ$1, 0))</f>
        <v/>
      </c>
    </row>
    <row r="1100">
      <c r="A1100">
        <f>INDEX(resultados!$A$2:$ZZ$1925, 1094, MATCH($B$1, resultados!$A$1:$ZZ$1, 0))</f>
        <v/>
      </c>
      <c r="B1100">
        <f>INDEX(resultados!$A$2:$ZZ$1925, 1094, MATCH($B$2, resultados!$A$1:$ZZ$1, 0))</f>
        <v/>
      </c>
      <c r="C1100">
        <f>INDEX(resultados!$A$2:$ZZ$1925, 1094, MATCH($B$3, resultados!$A$1:$ZZ$1, 0))</f>
        <v/>
      </c>
    </row>
    <row r="1101">
      <c r="A1101">
        <f>INDEX(resultados!$A$2:$ZZ$1925, 1095, MATCH($B$1, resultados!$A$1:$ZZ$1, 0))</f>
        <v/>
      </c>
      <c r="B1101">
        <f>INDEX(resultados!$A$2:$ZZ$1925, 1095, MATCH($B$2, resultados!$A$1:$ZZ$1, 0))</f>
        <v/>
      </c>
      <c r="C1101">
        <f>INDEX(resultados!$A$2:$ZZ$1925, 1095, MATCH($B$3, resultados!$A$1:$ZZ$1, 0))</f>
        <v/>
      </c>
    </row>
    <row r="1102">
      <c r="A1102">
        <f>INDEX(resultados!$A$2:$ZZ$1925, 1096, MATCH($B$1, resultados!$A$1:$ZZ$1, 0))</f>
        <v/>
      </c>
      <c r="B1102">
        <f>INDEX(resultados!$A$2:$ZZ$1925, 1096, MATCH($B$2, resultados!$A$1:$ZZ$1, 0))</f>
        <v/>
      </c>
      <c r="C1102">
        <f>INDEX(resultados!$A$2:$ZZ$1925, 1096, MATCH($B$3, resultados!$A$1:$ZZ$1, 0))</f>
        <v/>
      </c>
    </row>
    <row r="1103">
      <c r="A1103">
        <f>INDEX(resultados!$A$2:$ZZ$1925, 1097, MATCH($B$1, resultados!$A$1:$ZZ$1, 0))</f>
        <v/>
      </c>
      <c r="B1103">
        <f>INDEX(resultados!$A$2:$ZZ$1925, 1097, MATCH($B$2, resultados!$A$1:$ZZ$1, 0))</f>
        <v/>
      </c>
      <c r="C1103">
        <f>INDEX(resultados!$A$2:$ZZ$1925, 1097, MATCH($B$3, resultados!$A$1:$ZZ$1, 0))</f>
        <v/>
      </c>
    </row>
    <row r="1104">
      <c r="A1104">
        <f>INDEX(resultados!$A$2:$ZZ$1925, 1098, MATCH($B$1, resultados!$A$1:$ZZ$1, 0))</f>
        <v/>
      </c>
      <c r="B1104">
        <f>INDEX(resultados!$A$2:$ZZ$1925, 1098, MATCH($B$2, resultados!$A$1:$ZZ$1, 0))</f>
        <v/>
      </c>
      <c r="C1104">
        <f>INDEX(resultados!$A$2:$ZZ$1925, 1098, MATCH($B$3, resultados!$A$1:$ZZ$1, 0))</f>
        <v/>
      </c>
    </row>
    <row r="1105">
      <c r="A1105">
        <f>INDEX(resultados!$A$2:$ZZ$1925, 1099, MATCH($B$1, resultados!$A$1:$ZZ$1, 0))</f>
        <v/>
      </c>
      <c r="B1105">
        <f>INDEX(resultados!$A$2:$ZZ$1925, 1099, MATCH($B$2, resultados!$A$1:$ZZ$1, 0))</f>
        <v/>
      </c>
      <c r="C1105">
        <f>INDEX(resultados!$A$2:$ZZ$1925, 1099, MATCH($B$3, resultados!$A$1:$ZZ$1, 0))</f>
        <v/>
      </c>
    </row>
    <row r="1106">
      <c r="A1106">
        <f>INDEX(resultados!$A$2:$ZZ$1925, 1100, MATCH($B$1, resultados!$A$1:$ZZ$1, 0))</f>
        <v/>
      </c>
      <c r="B1106">
        <f>INDEX(resultados!$A$2:$ZZ$1925, 1100, MATCH($B$2, resultados!$A$1:$ZZ$1, 0))</f>
        <v/>
      </c>
      <c r="C1106">
        <f>INDEX(resultados!$A$2:$ZZ$1925, 1100, MATCH($B$3, resultados!$A$1:$ZZ$1, 0))</f>
        <v/>
      </c>
    </row>
    <row r="1107">
      <c r="A1107">
        <f>INDEX(resultados!$A$2:$ZZ$1925, 1101, MATCH($B$1, resultados!$A$1:$ZZ$1, 0))</f>
        <v/>
      </c>
      <c r="B1107">
        <f>INDEX(resultados!$A$2:$ZZ$1925, 1101, MATCH($B$2, resultados!$A$1:$ZZ$1, 0))</f>
        <v/>
      </c>
      <c r="C1107">
        <f>INDEX(resultados!$A$2:$ZZ$1925, 1101, MATCH($B$3, resultados!$A$1:$ZZ$1, 0))</f>
        <v/>
      </c>
    </row>
    <row r="1108">
      <c r="A1108">
        <f>INDEX(resultados!$A$2:$ZZ$1925, 1102, MATCH($B$1, resultados!$A$1:$ZZ$1, 0))</f>
        <v/>
      </c>
      <c r="B1108">
        <f>INDEX(resultados!$A$2:$ZZ$1925, 1102, MATCH($B$2, resultados!$A$1:$ZZ$1, 0))</f>
        <v/>
      </c>
      <c r="C1108">
        <f>INDEX(resultados!$A$2:$ZZ$1925, 1102, MATCH($B$3, resultados!$A$1:$ZZ$1, 0))</f>
        <v/>
      </c>
    </row>
    <row r="1109">
      <c r="A1109">
        <f>INDEX(resultados!$A$2:$ZZ$1925, 1103, MATCH($B$1, resultados!$A$1:$ZZ$1, 0))</f>
        <v/>
      </c>
      <c r="B1109">
        <f>INDEX(resultados!$A$2:$ZZ$1925, 1103, MATCH($B$2, resultados!$A$1:$ZZ$1, 0))</f>
        <v/>
      </c>
      <c r="C1109">
        <f>INDEX(resultados!$A$2:$ZZ$1925, 1103, MATCH($B$3, resultados!$A$1:$ZZ$1, 0))</f>
        <v/>
      </c>
    </row>
    <row r="1110">
      <c r="A1110">
        <f>INDEX(resultados!$A$2:$ZZ$1925, 1104, MATCH($B$1, resultados!$A$1:$ZZ$1, 0))</f>
        <v/>
      </c>
      <c r="B1110">
        <f>INDEX(resultados!$A$2:$ZZ$1925, 1104, MATCH($B$2, resultados!$A$1:$ZZ$1, 0))</f>
        <v/>
      </c>
      <c r="C1110">
        <f>INDEX(resultados!$A$2:$ZZ$1925, 1104, MATCH($B$3, resultados!$A$1:$ZZ$1, 0))</f>
        <v/>
      </c>
    </row>
    <row r="1111">
      <c r="A1111">
        <f>INDEX(resultados!$A$2:$ZZ$1925, 1105, MATCH($B$1, resultados!$A$1:$ZZ$1, 0))</f>
        <v/>
      </c>
      <c r="B1111">
        <f>INDEX(resultados!$A$2:$ZZ$1925, 1105, MATCH($B$2, resultados!$A$1:$ZZ$1, 0))</f>
        <v/>
      </c>
      <c r="C1111">
        <f>INDEX(resultados!$A$2:$ZZ$1925, 1105, MATCH($B$3, resultados!$A$1:$ZZ$1, 0))</f>
        <v/>
      </c>
    </row>
    <row r="1112">
      <c r="A1112">
        <f>INDEX(resultados!$A$2:$ZZ$1925, 1106, MATCH($B$1, resultados!$A$1:$ZZ$1, 0))</f>
        <v/>
      </c>
      <c r="B1112">
        <f>INDEX(resultados!$A$2:$ZZ$1925, 1106, MATCH($B$2, resultados!$A$1:$ZZ$1, 0))</f>
        <v/>
      </c>
      <c r="C1112">
        <f>INDEX(resultados!$A$2:$ZZ$1925, 1106, MATCH($B$3, resultados!$A$1:$ZZ$1, 0))</f>
        <v/>
      </c>
    </row>
    <row r="1113">
      <c r="A1113">
        <f>INDEX(resultados!$A$2:$ZZ$1925, 1107, MATCH($B$1, resultados!$A$1:$ZZ$1, 0))</f>
        <v/>
      </c>
      <c r="B1113">
        <f>INDEX(resultados!$A$2:$ZZ$1925, 1107, MATCH($B$2, resultados!$A$1:$ZZ$1, 0))</f>
        <v/>
      </c>
      <c r="C1113">
        <f>INDEX(resultados!$A$2:$ZZ$1925, 1107, MATCH($B$3, resultados!$A$1:$ZZ$1, 0))</f>
        <v/>
      </c>
    </row>
    <row r="1114">
      <c r="A1114">
        <f>INDEX(resultados!$A$2:$ZZ$1925, 1108, MATCH($B$1, resultados!$A$1:$ZZ$1, 0))</f>
        <v/>
      </c>
      <c r="B1114">
        <f>INDEX(resultados!$A$2:$ZZ$1925, 1108, MATCH($B$2, resultados!$A$1:$ZZ$1, 0))</f>
        <v/>
      </c>
      <c r="C1114">
        <f>INDEX(resultados!$A$2:$ZZ$1925, 1108, MATCH($B$3, resultados!$A$1:$ZZ$1, 0))</f>
        <v/>
      </c>
    </row>
    <row r="1115">
      <c r="A1115">
        <f>INDEX(resultados!$A$2:$ZZ$1925, 1109, MATCH($B$1, resultados!$A$1:$ZZ$1, 0))</f>
        <v/>
      </c>
      <c r="B1115">
        <f>INDEX(resultados!$A$2:$ZZ$1925, 1109, MATCH($B$2, resultados!$A$1:$ZZ$1, 0))</f>
        <v/>
      </c>
      <c r="C1115">
        <f>INDEX(resultados!$A$2:$ZZ$1925, 1109, MATCH($B$3, resultados!$A$1:$ZZ$1, 0))</f>
        <v/>
      </c>
    </row>
    <row r="1116">
      <c r="A1116">
        <f>INDEX(resultados!$A$2:$ZZ$1925, 1110, MATCH($B$1, resultados!$A$1:$ZZ$1, 0))</f>
        <v/>
      </c>
      <c r="B1116">
        <f>INDEX(resultados!$A$2:$ZZ$1925, 1110, MATCH($B$2, resultados!$A$1:$ZZ$1, 0))</f>
        <v/>
      </c>
      <c r="C1116">
        <f>INDEX(resultados!$A$2:$ZZ$1925, 1110, MATCH($B$3, resultados!$A$1:$ZZ$1, 0))</f>
        <v/>
      </c>
    </row>
    <row r="1117">
      <c r="A1117">
        <f>INDEX(resultados!$A$2:$ZZ$1925, 1111, MATCH($B$1, resultados!$A$1:$ZZ$1, 0))</f>
        <v/>
      </c>
      <c r="B1117">
        <f>INDEX(resultados!$A$2:$ZZ$1925, 1111, MATCH($B$2, resultados!$A$1:$ZZ$1, 0))</f>
        <v/>
      </c>
      <c r="C1117">
        <f>INDEX(resultados!$A$2:$ZZ$1925, 1111, MATCH($B$3, resultados!$A$1:$ZZ$1, 0))</f>
        <v/>
      </c>
    </row>
    <row r="1118">
      <c r="A1118">
        <f>INDEX(resultados!$A$2:$ZZ$1925, 1112, MATCH($B$1, resultados!$A$1:$ZZ$1, 0))</f>
        <v/>
      </c>
      <c r="B1118">
        <f>INDEX(resultados!$A$2:$ZZ$1925, 1112, MATCH($B$2, resultados!$A$1:$ZZ$1, 0))</f>
        <v/>
      </c>
      <c r="C1118">
        <f>INDEX(resultados!$A$2:$ZZ$1925, 1112, MATCH($B$3, resultados!$A$1:$ZZ$1, 0))</f>
        <v/>
      </c>
    </row>
    <row r="1119">
      <c r="A1119">
        <f>INDEX(resultados!$A$2:$ZZ$1925, 1113, MATCH($B$1, resultados!$A$1:$ZZ$1, 0))</f>
        <v/>
      </c>
      <c r="B1119">
        <f>INDEX(resultados!$A$2:$ZZ$1925, 1113, MATCH($B$2, resultados!$A$1:$ZZ$1, 0))</f>
        <v/>
      </c>
      <c r="C1119">
        <f>INDEX(resultados!$A$2:$ZZ$1925, 1113, MATCH($B$3, resultados!$A$1:$ZZ$1, 0))</f>
        <v/>
      </c>
    </row>
    <row r="1120">
      <c r="A1120">
        <f>INDEX(resultados!$A$2:$ZZ$1925, 1114, MATCH($B$1, resultados!$A$1:$ZZ$1, 0))</f>
        <v/>
      </c>
      <c r="B1120">
        <f>INDEX(resultados!$A$2:$ZZ$1925, 1114, MATCH($B$2, resultados!$A$1:$ZZ$1, 0))</f>
        <v/>
      </c>
      <c r="C1120">
        <f>INDEX(resultados!$A$2:$ZZ$1925, 1114, MATCH($B$3, resultados!$A$1:$ZZ$1, 0))</f>
        <v/>
      </c>
    </row>
    <row r="1121">
      <c r="A1121">
        <f>INDEX(resultados!$A$2:$ZZ$1925, 1115, MATCH($B$1, resultados!$A$1:$ZZ$1, 0))</f>
        <v/>
      </c>
      <c r="B1121">
        <f>INDEX(resultados!$A$2:$ZZ$1925, 1115, MATCH($B$2, resultados!$A$1:$ZZ$1, 0))</f>
        <v/>
      </c>
      <c r="C1121">
        <f>INDEX(resultados!$A$2:$ZZ$1925, 1115, MATCH($B$3, resultados!$A$1:$ZZ$1, 0))</f>
        <v/>
      </c>
    </row>
    <row r="1122">
      <c r="A1122">
        <f>INDEX(resultados!$A$2:$ZZ$1925, 1116, MATCH($B$1, resultados!$A$1:$ZZ$1, 0))</f>
        <v/>
      </c>
      <c r="B1122">
        <f>INDEX(resultados!$A$2:$ZZ$1925, 1116, MATCH($B$2, resultados!$A$1:$ZZ$1, 0))</f>
        <v/>
      </c>
      <c r="C1122">
        <f>INDEX(resultados!$A$2:$ZZ$1925, 1116, MATCH($B$3, resultados!$A$1:$ZZ$1, 0))</f>
        <v/>
      </c>
    </row>
    <row r="1123">
      <c r="A1123">
        <f>INDEX(resultados!$A$2:$ZZ$1925, 1117, MATCH($B$1, resultados!$A$1:$ZZ$1, 0))</f>
        <v/>
      </c>
      <c r="B1123">
        <f>INDEX(resultados!$A$2:$ZZ$1925, 1117, MATCH($B$2, resultados!$A$1:$ZZ$1, 0))</f>
        <v/>
      </c>
      <c r="C1123">
        <f>INDEX(resultados!$A$2:$ZZ$1925, 1117, MATCH($B$3, resultados!$A$1:$ZZ$1, 0))</f>
        <v/>
      </c>
    </row>
    <row r="1124">
      <c r="A1124">
        <f>INDEX(resultados!$A$2:$ZZ$1925, 1118, MATCH($B$1, resultados!$A$1:$ZZ$1, 0))</f>
        <v/>
      </c>
      <c r="B1124">
        <f>INDEX(resultados!$A$2:$ZZ$1925, 1118, MATCH($B$2, resultados!$A$1:$ZZ$1, 0))</f>
        <v/>
      </c>
      <c r="C1124">
        <f>INDEX(resultados!$A$2:$ZZ$1925, 1118, MATCH($B$3, resultados!$A$1:$ZZ$1, 0))</f>
        <v/>
      </c>
    </row>
    <row r="1125">
      <c r="A1125">
        <f>INDEX(resultados!$A$2:$ZZ$1925, 1119, MATCH($B$1, resultados!$A$1:$ZZ$1, 0))</f>
        <v/>
      </c>
      <c r="B1125">
        <f>INDEX(resultados!$A$2:$ZZ$1925, 1119, MATCH($B$2, resultados!$A$1:$ZZ$1, 0))</f>
        <v/>
      </c>
      <c r="C1125">
        <f>INDEX(resultados!$A$2:$ZZ$1925, 1119, MATCH($B$3, resultados!$A$1:$ZZ$1, 0))</f>
        <v/>
      </c>
    </row>
    <row r="1126">
      <c r="A1126">
        <f>INDEX(resultados!$A$2:$ZZ$1925, 1120, MATCH($B$1, resultados!$A$1:$ZZ$1, 0))</f>
        <v/>
      </c>
      <c r="B1126">
        <f>INDEX(resultados!$A$2:$ZZ$1925, 1120, MATCH($B$2, resultados!$A$1:$ZZ$1, 0))</f>
        <v/>
      </c>
      <c r="C1126">
        <f>INDEX(resultados!$A$2:$ZZ$1925, 1120, MATCH($B$3, resultados!$A$1:$ZZ$1, 0))</f>
        <v/>
      </c>
    </row>
    <row r="1127">
      <c r="A1127">
        <f>INDEX(resultados!$A$2:$ZZ$1925, 1121, MATCH($B$1, resultados!$A$1:$ZZ$1, 0))</f>
        <v/>
      </c>
      <c r="B1127">
        <f>INDEX(resultados!$A$2:$ZZ$1925, 1121, MATCH($B$2, resultados!$A$1:$ZZ$1, 0))</f>
        <v/>
      </c>
      <c r="C1127">
        <f>INDEX(resultados!$A$2:$ZZ$1925, 1121, MATCH($B$3, resultados!$A$1:$ZZ$1, 0))</f>
        <v/>
      </c>
    </row>
    <row r="1128">
      <c r="A1128">
        <f>INDEX(resultados!$A$2:$ZZ$1925, 1122, MATCH($B$1, resultados!$A$1:$ZZ$1, 0))</f>
        <v/>
      </c>
      <c r="B1128">
        <f>INDEX(resultados!$A$2:$ZZ$1925, 1122, MATCH($B$2, resultados!$A$1:$ZZ$1, 0))</f>
        <v/>
      </c>
      <c r="C1128">
        <f>INDEX(resultados!$A$2:$ZZ$1925, 1122, MATCH($B$3, resultados!$A$1:$ZZ$1, 0))</f>
        <v/>
      </c>
    </row>
    <row r="1129">
      <c r="A1129">
        <f>INDEX(resultados!$A$2:$ZZ$1925, 1123, MATCH($B$1, resultados!$A$1:$ZZ$1, 0))</f>
        <v/>
      </c>
      <c r="B1129">
        <f>INDEX(resultados!$A$2:$ZZ$1925, 1123, MATCH($B$2, resultados!$A$1:$ZZ$1, 0))</f>
        <v/>
      </c>
      <c r="C1129">
        <f>INDEX(resultados!$A$2:$ZZ$1925, 1123, MATCH($B$3, resultados!$A$1:$ZZ$1, 0))</f>
        <v/>
      </c>
    </row>
    <row r="1130">
      <c r="A1130">
        <f>INDEX(resultados!$A$2:$ZZ$1925, 1124, MATCH($B$1, resultados!$A$1:$ZZ$1, 0))</f>
        <v/>
      </c>
      <c r="B1130">
        <f>INDEX(resultados!$A$2:$ZZ$1925, 1124, MATCH($B$2, resultados!$A$1:$ZZ$1, 0))</f>
        <v/>
      </c>
      <c r="C1130">
        <f>INDEX(resultados!$A$2:$ZZ$1925, 1124, MATCH($B$3, resultados!$A$1:$ZZ$1, 0))</f>
        <v/>
      </c>
    </row>
    <row r="1131">
      <c r="A1131">
        <f>INDEX(resultados!$A$2:$ZZ$1925, 1125, MATCH($B$1, resultados!$A$1:$ZZ$1, 0))</f>
        <v/>
      </c>
      <c r="B1131">
        <f>INDEX(resultados!$A$2:$ZZ$1925, 1125, MATCH($B$2, resultados!$A$1:$ZZ$1, 0))</f>
        <v/>
      </c>
      <c r="C1131">
        <f>INDEX(resultados!$A$2:$ZZ$1925, 1125, MATCH($B$3, resultados!$A$1:$ZZ$1, 0))</f>
        <v/>
      </c>
    </row>
    <row r="1132">
      <c r="A1132">
        <f>INDEX(resultados!$A$2:$ZZ$1925, 1126, MATCH($B$1, resultados!$A$1:$ZZ$1, 0))</f>
        <v/>
      </c>
      <c r="B1132">
        <f>INDEX(resultados!$A$2:$ZZ$1925, 1126, MATCH($B$2, resultados!$A$1:$ZZ$1, 0))</f>
        <v/>
      </c>
      <c r="C1132">
        <f>INDEX(resultados!$A$2:$ZZ$1925, 1126, MATCH($B$3, resultados!$A$1:$ZZ$1, 0))</f>
        <v/>
      </c>
    </row>
    <row r="1133">
      <c r="A1133">
        <f>INDEX(resultados!$A$2:$ZZ$1925, 1127, MATCH($B$1, resultados!$A$1:$ZZ$1, 0))</f>
        <v/>
      </c>
      <c r="B1133">
        <f>INDEX(resultados!$A$2:$ZZ$1925, 1127, MATCH($B$2, resultados!$A$1:$ZZ$1, 0))</f>
        <v/>
      </c>
      <c r="C1133">
        <f>INDEX(resultados!$A$2:$ZZ$1925, 1127, MATCH($B$3, resultados!$A$1:$ZZ$1, 0))</f>
        <v/>
      </c>
    </row>
    <row r="1134">
      <c r="A1134">
        <f>INDEX(resultados!$A$2:$ZZ$1925, 1128, MATCH($B$1, resultados!$A$1:$ZZ$1, 0))</f>
        <v/>
      </c>
      <c r="B1134">
        <f>INDEX(resultados!$A$2:$ZZ$1925, 1128, MATCH($B$2, resultados!$A$1:$ZZ$1, 0))</f>
        <v/>
      </c>
      <c r="C1134">
        <f>INDEX(resultados!$A$2:$ZZ$1925, 1128, MATCH($B$3, resultados!$A$1:$ZZ$1, 0))</f>
        <v/>
      </c>
    </row>
    <row r="1135">
      <c r="A1135">
        <f>INDEX(resultados!$A$2:$ZZ$1925, 1129, MATCH($B$1, resultados!$A$1:$ZZ$1, 0))</f>
        <v/>
      </c>
      <c r="B1135">
        <f>INDEX(resultados!$A$2:$ZZ$1925, 1129, MATCH($B$2, resultados!$A$1:$ZZ$1, 0))</f>
        <v/>
      </c>
      <c r="C1135">
        <f>INDEX(resultados!$A$2:$ZZ$1925, 1129, MATCH($B$3, resultados!$A$1:$ZZ$1, 0))</f>
        <v/>
      </c>
    </row>
    <row r="1136">
      <c r="A1136">
        <f>INDEX(resultados!$A$2:$ZZ$1925, 1130, MATCH($B$1, resultados!$A$1:$ZZ$1, 0))</f>
        <v/>
      </c>
      <c r="B1136">
        <f>INDEX(resultados!$A$2:$ZZ$1925, 1130, MATCH($B$2, resultados!$A$1:$ZZ$1, 0))</f>
        <v/>
      </c>
      <c r="C1136">
        <f>INDEX(resultados!$A$2:$ZZ$1925, 1130, MATCH($B$3, resultados!$A$1:$ZZ$1, 0))</f>
        <v/>
      </c>
    </row>
    <row r="1137">
      <c r="A1137">
        <f>INDEX(resultados!$A$2:$ZZ$1925, 1131, MATCH($B$1, resultados!$A$1:$ZZ$1, 0))</f>
        <v/>
      </c>
      <c r="B1137">
        <f>INDEX(resultados!$A$2:$ZZ$1925, 1131, MATCH($B$2, resultados!$A$1:$ZZ$1, 0))</f>
        <v/>
      </c>
      <c r="C1137">
        <f>INDEX(resultados!$A$2:$ZZ$1925, 1131, MATCH($B$3, resultados!$A$1:$ZZ$1, 0))</f>
        <v/>
      </c>
    </row>
    <row r="1138">
      <c r="A1138">
        <f>INDEX(resultados!$A$2:$ZZ$1925, 1132, MATCH($B$1, resultados!$A$1:$ZZ$1, 0))</f>
        <v/>
      </c>
      <c r="B1138">
        <f>INDEX(resultados!$A$2:$ZZ$1925, 1132, MATCH($B$2, resultados!$A$1:$ZZ$1, 0))</f>
        <v/>
      </c>
      <c r="C1138">
        <f>INDEX(resultados!$A$2:$ZZ$1925, 1132, MATCH($B$3, resultados!$A$1:$ZZ$1, 0))</f>
        <v/>
      </c>
    </row>
    <row r="1139">
      <c r="A1139">
        <f>INDEX(resultados!$A$2:$ZZ$1925, 1133, MATCH($B$1, resultados!$A$1:$ZZ$1, 0))</f>
        <v/>
      </c>
      <c r="B1139">
        <f>INDEX(resultados!$A$2:$ZZ$1925, 1133, MATCH($B$2, resultados!$A$1:$ZZ$1, 0))</f>
        <v/>
      </c>
      <c r="C1139">
        <f>INDEX(resultados!$A$2:$ZZ$1925, 1133, MATCH($B$3, resultados!$A$1:$ZZ$1, 0))</f>
        <v/>
      </c>
    </row>
    <row r="1140">
      <c r="A1140">
        <f>INDEX(resultados!$A$2:$ZZ$1925, 1134, MATCH($B$1, resultados!$A$1:$ZZ$1, 0))</f>
        <v/>
      </c>
      <c r="B1140">
        <f>INDEX(resultados!$A$2:$ZZ$1925, 1134, MATCH($B$2, resultados!$A$1:$ZZ$1, 0))</f>
        <v/>
      </c>
      <c r="C1140">
        <f>INDEX(resultados!$A$2:$ZZ$1925, 1134, MATCH($B$3, resultados!$A$1:$ZZ$1, 0))</f>
        <v/>
      </c>
    </row>
    <row r="1141">
      <c r="A1141">
        <f>INDEX(resultados!$A$2:$ZZ$1925, 1135, MATCH($B$1, resultados!$A$1:$ZZ$1, 0))</f>
        <v/>
      </c>
      <c r="B1141">
        <f>INDEX(resultados!$A$2:$ZZ$1925, 1135, MATCH($B$2, resultados!$A$1:$ZZ$1, 0))</f>
        <v/>
      </c>
      <c r="C1141">
        <f>INDEX(resultados!$A$2:$ZZ$1925, 1135, MATCH($B$3, resultados!$A$1:$ZZ$1, 0))</f>
        <v/>
      </c>
    </row>
    <row r="1142">
      <c r="A1142">
        <f>INDEX(resultados!$A$2:$ZZ$1925, 1136, MATCH($B$1, resultados!$A$1:$ZZ$1, 0))</f>
        <v/>
      </c>
      <c r="B1142">
        <f>INDEX(resultados!$A$2:$ZZ$1925, 1136, MATCH($B$2, resultados!$A$1:$ZZ$1, 0))</f>
        <v/>
      </c>
      <c r="C1142">
        <f>INDEX(resultados!$A$2:$ZZ$1925, 1136, MATCH($B$3, resultados!$A$1:$ZZ$1, 0))</f>
        <v/>
      </c>
    </row>
    <row r="1143">
      <c r="A1143">
        <f>INDEX(resultados!$A$2:$ZZ$1925, 1137, MATCH($B$1, resultados!$A$1:$ZZ$1, 0))</f>
        <v/>
      </c>
      <c r="B1143">
        <f>INDEX(resultados!$A$2:$ZZ$1925, 1137, MATCH($B$2, resultados!$A$1:$ZZ$1, 0))</f>
        <v/>
      </c>
      <c r="C1143">
        <f>INDEX(resultados!$A$2:$ZZ$1925, 1137, MATCH($B$3, resultados!$A$1:$ZZ$1, 0))</f>
        <v/>
      </c>
    </row>
    <row r="1144">
      <c r="A1144">
        <f>INDEX(resultados!$A$2:$ZZ$1925, 1138, MATCH($B$1, resultados!$A$1:$ZZ$1, 0))</f>
        <v/>
      </c>
      <c r="B1144">
        <f>INDEX(resultados!$A$2:$ZZ$1925, 1138, MATCH($B$2, resultados!$A$1:$ZZ$1, 0))</f>
        <v/>
      </c>
      <c r="C1144">
        <f>INDEX(resultados!$A$2:$ZZ$1925, 1138, MATCH($B$3, resultados!$A$1:$ZZ$1, 0))</f>
        <v/>
      </c>
    </row>
    <row r="1145">
      <c r="A1145">
        <f>INDEX(resultados!$A$2:$ZZ$1925, 1139, MATCH($B$1, resultados!$A$1:$ZZ$1, 0))</f>
        <v/>
      </c>
      <c r="B1145">
        <f>INDEX(resultados!$A$2:$ZZ$1925, 1139, MATCH($B$2, resultados!$A$1:$ZZ$1, 0))</f>
        <v/>
      </c>
      <c r="C1145">
        <f>INDEX(resultados!$A$2:$ZZ$1925, 1139, MATCH($B$3, resultados!$A$1:$ZZ$1, 0))</f>
        <v/>
      </c>
    </row>
    <row r="1146">
      <c r="A1146">
        <f>INDEX(resultados!$A$2:$ZZ$1925, 1140, MATCH($B$1, resultados!$A$1:$ZZ$1, 0))</f>
        <v/>
      </c>
      <c r="B1146">
        <f>INDEX(resultados!$A$2:$ZZ$1925, 1140, MATCH($B$2, resultados!$A$1:$ZZ$1, 0))</f>
        <v/>
      </c>
      <c r="C1146">
        <f>INDEX(resultados!$A$2:$ZZ$1925, 1140, MATCH($B$3, resultados!$A$1:$ZZ$1, 0))</f>
        <v/>
      </c>
    </row>
    <row r="1147">
      <c r="A1147">
        <f>INDEX(resultados!$A$2:$ZZ$1925, 1141, MATCH($B$1, resultados!$A$1:$ZZ$1, 0))</f>
        <v/>
      </c>
      <c r="B1147">
        <f>INDEX(resultados!$A$2:$ZZ$1925, 1141, MATCH($B$2, resultados!$A$1:$ZZ$1, 0))</f>
        <v/>
      </c>
      <c r="C1147">
        <f>INDEX(resultados!$A$2:$ZZ$1925, 1141, MATCH($B$3, resultados!$A$1:$ZZ$1, 0))</f>
        <v/>
      </c>
    </row>
    <row r="1148">
      <c r="A1148">
        <f>INDEX(resultados!$A$2:$ZZ$1925, 1142, MATCH($B$1, resultados!$A$1:$ZZ$1, 0))</f>
        <v/>
      </c>
      <c r="B1148">
        <f>INDEX(resultados!$A$2:$ZZ$1925, 1142, MATCH($B$2, resultados!$A$1:$ZZ$1, 0))</f>
        <v/>
      </c>
      <c r="C1148">
        <f>INDEX(resultados!$A$2:$ZZ$1925, 1142, MATCH($B$3, resultados!$A$1:$ZZ$1, 0))</f>
        <v/>
      </c>
    </row>
    <row r="1149">
      <c r="A1149">
        <f>INDEX(resultados!$A$2:$ZZ$1925, 1143, MATCH($B$1, resultados!$A$1:$ZZ$1, 0))</f>
        <v/>
      </c>
      <c r="B1149">
        <f>INDEX(resultados!$A$2:$ZZ$1925, 1143, MATCH($B$2, resultados!$A$1:$ZZ$1, 0))</f>
        <v/>
      </c>
      <c r="C1149">
        <f>INDEX(resultados!$A$2:$ZZ$1925, 1143, MATCH($B$3, resultados!$A$1:$ZZ$1, 0))</f>
        <v/>
      </c>
    </row>
    <row r="1150">
      <c r="A1150">
        <f>INDEX(resultados!$A$2:$ZZ$1925, 1144, MATCH($B$1, resultados!$A$1:$ZZ$1, 0))</f>
        <v/>
      </c>
      <c r="B1150">
        <f>INDEX(resultados!$A$2:$ZZ$1925, 1144, MATCH($B$2, resultados!$A$1:$ZZ$1, 0))</f>
        <v/>
      </c>
      <c r="C1150">
        <f>INDEX(resultados!$A$2:$ZZ$1925, 1144, MATCH($B$3, resultados!$A$1:$ZZ$1, 0))</f>
        <v/>
      </c>
    </row>
    <row r="1151">
      <c r="A1151">
        <f>INDEX(resultados!$A$2:$ZZ$1925, 1145, MATCH($B$1, resultados!$A$1:$ZZ$1, 0))</f>
        <v/>
      </c>
      <c r="B1151">
        <f>INDEX(resultados!$A$2:$ZZ$1925, 1145, MATCH($B$2, resultados!$A$1:$ZZ$1, 0))</f>
        <v/>
      </c>
      <c r="C1151">
        <f>INDEX(resultados!$A$2:$ZZ$1925, 1145, MATCH($B$3, resultados!$A$1:$ZZ$1, 0))</f>
        <v/>
      </c>
    </row>
    <row r="1152">
      <c r="A1152">
        <f>INDEX(resultados!$A$2:$ZZ$1925, 1146, MATCH($B$1, resultados!$A$1:$ZZ$1, 0))</f>
        <v/>
      </c>
      <c r="B1152">
        <f>INDEX(resultados!$A$2:$ZZ$1925, 1146, MATCH($B$2, resultados!$A$1:$ZZ$1, 0))</f>
        <v/>
      </c>
      <c r="C1152">
        <f>INDEX(resultados!$A$2:$ZZ$1925, 1146, MATCH($B$3, resultados!$A$1:$ZZ$1, 0))</f>
        <v/>
      </c>
    </row>
    <row r="1153">
      <c r="A1153">
        <f>INDEX(resultados!$A$2:$ZZ$1925, 1147, MATCH($B$1, resultados!$A$1:$ZZ$1, 0))</f>
        <v/>
      </c>
      <c r="B1153">
        <f>INDEX(resultados!$A$2:$ZZ$1925, 1147, MATCH($B$2, resultados!$A$1:$ZZ$1, 0))</f>
        <v/>
      </c>
      <c r="C1153">
        <f>INDEX(resultados!$A$2:$ZZ$1925, 1147, MATCH($B$3, resultados!$A$1:$ZZ$1, 0))</f>
        <v/>
      </c>
    </row>
    <row r="1154">
      <c r="A1154">
        <f>INDEX(resultados!$A$2:$ZZ$1925, 1148, MATCH($B$1, resultados!$A$1:$ZZ$1, 0))</f>
        <v/>
      </c>
      <c r="B1154">
        <f>INDEX(resultados!$A$2:$ZZ$1925, 1148, MATCH($B$2, resultados!$A$1:$ZZ$1, 0))</f>
        <v/>
      </c>
      <c r="C1154">
        <f>INDEX(resultados!$A$2:$ZZ$1925, 1148, MATCH($B$3, resultados!$A$1:$ZZ$1, 0))</f>
        <v/>
      </c>
    </row>
    <row r="1155">
      <c r="A1155">
        <f>INDEX(resultados!$A$2:$ZZ$1925, 1149, MATCH($B$1, resultados!$A$1:$ZZ$1, 0))</f>
        <v/>
      </c>
      <c r="B1155">
        <f>INDEX(resultados!$A$2:$ZZ$1925, 1149, MATCH($B$2, resultados!$A$1:$ZZ$1, 0))</f>
        <v/>
      </c>
      <c r="C1155">
        <f>INDEX(resultados!$A$2:$ZZ$1925, 1149, MATCH($B$3, resultados!$A$1:$ZZ$1, 0))</f>
        <v/>
      </c>
    </row>
    <row r="1156">
      <c r="A1156">
        <f>INDEX(resultados!$A$2:$ZZ$1925, 1150, MATCH($B$1, resultados!$A$1:$ZZ$1, 0))</f>
        <v/>
      </c>
      <c r="B1156">
        <f>INDEX(resultados!$A$2:$ZZ$1925, 1150, MATCH($B$2, resultados!$A$1:$ZZ$1, 0))</f>
        <v/>
      </c>
      <c r="C1156">
        <f>INDEX(resultados!$A$2:$ZZ$1925, 1150, MATCH($B$3, resultados!$A$1:$ZZ$1, 0))</f>
        <v/>
      </c>
    </row>
    <row r="1157">
      <c r="A1157">
        <f>INDEX(resultados!$A$2:$ZZ$1925, 1151, MATCH($B$1, resultados!$A$1:$ZZ$1, 0))</f>
        <v/>
      </c>
      <c r="B1157">
        <f>INDEX(resultados!$A$2:$ZZ$1925, 1151, MATCH($B$2, resultados!$A$1:$ZZ$1, 0))</f>
        <v/>
      </c>
      <c r="C1157">
        <f>INDEX(resultados!$A$2:$ZZ$1925, 1151, MATCH($B$3, resultados!$A$1:$ZZ$1, 0))</f>
        <v/>
      </c>
    </row>
    <row r="1158">
      <c r="A1158">
        <f>INDEX(resultados!$A$2:$ZZ$1925, 1152, MATCH($B$1, resultados!$A$1:$ZZ$1, 0))</f>
        <v/>
      </c>
      <c r="B1158">
        <f>INDEX(resultados!$A$2:$ZZ$1925, 1152, MATCH($B$2, resultados!$A$1:$ZZ$1, 0))</f>
        <v/>
      </c>
      <c r="C1158">
        <f>INDEX(resultados!$A$2:$ZZ$1925, 1152, MATCH($B$3, resultados!$A$1:$ZZ$1, 0))</f>
        <v/>
      </c>
    </row>
    <row r="1159">
      <c r="A1159">
        <f>INDEX(resultados!$A$2:$ZZ$1925, 1153, MATCH($B$1, resultados!$A$1:$ZZ$1, 0))</f>
        <v/>
      </c>
      <c r="B1159">
        <f>INDEX(resultados!$A$2:$ZZ$1925, 1153, MATCH($B$2, resultados!$A$1:$ZZ$1, 0))</f>
        <v/>
      </c>
      <c r="C1159">
        <f>INDEX(resultados!$A$2:$ZZ$1925, 1153, MATCH($B$3, resultados!$A$1:$ZZ$1, 0))</f>
        <v/>
      </c>
    </row>
    <row r="1160">
      <c r="A1160">
        <f>INDEX(resultados!$A$2:$ZZ$1925, 1154, MATCH($B$1, resultados!$A$1:$ZZ$1, 0))</f>
        <v/>
      </c>
      <c r="B1160">
        <f>INDEX(resultados!$A$2:$ZZ$1925, 1154, MATCH($B$2, resultados!$A$1:$ZZ$1, 0))</f>
        <v/>
      </c>
      <c r="C1160">
        <f>INDEX(resultados!$A$2:$ZZ$1925, 1154, MATCH($B$3, resultados!$A$1:$ZZ$1, 0))</f>
        <v/>
      </c>
    </row>
    <row r="1161">
      <c r="A1161">
        <f>INDEX(resultados!$A$2:$ZZ$1925, 1155, MATCH($B$1, resultados!$A$1:$ZZ$1, 0))</f>
        <v/>
      </c>
      <c r="B1161">
        <f>INDEX(resultados!$A$2:$ZZ$1925, 1155, MATCH($B$2, resultados!$A$1:$ZZ$1, 0))</f>
        <v/>
      </c>
      <c r="C1161">
        <f>INDEX(resultados!$A$2:$ZZ$1925, 1155, MATCH($B$3, resultados!$A$1:$ZZ$1, 0))</f>
        <v/>
      </c>
    </row>
    <row r="1162">
      <c r="A1162">
        <f>INDEX(resultados!$A$2:$ZZ$1925, 1156, MATCH($B$1, resultados!$A$1:$ZZ$1, 0))</f>
        <v/>
      </c>
      <c r="B1162">
        <f>INDEX(resultados!$A$2:$ZZ$1925, 1156, MATCH($B$2, resultados!$A$1:$ZZ$1, 0))</f>
        <v/>
      </c>
      <c r="C1162">
        <f>INDEX(resultados!$A$2:$ZZ$1925, 1156, MATCH($B$3, resultados!$A$1:$ZZ$1, 0))</f>
        <v/>
      </c>
    </row>
    <row r="1163">
      <c r="A1163">
        <f>INDEX(resultados!$A$2:$ZZ$1925, 1157, MATCH($B$1, resultados!$A$1:$ZZ$1, 0))</f>
        <v/>
      </c>
      <c r="B1163">
        <f>INDEX(resultados!$A$2:$ZZ$1925, 1157, MATCH($B$2, resultados!$A$1:$ZZ$1, 0))</f>
        <v/>
      </c>
      <c r="C1163">
        <f>INDEX(resultados!$A$2:$ZZ$1925, 1157, MATCH($B$3, resultados!$A$1:$ZZ$1, 0))</f>
        <v/>
      </c>
    </row>
    <row r="1164">
      <c r="A1164">
        <f>INDEX(resultados!$A$2:$ZZ$1925, 1158, MATCH($B$1, resultados!$A$1:$ZZ$1, 0))</f>
        <v/>
      </c>
      <c r="B1164">
        <f>INDEX(resultados!$A$2:$ZZ$1925, 1158, MATCH($B$2, resultados!$A$1:$ZZ$1, 0))</f>
        <v/>
      </c>
      <c r="C1164">
        <f>INDEX(resultados!$A$2:$ZZ$1925, 1158, MATCH($B$3, resultados!$A$1:$ZZ$1, 0))</f>
        <v/>
      </c>
    </row>
    <row r="1165">
      <c r="A1165">
        <f>INDEX(resultados!$A$2:$ZZ$1925, 1159, MATCH($B$1, resultados!$A$1:$ZZ$1, 0))</f>
        <v/>
      </c>
      <c r="B1165">
        <f>INDEX(resultados!$A$2:$ZZ$1925, 1159, MATCH($B$2, resultados!$A$1:$ZZ$1, 0))</f>
        <v/>
      </c>
      <c r="C1165">
        <f>INDEX(resultados!$A$2:$ZZ$1925, 1159, MATCH($B$3, resultados!$A$1:$ZZ$1, 0))</f>
        <v/>
      </c>
    </row>
    <row r="1166">
      <c r="A1166">
        <f>INDEX(resultados!$A$2:$ZZ$1925, 1160, MATCH($B$1, resultados!$A$1:$ZZ$1, 0))</f>
        <v/>
      </c>
      <c r="B1166">
        <f>INDEX(resultados!$A$2:$ZZ$1925, 1160, MATCH($B$2, resultados!$A$1:$ZZ$1, 0))</f>
        <v/>
      </c>
      <c r="C1166">
        <f>INDEX(resultados!$A$2:$ZZ$1925, 1160, MATCH($B$3, resultados!$A$1:$ZZ$1, 0))</f>
        <v/>
      </c>
    </row>
    <row r="1167">
      <c r="A1167">
        <f>INDEX(resultados!$A$2:$ZZ$1925, 1161, MATCH($B$1, resultados!$A$1:$ZZ$1, 0))</f>
        <v/>
      </c>
      <c r="B1167">
        <f>INDEX(resultados!$A$2:$ZZ$1925, 1161, MATCH($B$2, resultados!$A$1:$ZZ$1, 0))</f>
        <v/>
      </c>
      <c r="C1167">
        <f>INDEX(resultados!$A$2:$ZZ$1925, 1161, MATCH($B$3, resultados!$A$1:$ZZ$1, 0))</f>
        <v/>
      </c>
    </row>
    <row r="1168">
      <c r="A1168">
        <f>INDEX(resultados!$A$2:$ZZ$1925, 1162, MATCH($B$1, resultados!$A$1:$ZZ$1, 0))</f>
        <v/>
      </c>
      <c r="B1168">
        <f>INDEX(resultados!$A$2:$ZZ$1925, 1162, MATCH($B$2, resultados!$A$1:$ZZ$1, 0))</f>
        <v/>
      </c>
      <c r="C1168">
        <f>INDEX(resultados!$A$2:$ZZ$1925, 1162, MATCH($B$3, resultados!$A$1:$ZZ$1, 0))</f>
        <v/>
      </c>
    </row>
    <row r="1169">
      <c r="A1169">
        <f>INDEX(resultados!$A$2:$ZZ$1925, 1163, MATCH($B$1, resultados!$A$1:$ZZ$1, 0))</f>
        <v/>
      </c>
      <c r="B1169">
        <f>INDEX(resultados!$A$2:$ZZ$1925, 1163, MATCH($B$2, resultados!$A$1:$ZZ$1, 0))</f>
        <v/>
      </c>
      <c r="C1169">
        <f>INDEX(resultados!$A$2:$ZZ$1925, 1163, MATCH($B$3, resultados!$A$1:$ZZ$1, 0))</f>
        <v/>
      </c>
    </row>
    <row r="1170">
      <c r="A1170">
        <f>INDEX(resultados!$A$2:$ZZ$1925, 1164, MATCH($B$1, resultados!$A$1:$ZZ$1, 0))</f>
        <v/>
      </c>
      <c r="B1170">
        <f>INDEX(resultados!$A$2:$ZZ$1925, 1164, MATCH($B$2, resultados!$A$1:$ZZ$1, 0))</f>
        <v/>
      </c>
      <c r="C1170">
        <f>INDEX(resultados!$A$2:$ZZ$1925, 1164, MATCH($B$3, resultados!$A$1:$ZZ$1, 0))</f>
        <v/>
      </c>
    </row>
    <row r="1171">
      <c r="A1171">
        <f>INDEX(resultados!$A$2:$ZZ$1925, 1165, MATCH($B$1, resultados!$A$1:$ZZ$1, 0))</f>
        <v/>
      </c>
      <c r="B1171">
        <f>INDEX(resultados!$A$2:$ZZ$1925, 1165, MATCH($B$2, resultados!$A$1:$ZZ$1, 0))</f>
        <v/>
      </c>
      <c r="C1171">
        <f>INDEX(resultados!$A$2:$ZZ$1925, 1165, MATCH($B$3, resultados!$A$1:$ZZ$1, 0))</f>
        <v/>
      </c>
    </row>
    <row r="1172">
      <c r="A1172">
        <f>INDEX(resultados!$A$2:$ZZ$1925, 1166, MATCH($B$1, resultados!$A$1:$ZZ$1, 0))</f>
        <v/>
      </c>
      <c r="B1172">
        <f>INDEX(resultados!$A$2:$ZZ$1925, 1166, MATCH($B$2, resultados!$A$1:$ZZ$1, 0))</f>
        <v/>
      </c>
      <c r="C1172">
        <f>INDEX(resultados!$A$2:$ZZ$1925, 1166, MATCH($B$3, resultados!$A$1:$ZZ$1, 0))</f>
        <v/>
      </c>
    </row>
    <row r="1173">
      <c r="A1173">
        <f>INDEX(resultados!$A$2:$ZZ$1925, 1167, MATCH($B$1, resultados!$A$1:$ZZ$1, 0))</f>
        <v/>
      </c>
      <c r="B1173">
        <f>INDEX(resultados!$A$2:$ZZ$1925, 1167, MATCH($B$2, resultados!$A$1:$ZZ$1, 0))</f>
        <v/>
      </c>
      <c r="C1173">
        <f>INDEX(resultados!$A$2:$ZZ$1925, 1167, MATCH($B$3, resultados!$A$1:$ZZ$1, 0))</f>
        <v/>
      </c>
    </row>
    <row r="1174">
      <c r="A1174">
        <f>INDEX(resultados!$A$2:$ZZ$1925, 1168, MATCH($B$1, resultados!$A$1:$ZZ$1, 0))</f>
        <v/>
      </c>
      <c r="B1174">
        <f>INDEX(resultados!$A$2:$ZZ$1925, 1168, MATCH($B$2, resultados!$A$1:$ZZ$1, 0))</f>
        <v/>
      </c>
      <c r="C1174">
        <f>INDEX(resultados!$A$2:$ZZ$1925, 1168, MATCH($B$3, resultados!$A$1:$ZZ$1, 0))</f>
        <v/>
      </c>
    </row>
    <row r="1175">
      <c r="A1175">
        <f>INDEX(resultados!$A$2:$ZZ$1925, 1169, MATCH($B$1, resultados!$A$1:$ZZ$1, 0))</f>
        <v/>
      </c>
      <c r="B1175">
        <f>INDEX(resultados!$A$2:$ZZ$1925, 1169, MATCH($B$2, resultados!$A$1:$ZZ$1, 0))</f>
        <v/>
      </c>
      <c r="C1175">
        <f>INDEX(resultados!$A$2:$ZZ$1925, 1169, MATCH($B$3, resultados!$A$1:$ZZ$1, 0))</f>
        <v/>
      </c>
    </row>
    <row r="1176">
      <c r="A1176">
        <f>INDEX(resultados!$A$2:$ZZ$1925, 1170, MATCH($B$1, resultados!$A$1:$ZZ$1, 0))</f>
        <v/>
      </c>
      <c r="B1176">
        <f>INDEX(resultados!$A$2:$ZZ$1925, 1170, MATCH($B$2, resultados!$A$1:$ZZ$1, 0))</f>
        <v/>
      </c>
      <c r="C1176">
        <f>INDEX(resultados!$A$2:$ZZ$1925, 1170, MATCH($B$3, resultados!$A$1:$ZZ$1, 0))</f>
        <v/>
      </c>
    </row>
    <row r="1177">
      <c r="A1177">
        <f>INDEX(resultados!$A$2:$ZZ$1925, 1171, MATCH($B$1, resultados!$A$1:$ZZ$1, 0))</f>
        <v/>
      </c>
      <c r="B1177">
        <f>INDEX(resultados!$A$2:$ZZ$1925, 1171, MATCH($B$2, resultados!$A$1:$ZZ$1, 0))</f>
        <v/>
      </c>
      <c r="C1177">
        <f>INDEX(resultados!$A$2:$ZZ$1925, 1171, MATCH($B$3, resultados!$A$1:$ZZ$1, 0))</f>
        <v/>
      </c>
    </row>
    <row r="1178">
      <c r="A1178">
        <f>INDEX(resultados!$A$2:$ZZ$1925, 1172, MATCH($B$1, resultados!$A$1:$ZZ$1, 0))</f>
        <v/>
      </c>
      <c r="B1178">
        <f>INDEX(resultados!$A$2:$ZZ$1925, 1172, MATCH($B$2, resultados!$A$1:$ZZ$1, 0))</f>
        <v/>
      </c>
      <c r="C1178">
        <f>INDEX(resultados!$A$2:$ZZ$1925, 1172, MATCH($B$3, resultados!$A$1:$ZZ$1, 0))</f>
        <v/>
      </c>
    </row>
    <row r="1179">
      <c r="A1179">
        <f>INDEX(resultados!$A$2:$ZZ$1925, 1173, MATCH($B$1, resultados!$A$1:$ZZ$1, 0))</f>
        <v/>
      </c>
      <c r="B1179">
        <f>INDEX(resultados!$A$2:$ZZ$1925, 1173, MATCH($B$2, resultados!$A$1:$ZZ$1, 0))</f>
        <v/>
      </c>
      <c r="C1179">
        <f>INDEX(resultados!$A$2:$ZZ$1925, 1173, MATCH($B$3, resultados!$A$1:$ZZ$1, 0))</f>
        <v/>
      </c>
    </row>
    <row r="1180">
      <c r="A1180">
        <f>INDEX(resultados!$A$2:$ZZ$1925, 1174, MATCH($B$1, resultados!$A$1:$ZZ$1, 0))</f>
        <v/>
      </c>
      <c r="B1180">
        <f>INDEX(resultados!$A$2:$ZZ$1925, 1174, MATCH($B$2, resultados!$A$1:$ZZ$1, 0))</f>
        <v/>
      </c>
      <c r="C1180">
        <f>INDEX(resultados!$A$2:$ZZ$1925, 1174, MATCH($B$3, resultados!$A$1:$ZZ$1, 0))</f>
        <v/>
      </c>
    </row>
    <row r="1181">
      <c r="A1181">
        <f>INDEX(resultados!$A$2:$ZZ$1925, 1175, MATCH($B$1, resultados!$A$1:$ZZ$1, 0))</f>
        <v/>
      </c>
      <c r="B1181">
        <f>INDEX(resultados!$A$2:$ZZ$1925, 1175, MATCH($B$2, resultados!$A$1:$ZZ$1, 0))</f>
        <v/>
      </c>
      <c r="C1181">
        <f>INDEX(resultados!$A$2:$ZZ$1925, 1175, MATCH($B$3, resultados!$A$1:$ZZ$1, 0))</f>
        <v/>
      </c>
    </row>
    <row r="1182">
      <c r="A1182">
        <f>INDEX(resultados!$A$2:$ZZ$1925, 1176, MATCH($B$1, resultados!$A$1:$ZZ$1, 0))</f>
        <v/>
      </c>
      <c r="B1182">
        <f>INDEX(resultados!$A$2:$ZZ$1925, 1176, MATCH($B$2, resultados!$A$1:$ZZ$1, 0))</f>
        <v/>
      </c>
      <c r="C1182">
        <f>INDEX(resultados!$A$2:$ZZ$1925, 1176, MATCH($B$3, resultados!$A$1:$ZZ$1, 0))</f>
        <v/>
      </c>
    </row>
    <row r="1183">
      <c r="A1183">
        <f>INDEX(resultados!$A$2:$ZZ$1925, 1177, MATCH($B$1, resultados!$A$1:$ZZ$1, 0))</f>
        <v/>
      </c>
      <c r="B1183">
        <f>INDEX(resultados!$A$2:$ZZ$1925, 1177, MATCH($B$2, resultados!$A$1:$ZZ$1, 0))</f>
        <v/>
      </c>
      <c r="C1183">
        <f>INDEX(resultados!$A$2:$ZZ$1925, 1177, MATCH($B$3, resultados!$A$1:$ZZ$1, 0))</f>
        <v/>
      </c>
    </row>
    <row r="1184">
      <c r="A1184">
        <f>INDEX(resultados!$A$2:$ZZ$1925, 1178, MATCH($B$1, resultados!$A$1:$ZZ$1, 0))</f>
        <v/>
      </c>
      <c r="B1184">
        <f>INDEX(resultados!$A$2:$ZZ$1925, 1178, MATCH($B$2, resultados!$A$1:$ZZ$1, 0))</f>
        <v/>
      </c>
      <c r="C1184">
        <f>INDEX(resultados!$A$2:$ZZ$1925, 1178, MATCH($B$3, resultados!$A$1:$ZZ$1, 0))</f>
        <v/>
      </c>
    </row>
    <row r="1185">
      <c r="A1185">
        <f>INDEX(resultados!$A$2:$ZZ$1925, 1179, MATCH($B$1, resultados!$A$1:$ZZ$1, 0))</f>
        <v/>
      </c>
      <c r="B1185">
        <f>INDEX(resultados!$A$2:$ZZ$1925, 1179, MATCH($B$2, resultados!$A$1:$ZZ$1, 0))</f>
        <v/>
      </c>
      <c r="C1185">
        <f>INDEX(resultados!$A$2:$ZZ$1925, 1179, MATCH($B$3, resultados!$A$1:$ZZ$1, 0))</f>
        <v/>
      </c>
    </row>
    <row r="1186">
      <c r="A1186">
        <f>INDEX(resultados!$A$2:$ZZ$1925, 1180, MATCH($B$1, resultados!$A$1:$ZZ$1, 0))</f>
        <v/>
      </c>
      <c r="B1186">
        <f>INDEX(resultados!$A$2:$ZZ$1925, 1180, MATCH($B$2, resultados!$A$1:$ZZ$1, 0))</f>
        <v/>
      </c>
      <c r="C1186">
        <f>INDEX(resultados!$A$2:$ZZ$1925, 1180, MATCH($B$3, resultados!$A$1:$ZZ$1, 0))</f>
        <v/>
      </c>
    </row>
    <row r="1187">
      <c r="A1187">
        <f>INDEX(resultados!$A$2:$ZZ$1925, 1181, MATCH($B$1, resultados!$A$1:$ZZ$1, 0))</f>
        <v/>
      </c>
      <c r="B1187">
        <f>INDEX(resultados!$A$2:$ZZ$1925, 1181, MATCH($B$2, resultados!$A$1:$ZZ$1, 0))</f>
        <v/>
      </c>
      <c r="C1187">
        <f>INDEX(resultados!$A$2:$ZZ$1925, 1181, MATCH($B$3, resultados!$A$1:$ZZ$1, 0))</f>
        <v/>
      </c>
    </row>
    <row r="1188">
      <c r="A1188">
        <f>INDEX(resultados!$A$2:$ZZ$1925, 1182, MATCH($B$1, resultados!$A$1:$ZZ$1, 0))</f>
        <v/>
      </c>
      <c r="B1188">
        <f>INDEX(resultados!$A$2:$ZZ$1925, 1182, MATCH($B$2, resultados!$A$1:$ZZ$1, 0))</f>
        <v/>
      </c>
      <c r="C1188">
        <f>INDEX(resultados!$A$2:$ZZ$1925, 1182, MATCH($B$3, resultados!$A$1:$ZZ$1, 0))</f>
        <v/>
      </c>
    </row>
    <row r="1189">
      <c r="A1189">
        <f>INDEX(resultados!$A$2:$ZZ$1925, 1183, MATCH($B$1, resultados!$A$1:$ZZ$1, 0))</f>
        <v/>
      </c>
      <c r="B1189">
        <f>INDEX(resultados!$A$2:$ZZ$1925, 1183, MATCH($B$2, resultados!$A$1:$ZZ$1, 0))</f>
        <v/>
      </c>
      <c r="C1189">
        <f>INDEX(resultados!$A$2:$ZZ$1925, 1183, MATCH($B$3, resultados!$A$1:$ZZ$1, 0))</f>
        <v/>
      </c>
    </row>
    <row r="1190">
      <c r="A1190">
        <f>INDEX(resultados!$A$2:$ZZ$1925, 1184, MATCH($B$1, resultados!$A$1:$ZZ$1, 0))</f>
        <v/>
      </c>
      <c r="B1190">
        <f>INDEX(resultados!$A$2:$ZZ$1925, 1184, MATCH($B$2, resultados!$A$1:$ZZ$1, 0))</f>
        <v/>
      </c>
      <c r="C1190">
        <f>INDEX(resultados!$A$2:$ZZ$1925, 1184, MATCH($B$3, resultados!$A$1:$ZZ$1, 0))</f>
        <v/>
      </c>
    </row>
    <row r="1191">
      <c r="A1191">
        <f>INDEX(resultados!$A$2:$ZZ$1925, 1185, MATCH($B$1, resultados!$A$1:$ZZ$1, 0))</f>
        <v/>
      </c>
      <c r="B1191">
        <f>INDEX(resultados!$A$2:$ZZ$1925, 1185, MATCH($B$2, resultados!$A$1:$ZZ$1, 0))</f>
        <v/>
      </c>
      <c r="C1191">
        <f>INDEX(resultados!$A$2:$ZZ$1925, 1185, MATCH($B$3, resultados!$A$1:$ZZ$1, 0))</f>
        <v/>
      </c>
    </row>
    <row r="1192">
      <c r="A1192">
        <f>INDEX(resultados!$A$2:$ZZ$1925, 1186, MATCH($B$1, resultados!$A$1:$ZZ$1, 0))</f>
        <v/>
      </c>
      <c r="B1192">
        <f>INDEX(resultados!$A$2:$ZZ$1925, 1186, MATCH($B$2, resultados!$A$1:$ZZ$1, 0))</f>
        <v/>
      </c>
      <c r="C1192">
        <f>INDEX(resultados!$A$2:$ZZ$1925, 1186, MATCH($B$3, resultados!$A$1:$ZZ$1, 0))</f>
        <v/>
      </c>
    </row>
    <row r="1193">
      <c r="A1193">
        <f>INDEX(resultados!$A$2:$ZZ$1925, 1187, MATCH($B$1, resultados!$A$1:$ZZ$1, 0))</f>
        <v/>
      </c>
      <c r="B1193">
        <f>INDEX(resultados!$A$2:$ZZ$1925, 1187, MATCH($B$2, resultados!$A$1:$ZZ$1, 0))</f>
        <v/>
      </c>
      <c r="C1193">
        <f>INDEX(resultados!$A$2:$ZZ$1925, 1187, MATCH($B$3, resultados!$A$1:$ZZ$1, 0))</f>
        <v/>
      </c>
    </row>
    <row r="1194">
      <c r="A1194">
        <f>INDEX(resultados!$A$2:$ZZ$1925, 1188, MATCH($B$1, resultados!$A$1:$ZZ$1, 0))</f>
        <v/>
      </c>
      <c r="B1194">
        <f>INDEX(resultados!$A$2:$ZZ$1925, 1188, MATCH($B$2, resultados!$A$1:$ZZ$1, 0))</f>
        <v/>
      </c>
      <c r="C1194">
        <f>INDEX(resultados!$A$2:$ZZ$1925, 1188, MATCH($B$3, resultados!$A$1:$ZZ$1, 0))</f>
        <v/>
      </c>
    </row>
    <row r="1195">
      <c r="A1195">
        <f>INDEX(resultados!$A$2:$ZZ$1925, 1189, MATCH($B$1, resultados!$A$1:$ZZ$1, 0))</f>
        <v/>
      </c>
      <c r="B1195">
        <f>INDEX(resultados!$A$2:$ZZ$1925, 1189, MATCH($B$2, resultados!$A$1:$ZZ$1, 0))</f>
        <v/>
      </c>
      <c r="C1195">
        <f>INDEX(resultados!$A$2:$ZZ$1925, 1189, MATCH($B$3, resultados!$A$1:$ZZ$1, 0))</f>
        <v/>
      </c>
    </row>
    <row r="1196">
      <c r="A1196">
        <f>INDEX(resultados!$A$2:$ZZ$1925, 1190, MATCH($B$1, resultados!$A$1:$ZZ$1, 0))</f>
        <v/>
      </c>
      <c r="B1196">
        <f>INDEX(resultados!$A$2:$ZZ$1925, 1190, MATCH($B$2, resultados!$A$1:$ZZ$1, 0))</f>
        <v/>
      </c>
      <c r="C1196">
        <f>INDEX(resultados!$A$2:$ZZ$1925, 1190, MATCH($B$3, resultados!$A$1:$ZZ$1, 0))</f>
        <v/>
      </c>
    </row>
    <row r="1197">
      <c r="A1197">
        <f>INDEX(resultados!$A$2:$ZZ$1925, 1191, MATCH($B$1, resultados!$A$1:$ZZ$1, 0))</f>
        <v/>
      </c>
      <c r="B1197">
        <f>INDEX(resultados!$A$2:$ZZ$1925, 1191, MATCH($B$2, resultados!$A$1:$ZZ$1, 0))</f>
        <v/>
      </c>
      <c r="C1197">
        <f>INDEX(resultados!$A$2:$ZZ$1925, 1191, MATCH($B$3, resultados!$A$1:$ZZ$1, 0))</f>
        <v/>
      </c>
    </row>
    <row r="1198">
      <c r="A1198">
        <f>INDEX(resultados!$A$2:$ZZ$1925, 1192, MATCH($B$1, resultados!$A$1:$ZZ$1, 0))</f>
        <v/>
      </c>
      <c r="B1198">
        <f>INDEX(resultados!$A$2:$ZZ$1925, 1192, MATCH($B$2, resultados!$A$1:$ZZ$1, 0))</f>
        <v/>
      </c>
      <c r="C1198">
        <f>INDEX(resultados!$A$2:$ZZ$1925, 1192, MATCH($B$3, resultados!$A$1:$ZZ$1, 0))</f>
        <v/>
      </c>
    </row>
    <row r="1199">
      <c r="A1199">
        <f>INDEX(resultados!$A$2:$ZZ$1925, 1193, MATCH($B$1, resultados!$A$1:$ZZ$1, 0))</f>
        <v/>
      </c>
      <c r="B1199">
        <f>INDEX(resultados!$A$2:$ZZ$1925, 1193, MATCH($B$2, resultados!$A$1:$ZZ$1, 0))</f>
        <v/>
      </c>
      <c r="C1199">
        <f>INDEX(resultados!$A$2:$ZZ$1925, 1193, MATCH($B$3, resultados!$A$1:$ZZ$1, 0))</f>
        <v/>
      </c>
    </row>
    <row r="1200">
      <c r="A1200">
        <f>INDEX(resultados!$A$2:$ZZ$1925, 1194, MATCH($B$1, resultados!$A$1:$ZZ$1, 0))</f>
        <v/>
      </c>
      <c r="B1200">
        <f>INDEX(resultados!$A$2:$ZZ$1925, 1194, MATCH($B$2, resultados!$A$1:$ZZ$1, 0))</f>
        <v/>
      </c>
      <c r="C1200">
        <f>INDEX(resultados!$A$2:$ZZ$1925, 1194, MATCH($B$3, resultados!$A$1:$ZZ$1, 0))</f>
        <v/>
      </c>
    </row>
    <row r="1201">
      <c r="A1201">
        <f>INDEX(resultados!$A$2:$ZZ$1925, 1195, MATCH($B$1, resultados!$A$1:$ZZ$1, 0))</f>
        <v/>
      </c>
      <c r="B1201">
        <f>INDEX(resultados!$A$2:$ZZ$1925, 1195, MATCH($B$2, resultados!$A$1:$ZZ$1, 0))</f>
        <v/>
      </c>
      <c r="C1201">
        <f>INDEX(resultados!$A$2:$ZZ$1925, 1195, MATCH($B$3, resultados!$A$1:$ZZ$1, 0))</f>
        <v/>
      </c>
    </row>
    <row r="1202">
      <c r="A1202">
        <f>INDEX(resultados!$A$2:$ZZ$1925, 1196, MATCH($B$1, resultados!$A$1:$ZZ$1, 0))</f>
        <v/>
      </c>
      <c r="B1202">
        <f>INDEX(resultados!$A$2:$ZZ$1925, 1196, MATCH($B$2, resultados!$A$1:$ZZ$1, 0))</f>
        <v/>
      </c>
      <c r="C1202">
        <f>INDEX(resultados!$A$2:$ZZ$1925, 1196, MATCH($B$3, resultados!$A$1:$ZZ$1, 0))</f>
        <v/>
      </c>
    </row>
    <row r="1203">
      <c r="A1203">
        <f>INDEX(resultados!$A$2:$ZZ$1925, 1197, MATCH($B$1, resultados!$A$1:$ZZ$1, 0))</f>
        <v/>
      </c>
      <c r="B1203">
        <f>INDEX(resultados!$A$2:$ZZ$1925, 1197, MATCH($B$2, resultados!$A$1:$ZZ$1, 0))</f>
        <v/>
      </c>
      <c r="C1203">
        <f>INDEX(resultados!$A$2:$ZZ$1925, 1197, MATCH($B$3, resultados!$A$1:$ZZ$1, 0))</f>
        <v/>
      </c>
    </row>
    <row r="1204">
      <c r="A1204">
        <f>INDEX(resultados!$A$2:$ZZ$1925, 1198, MATCH($B$1, resultados!$A$1:$ZZ$1, 0))</f>
        <v/>
      </c>
      <c r="B1204">
        <f>INDEX(resultados!$A$2:$ZZ$1925, 1198, MATCH($B$2, resultados!$A$1:$ZZ$1, 0))</f>
        <v/>
      </c>
      <c r="C1204">
        <f>INDEX(resultados!$A$2:$ZZ$1925, 1198, MATCH($B$3, resultados!$A$1:$ZZ$1, 0))</f>
        <v/>
      </c>
    </row>
    <row r="1205">
      <c r="A1205">
        <f>INDEX(resultados!$A$2:$ZZ$1925, 1199, MATCH($B$1, resultados!$A$1:$ZZ$1, 0))</f>
        <v/>
      </c>
      <c r="B1205">
        <f>INDEX(resultados!$A$2:$ZZ$1925, 1199, MATCH($B$2, resultados!$A$1:$ZZ$1, 0))</f>
        <v/>
      </c>
      <c r="C1205">
        <f>INDEX(resultados!$A$2:$ZZ$1925, 1199, MATCH($B$3, resultados!$A$1:$ZZ$1, 0))</f>
        <v/>
      </c>
    </row>
    <row r="1206">
      <c r="A1206">
        <f>INDEX(resultados!$A$2:$ZZ$1925, 1200, MATCH($B$1, resultados!$A$1:$ZZ$1, 0))</f>
        <v/>
      </c>
      <c r="B1206">
        <f>INDEX(resultados!$A$2:$ZZ$1925, 1200, MATCH($B$2, resultados!$A$1:$ZZ$1, 0))</f>
        <v/>
      </c>
      <c r="C1206">
        <f>INDEX(resultados!$A$2:$ZZ$1925, 1200, MATCH($B$3, resultados!$A$1:$ZZ$1, 0))</f>
        <v/>
      </c>
    </row>
    <row r="1207">
      <c r="A1207">
        <f>INDEX(resultados!$A$2:$ZZ$1925, 1201, MATCH($B$1, resultados!$A$1:$ZZ$1, 0))</f>
        <v/>
      </c>
      <c r="B1207">
        <f>INDEX(resultados!$A$2:$ZZ$1925, 1201, MATCH($B$2, resultados!$A$1:$ZZ$1, 0))</f>
        <v/>
      </c>
      <c r="C1207">
        <f>INDEX(resultados!$A$2:$ZZ$1925, 1201, MATCH($B$3, resultados!$A$1:$ZZ$1, 0))</f>
        <v/>
      </c>
    </row>
    <row r="1208">
      <c r="A1208">
        <f>INDEX(resultados!$A$2:$ZZ$1925, 1202, MATCH($B$1, resultados!$A$1:$ZZ$1, 0))</f>
        <v/>
      </c>
      <c r="B1208">
        <f>INDEX(resultados!$A$2:$ZZ$1925, 1202, MATCH($B$2, resultados!$A$1:$ZZ$1, 0))</f>
        <v/>
      </c>
      <c r="C1208">
        <f>INDEX(resultados!$A$2:$ZZ$1925, 1202, MATCH($B$3, resultados!$A$1:$ZZ$1, 0))</f>
        <v/>
      </c>
    </row>
    <row r="1209">
      <c r="A1209">
        <f>INDEX(resultados!$A$2:$ZZ$1925, 1203, MATCH($B$1, resultados!$A$1:$ZZ$1, 0))</f>
        <v/>
      </c>
      <c r="B1209">
        <f>INDEX(resultados!$A$2:$ZZ$1925, 1203, MATCH($B$2, resultados!$A$1:$ZZ$1, 0))</f>
        <v/>
      </c>
      <c r="C1209">
        <f>INDEX(resultados!$A$2:$ZZ$1925, 1203, MATCH($B$3, resultados!$A$1:$ZZ$1, 0))</f>
        <v/>
      </c>
    </row>
    <row r="1210">
      <c r="A1210">
        <f>INDEX(resultados!$A$2:$ZZ$1925, 1204, MATCH($B$1, resultados!$A$1:$ZZ$1, 0))</f>
        <v/>
      </c>
      <c r="B1210">
        <f>INDEX(resultados!$A$2:$ZZ$1925, 1204, MATCH($B$2, resultados!$A$1:$ZZ$1, 0))</f>
        <v/>
      </c>
      <c r="C1210">
        <f>INDEX(resultados!$A$2:$ZZ$1925, 1204, MATCH($B$3, resultados!$A$1:$ZZ$1, 0))</f>
        <v/>
      </c>
    </row>
    <row r="1211">
      <c r="A1211">
        <f>INDEX(resultados!$A$2:$ZZ$1925, 1205, MATCH($B$1, resultados!$A$1:$ZZ$1, 0))</f>
        <v/>
      </c>
      <c r="B1211">
        <f>INDEX(resultados!$A$2:$ZZ$1925, 1205, MATCH($B$2, resultados!$A$1:$ZZ$1, 0))</f>
        <v/>
      </c>
      <c r="C1211">
        <f>INDEX(resultados!$A$2:$ZZ$1925, 1205, MATCH($B$3, resultados!$A$1:$ZZ$1, 0))</f>
        <v/>
      </c>
    </row>
    <row r="1212">
      <c r="A1212">
        <f>INDEX(resultados!$A$2:$ZZ$1925, 1206, MATCH($B$1, resultados!$A$1:$ZZ$1, 0))</f>
        <v/>
      </c>
      <c r="B1212">
        <f>INDEX(resultados!$A$2:$ZZ$1925, 1206, MATCH($B$2, resultados!$A$1:$ZZ$1, 0))</f>
        <v/>
      </c>
      <c r="C1212">
        <f>INDEX(resultados!$A$2:$ZZ$1925, 1206, MATCH($B$3, resultados!$A$1:$ZZ$1, 0))</f>
        <v/>
      </c>
    </row>
    <row r="1213">
      <c r="A1213">
        <f>INDEX(resultados!$A$2:$ZZ$1925, 1207, MATCH($B$1, resultados!$A$1:$ZZ$1, 0))</f>
        <v/>
      </c>
      <c r="B1213">
        <f>INDEX(resultados!$A$2:$ZZ$1925, 1207, MATCH($B$2, resultados!$A$1:$ZZ$1, 0))</f>
        <v/>
      </c>
      <c r="C1213">
        <f>INDEX(resultados!$A$2:$ZZ$1925, 1207, MATCH($B$3, resultados!$A$1:$ZZ$1, 0))</f>
        <v/>
      </c>
    </row>
    <row r="1214">
      <c r="A1214">
        <f>INDEX(resultados!$A$2:$ZZ$1925, 1208, MATCH($B$1, resultados!$A$1:$ZZ$1, 0))</f>
        <v/>
      </c>
      <c r="B1214">
        <f>INDEX(resultados!$A$2:$ZZ$1925, 1208, MATCH($B$2, resultados!$A$1:$ZZ$1, 0))</f>
        <v/>
      </c>
      <c r="C1214">
        <f>INDEX(resultados!$A$2:$ZZ$1925, 1208, MATCH($B$3, resultados!$A$1:$ZZ$1, 0))</f>
        <v/>
      </c>
    </row>
    <row r="1215">
      <c r="A1215">
        <f>INDEX(resultados!$A$2:$ZZ$1925, 1209, MATCH($B$1, resultados!$A$1:$ZZ$1, 0))</f>
        <v/>
      </c>
      <c r="B1215">
        <f>INDEX(resultados!$A$2:$ZZ$1925, 1209, MATCH($B$2, resultados!$A$1:$ZZ$1, 0))</f>
        <v/>
      </c>
      <c r="C1215">
        <f>INDEX(resultados!$A$2:$ZZ$1925, 1209, MATCH($B$3, resultados!$A$1:$ZZ$1, 0))</f>
        <v/>
      </c>
    </row>
    <row r="1216">
      <c r="A1216">
        <f>INDEX(resultados!$A$2:$ZZ$1925, 1210, MATCH($B$1, resultados!$A$1:$ZZ$1, 0))</f>
        <v/>
      </c>
      <c r="B1216">
        <f>INDEX(resultados!$A$2:$ZZ$1925, 1210, MATCH($B$2, resultados!$A$1:$ZZ$1, 0))</f>
        <v/>
      </c>
      <c r="C1216">
        <f>INDEX(resultados!$A$2:$ZZ$1925, 1210, MATCH($B$3, resultados!$A$1:$ZZ$1, 0))</f>
        <v/>
      </c>
    </row>
    <row r="1217">
      <c r="A1217">
        <f>INDEX(resultados!$A$2:$ZZ$1925, 1211, MATCH($B$1, resultados!$A$1:$ZZ$1, 0))</f>
        <v/>
      </c>
      <c r="B1217">
        <f>INDEX(resultados!$A$2:$ZZ$1925, 1211, MATCH($B$2, resultados!$A$1:$ZZ$1, 0))</f>
        <v/>
      </c>
      <c r="C1217">
        <f>INDEX(resultados!$A$2:$ZZ$1925, 1211, MATCH($B$3, resultados!$A$1:$ZZ$1, 0))</f>
        <v/>
      </c>
    </row>
    <row r="1218">
      <c r="A1218">
        <f>INDEX(resultados!$A$2:$ZZ$1925, 1212, MATCH($B$1, resultados!$A$1:$ZZ$1, 0))</f>
        <v/>
      </c>
      <c r="B1218">
        <f>INDEX(resultados!$A$2:$ZZ$1925, 1212, MATCH($B$2, resultados!$A$1:$ZZ$1, 0))</f>
        <v/>
      </c>
      <c r="C1218">
        <f>INDEX(resultados!$A$2:$ZZ$1925, 1212, MATCH($B$3, resultados!$A$1:$ZZ$1, 0))</f>
        <v/>
      </c>
    </row>
    <row r="1219">
      <c r="A1219">
        <f>INDEX(resultados!$A$2:$ZZ$1925, 1213, MATCH($B$1, resultados!$A$1:$ZZ$1, 0))</f>
        <v/>
      </c>
      <c r="B1219">
        <f>INDEX(resultados!$A$2:$ZZ$1925, 1213, MATCH($B$2, resultados!$A$1:$ZZ$1, 0))</f>
        <v/>
      </c>
      <c r="C1219">
        <f>INDEX(resultados!$A$2:$ZZ$1925, 1213, MATCH($B$3, resultados!$A$1:$ZZ$1, 0))</f>
        <v/>
      </c>
    </row>
    <row r="1220">
      <c r="A1220">
        <f>INDEX(resultados!$A$2:$ZZ$1925, 1214, MATCH($B$1, resultados!$A$1:$ZZ$1, 0))</f>
        <v/>
      </c>
      <c r="B1220">
        <f>INDEX(resultados!$A$2:$ZZ$1925, 1214, MATCH($B$2, resultados!$A$1:$ZZ$1, 0))</f>
        <v/>
      </c>
      <c r="C1220">
        <f>INDEX(resultados!$A$2:$ZZ$1925, 1214, MATCH($B$3, resultados!$A$1:$ZZ$1, 0))</f>
        <v/>
      </c>
    </row>
    <row r="1221">
      <c r="A1221">
        <f>INDEX(resultados!$A$2:$ZZ$1925, 1215, MATCH($B$1, resultados!$A$1:$ZZ$1, 0))</f>
        <v/>
      </c>
      <c r="B1221">
        <f>INDEX(resultados!$A$2:$ZZ$1925, 1215, MATCH($B$2, resultados!$A$1:$ZZ$1, 0))</f>
        <v/>
      </c>
      <c r="C1221">
        <f>INDEX(resultados!$A$2:$ZZ$1925, 1215, MATCH($B$3, resultados!$A$1:$ZZ$1, 0))</f>
        <v/>
      </c>
    </row>
    <row r="1222">
      <c r="A1222">
        <f>INDEX(resultados!$A$2:$ZZ$1925, 1216, MATCH($B$1, resultados!$A$1:$ZZ$1, 0))</f>
        <v/>
      </c>
      <c r="B1222">
        <f>INDEX(resultados!$A$2:$ZZ$1925, 1216, MATCH($B$2, resultados!$A$1:$ZZ$1, 0))</f>
        <v/>
      </c>
      <c r="C1222">
        <f>INDEX(resultados!$A$2:$ZZ$1925, 1216, MATCH($B$3, resultados!$A$1:$ZZ$1, 0))</f>
        <v/>
      </c>
    </row>
    <row r="1223">
      <c r="A1223">
        <f>INDEX(resultados!$A$2:$ZZ$1925, 1217, MATCH($B$1, resultados!$A$1:$ZZ$1, 0))</f>
        <v/>
      </c>
      <c r="B1223">
        <f>INDEX(resultados!$A$2:$ZZ$1925, 1217, MATCH($B$2, resultados!$A$1:$ZZ$1, 0))</f>
        <v/>
      </c>
      <c r="C1223">
        <f>INDEX(resultados!$A$2:$ZZ$1925, 1217, MATCH($B$3, resultados!$A$1:$ZZ$1, 0))</f>
        <v/>
      </c>
    </row>
    <row r="1224">
      <c r="A1224">
        <f>INDEX(resultados!$A$2:$ZZ$1925, 1218, MATCH($B$1, resultados!$A$1:$ZZ$1, 0))</f>
        <v/>
      </c>
      <c r="B1224">
        <f>INDEX(resultados!$A$2:$ZZ$1925, 1218, MATCH($B$2, resultados!$A$1:$ZZ$1, 0))</f>
        <v/>
      </c>
      <c r="C1224">
        <f>INDEX(resultados!$A$2:$ZZ$1925, 1218, MATCH($B$3, resultados!$A$1:$ZZ$1, 0))</f>
        <v/>
      </c>
    </row>
    <row r="1225">
      <c r="A1225">
        <f>INDEX(resultados!$A$2:$ZZ$1925, 1219, MATCH($B$1, resultados!$A$1:$ZZ$1, 0))</f>
        <v/>
      </c>
      <c r="B1225">
        <f>INDEX(resultados!$A$2:$ZZ$1925, 1219, MATCH($B$2, resultados!$A$1:$ZZ$1, 0))</f>
        <v/>
      </c>
      <c r="C1225">
        <f>INDEX(resultados!$A$2:$ZZ$1925, 1219, MATCH($B$3, resultados!$A$1:$ZZ$1, 0))</f>
        <v/>
      </c>
    </row>
    <row r="1226">
      <c r="A1226">
        <f>INDEX(resultados!$A$2:$ZZ$1925, 1220, MATCH($B$1, resultados!$A$1:$ZZ$1, 0))</f>
        <v/>
      </c>
      <c r="B1226">
        <f>INDEX(resultados!$A$2:$ZZ$1925, 1220, MATCH($B$2, resultados!$A$1:$ZZ$1, 0))</f>
        <v/>
      </c>
      <c r="C1226">
        <f>INDEX(resultados!$A$2:$ZZ$1925, 1220, MATCH($B$3, resultados!$A$1:$ZZ$1, 0))</f>
        <v/>
      </c>
    </row>
    <row r="1227">
      <c r="A1227">
        <f>INDEX(resultados!$A$2:$ZZ$1925, 1221, MATCH($B$1, resultados!$A$1:$ZZ$1, 0))</f>
        <v/>
      </c>
      <c r="B1227">
        <f>INDEX(resultados!$A$2:$ZZ$1925, 1221, MATCH($B$2, resultados!$A$1:$ZZ$1, 0))</f>
        <v/>
      </c>
      <c r="C1227">
        <f>INDEX(resultados!$A$2:$ZZ$1925, 1221, MATCH($B$3, resultados!$A$1:$ZZ$1, 0))</f>
        <v/>
      </c>
    </row>
    <row r="1228">
      <c r="A1228">
        <f>INDEX(resultados!$A$2:$ZZ$1925, 1222, MATCH($B$1, resultados!$A$1:$ZZ$1, 0))</f>
        <v/>
      </c>
      <c r="B1228">
        <f>INDEX(resultados!$A$2:$ZZ$1925, 1222, MATCH($B$2, resultados!$A$1:$ZZ$1, 0))</f>
        <v/>
      </c>
      <c r="C1228">
        <f>INDEX(resultados!$A$2:$ZZ$1925, 1222, MATCH($B$3, resultados!$A$1:$ZZ$1, 0))</f>
        <v/>
      </c>
    </row>
    <row r="1229">
      <c r="A1229">
        <f>INDEX(resultados!$A$2:$ZZ$1925, 1223, MATCH($B$1, resultados!$A$1:$ZZ$1, 0))</f>
        <v/>
      </c>
      <c r="B1229">
        <f>INDEX(resultados!$A$2:$ZZ$1925, 1223, MATCH($B$2, resultados!$A$1:$ZZ$1, 0))</f>
        <v/>
      </c>
      <c r="C1229">
        <f>INDEX(resultados!$A$2:$ZZ$1925, 1223, MATCH($B$3, resultados!$A$1:$ZZ$1, 0))</f>
        <v/>
      </c>
    </row>
    <row r="1230">
      <c r="A1230">
        <f>INDEX(resultados!$A$2:$ZZ$1925, 1224, MATCH($B$1, resultados!$A$1:$ZZ$1, 0))</f>
        <v/>
      </c>
      <c r="B1230">
        <f>INDEX(resultados!$A$2:$ZZ$1925, 1224, MATCH($B$2, resultados!$A$1:$ZZ$1, 0))</f>
        <v/>
      </c>
      <c r="C1230">
        <f>INDEX(resultados!$A$2:$ZZ$1925, 1224, MATCH($B$3, resultados!$A$1:$ZZ$1, 0))</f>
        <v/>
      </c>
    </row>
    <row r="1231">
      <c r="A1231">
        <f>INDEX(resultados!$A$2:$ZZ$1925, 1225, MATCH($B$1, resultados!$A$1:$ZZ$1, 0))</f>
        <v/>
      </c>
      <c r="B1231">
        <f>INDEX(resultados!$A$2:$ZZ$1925, 1225, MATCH($B$2, resultados!$A$1:$ZZ$1, 0))</f>
        <v/>
      </c>
      <c r="C1231">
        <f>INDEX(resultados!$A$2:$ZZ$1925, 1225, MATCH($B$3, resultados!$A$1:$ZZ$1, 0))</f>
        <v/>
      </c>
    </row>
    <row r="1232">
      <c r="A1232">
        <f>INDEX(resultados!$A$2:$ZZ$1925, 1226, MATCH($B$1, resultados!$A$1:$ZZ$1, 0))</f>
        <v/>
      </c>
      <c r="B1232">
        <f>INDEX(resultados!$A$2:$ZZ$1925, 1226, MATCH($B$2, resultados!$A$1:$ZZ$1, 0))</f>
        <v/>
      </c>
      <c r="C1232">
        <f>INDEX(resultados!$A$2:$ZZ$1925, 1226, MATCH($B$3, resultados!$A$1:$ZZ$1, 0))</f>
        <v/>
      </c>
    </row>
    <row r="1233">
      <c r="A1233">
        <f>INDEX(resultados!$A$2:$ZZ$1925, 1227, MATCH($B$1, resultados!$A$1:$ZZ$1, 0))</f>
        <v/>
      </c>
      <c r="B1233">
        <f>INDEX(resultados!$A$2:$ZZ$1925, 1227, MATCH($B$2, resultados!$A$1:$ZZ$1, 0))</f>
        <v/>
      </c>
      <c r="C1233">
        <f>INDEX(resultados!$A$2:$ZZ$1925, 1227, MATCH($B$3, resultados!$A$1:$ZZ$1, 0))</f>
        <v/>
      </c>
    </row>
    <row r="1234">
      <c r="A1234">
        <f>INDEX(resultados!$A$2:$ZZ$1925, 1228, MATCH($B$1, resultados!$A$1:$ZZ$1, 0))</f>
        <v/>
      </c>
      <c r="B1234">
        <f>INDEX(resultados!$A$2:$ZZ$1925, 1228, MATCH($B$2, resultados!$A$1:$ZZ$1, 0))</f>
        <v/>
      </c>
      <c r="C1234">
        <f>INDEX(resultados!$A$2:$ZZ$1925, 1228, MATCH($B$3, resultados!$A$1:$ZZ$1, 0))</f>
        <v/>
      </c>
    </row>
    <row r="1235">
      <c r="A1235">
        <f>INDEX(resultados!$A$2:$ZZ$1925, 1229, MATCH($B$1, resultados!$A$1:$ZZ$1, 0))</f>
        <v/>
      </c>
      <c r="B1235">
        <f>INDEX(resultados!$A$2:$ZZ$1925, 1229, MATCH($B$2, resultados!$A$1:$ZZ$1, 0))</f>
        <v/>
      </c>
      <c r="C1235">
        <f>INDEX(resultados!$A$2:$ZZ$1925, 1229, MATCH($B$3, resultados!$A$1:$ZZ$1, 0))</f>
        <v/>
      </c>
    </row>
    <row r="1236">
      <c r="A1236">
        <f>INDEX(resultados!$A$2:$ZZ$1925, 1230, MATCH($B$1, resultados!$A$1:$ZZ$1, 0))</f>
        <v/>
      </c>
      <c r="B1236">
        <f>INDEX(resultados!$A$2:$ZZ$1925, 1230, MATCH($B$2, resultados!$A$1:$ZZ$1, 0))</f>
        <v/>
      </c>
      <c r="C1236">
        <f>INDEX(resultados!$A$2:$ZZ$1925, 1230, MATCH($B$3, resultados!$A$1:$ZZ$1, 0))</f>
        <v/>
      </c>
    </row>
    <row r="1237">
      <c r="A1237">
        <f>INDEX(resultados!$A$2:$ZZ$1925, 1231, MATCH($B$1, resultados!$A$1:$ZZ$1, 0))</f>
        <v/>
      </c>
      <c r="B1237">
        <f>INDEX(resultados!$A$2:$ZZ$1925, 1231, MATCH($B$2, resultados!$A$1:$ZZ$1, 0))</f>
        <v/>
      </c>
      <c r="C1237">
        <f>INDEX(resultados!$A$2:$ZZ$1925, 1231, MATCH($B$3, resultados!$A$1:$ZZ$1, 0))</f>
        <v/>
      </c>
    </row>
    <row r="1238">
      <c r="A1238">
        <f>INDEX(resultados!$A$2:$ZZ$1925, 1232, MATCH($B$1, resultados!$A$1:$ZZ$1, 0))</f>
        <v/>
      </c>
      <c r="B1238">
        <f>INDEX(resultados!$A$2:$ZZ$1925, 1232, MATCH($B$2, resultados!$A$1:$ZZ$1, 0))</f>
        <v/>
      </c>
      <c r="C1238">
        <f>INDEX(resultados!$A$2:$ZZ$1925, 1232, MATCH($B$3, resultados!$A$1:$ZZ$1, 0))</f>
        <v/>
      </c>
    </row>
    <row r="1239">
      <c r="A1239">
        <f>INDEX(resultados!$A$2:$ZZ$1925, 1233, MATCH($B$1, resultados!$A$1:$ZZ$1, 0))</f>
        <v/>
      </c>
      <c r="B1239">
        <f>INDEX(resultados!$A$2:$ZZ$1925, 1233, MATCH($B$2, resultados!$A$1:$ZZ$1, 0))</f>
        <v/>
      </c>
      <c r="C1239">
        <f>INDEX(resultados!$A$2:$ZZ$1925, 1233, MATCH($B$3, resultados!$A$1:$ZZ$1, 0))</f>
        <v/>
      </c>
    </row>
    <row r="1240">
      <c r="A1240">
        <f>INDEX(resultados!$A$2:$ZZ$1925, 1234, MATCH($B$1, resultados!$A$1:$ZZ$1, 0))</f>
        <v/>
      </c>
      <c r="B1240">
        <f>INDEX(resultados!$A$2:$ZZ$1925, 1234, MATCH($B$2, resultados!$A$1:$ZZ$1, 0))</f>
        <v/>
      </c>
      <c r="C1240">
        <f>INDEX(resultados!$A$2:$ZZ$1925, 1234, MATCH($B$3, resultados!$A$1:$ZZ$1, 0))</f>
        <v/>
      </c>
    </row>
    <row r="1241">
      <c r="A1241">
        <f>INDEX(resultados!$A$2:$ZZ$1925, 1235, MATCH($B$1, resultados!$A$1:$ZZ$1, 0))</f>
        <v/>
      </c>
      <c r="B1241">
        <f>INDEX(resultados!$A$2:$ZZ$1925, 1235, MATCH($B$2, resultados!$A$1:$ZZ$1, 0))</f>
        <v/>
      </c>
      <c r="C1241">
        <f>INDEX(resultados!$A$2:$ZZ$1925, 1235, MATCH($B$3, resultados!$A$1:$ZZ$1, 0))</f>
        <v/>
      </c>
    </row>
    <row r="1242">
      <c r="A1242">
        <f>INDEX(resultados!$A$2:$ZZ$1925, 1236, MATCH($B$1, resultados!$A$1:$ZZ$1, 0))</f>
        <v/>
      </c>
      <c r="B1242">
        <f>INDEX(resultados!$A$2:$ZZ$1925, 1236, MATCH($B$2, resultados!$A$1:$ZZ$1, 0))</f>
        <v/>
      </c>
      <c r="C1242">
        <f>INDEX(resultados!$A$2:$ZZ$1925, 1236, MATCH($B$3, resultados!$A$1:$ZZ$1, 0))</f>
        <v/>
      </c>
    </row>
    <row r="1243">
      <c r="A1243">
        <f>INDEX(resultados!$A$2:$ZZ$1925, 1237, MATCH($B$1, resultados!$A$1:$ZZ$1, 0))</f>
        <v/>
      </c>
      <c r="B1243">
        <f>INDEX(resultados!$A$2:$ZZ$1925, 1237, MATCH($B$2, resultados!$A$1:$ZZ$1, 0))</f>
        <v/>
      </c>
      <c r="C1243">
        <f>INDEX(resultados!$A$2:$ZZ$1925, 1237, MATCH($B$3, resultados!$A$1:$ZZ$1, 0))</f>
        <v/>
      </c>
    </row>
    <row r="1244">
      <c r="A1244">
        <f>INDEX(resultados!$A$2:$ZZ$1925, 1238, MATCH($B$1, resultados!$A$1:$ZZ$1, 0))</f>
        <v/>
      </c>
      <c r="B1244">
        <f>INDEX(resultados!$A$2:$ZZ$1925, 1238, MATCH($B$2, resultados!$A$1:$ZZ$1, 0))</f>
        <v/>
      </c>
      <c r="C1244">
        <f>INDEX(resultados!$A$2:$ZZ$1925, 1238, MATCH($B$3, resultados!$A$1:$ZZ$1, 0))</f>
        <v/>
      </c>
    </row>
    <row r="1245">
      <c r="A1245">
        <f>INDEX(resultados!$A$2:$ZZ$1925, 1239, MATCH($B$1, resultados!$A$1:$ZZ$1, 0))</f>
        <v/>
      </c>
      <c r="B1245">
        <f>INDEX(resultados!$A$2:$ZZ$1925, 1239, MATCH($B$2, resultados!$A$1:$ZZ$1, 0))</f>
        <v/>
      </c>
      <c r="C1245">
        <f>INDEX(resultados!$A$2:$ZZ$1925, 1239, MATCH($B$3, resultados!$A$1:$ZZ$1, 0))</f>
        <v/>
      </c>
    </row>
    <row r="1246">
      <c r="A1246">
        <f>INDEX(resultados!$A$2:$ZZ$1925, 1240, MATCH($B$1, resultados!$A$1:$ZZ$1, 0))</f>
        <v/>
      </c>
      <c r="B1246">
        <f>INDEX(resultados!$A$2:$ZZ$1925, 1240, MATCH($B$2, resultados!$A$1:$ZZ$1, 0))</f>
        <v/>
      </c>
      <c r="C1246">
        <f>INDEX(resultados!$A$2:$ZZ$1925, 1240, MATCH($B$3, resultados!$A$1:$ZZ$1, 0))</f>
        <v/>
      </c>
    </row>
    <row r="1247">
      <c r="A1247">
        <f>INDEX(resultados!$A$2:$ZZ$1925, 1241, MATCH($B$1, resultados!$A$1:$ZZ$1, 0))</f>
        <v/>
      </c>
      <c r="B1247">
        <f>INDEX(resultados!$A$2:$ZZ$1925, 1241, MATCH($B$2, resultados!$A$1:$ZZ$1, 0))</f>
        <v/>
      </c>
      <c r="C1247">
        <f>INDEX(resultados!$A$2:$ZZ$1925, 1241, MATCH($B$3, resultados!$A$1:$ZZ$1, 0))</f>
        <v/>
      </c>
    </row>
    <row r="1248">
      <c r="A1248">
        <f>INDEX(resultados!$A$2:$ZZ$1925, 1242, MATCH($B$1, resultados!$A$1:$ZZ$1, 0))</f>
        <v/>
      </c>
      <c r="B1248">
        <f>INDEX(resultados!$A$2:$ZZ$1925, 1242, MATCH($B$2, resultados!$A$1:$ZZ$1, 0))</f>
        <v/>
      </c>
      <c r="C1248">
        <f>INDEX(resultados!$A$2:$ZZ$1925, 1242, MATCH($B$3, resultados!$A$1:$ZZ$1, 0))</f>
        <v/>
      </c>
    </row>
    <row r="1249">
      <c r="A1249">
        <f>INDEX(resultados!$A$2:$ZZ$1925, 1243, MATCH($B$1, resultados!$A$1:$ZZ$1, 0))</f>
        <v/>
      </c>
      <c r="B1249">
        <f>INDEX(resultados!$A$2:$ZZ$1925, 1243, MATCH($B$2, resultados!$A$1:$ZZ$1, 0))</f>
        <v/>
      </c>
      <c r="C1249">
        <f>INDEX(resultados!$A$2:$ZZ$1925, 1243, MATCH($B$3, resultados!$A$1:$ZZ$1, 0))</f>
        <v/>
      </c>
    </row>
    <row r="1250">
      <c r="A1250">
        <f>INDEX(resultados!$A$2:$ZZ$1925, 1244, MATCH($B$1, resultados!$A$1:$ZZ$1, 0))</f>
        <v/>
      </c>
      <c r="B1250">
        <f>INDEX(resultados!$A$2:$ZZ$1925, 1244, MATCH($B$2, resultados!$A$1:$ZZ$1, 0))</f>
        <v/>
      </c>
      <c r="C1250">
        <f>INDEX(resultados!$A$2:$ZZ$1925, 1244, MATCH($B$3, resultados!$A$1:$ZZ$1, 0))</f>
        <v/>
      </c>
    </row>
    <row r="1251">
      <c r="A1251">
        <f>INDEX(resultados!$A$2:$ZZ$1925, 1245, MATCH($B$1, resultados!$A$1:$ZZ$1, 0))</f>
        <v/>
      </c>
      <c r="B1251">
        <f>INDEX(resultados!$A$2:$ZZ$1925, 1245, MATCH($B$2, resultados!$A$1:$ZZ$1, 0))</f>
        <v/>
      </c>
      <c r="C1251">
        <f>INDEX(resultados!$A$2:$ZZ$1925, 1245, MATCH($B$3, resultados!$A$1:$ZZ$1, 0))</f>
        <v/>
      </c>
    </row>
    <row r="1252">
      <c r="A1252">
        <f>INDEX(resultados!$A$2:$ZZ$1925, 1246, MATCH($B$1, resultados!$A$1:$ZZ$1, 0))</f>
        <v/>
      </c>
      <c r="B1252">
        <f>INDEX(resultados!$A$2:$ZZ$1925, 1246, MATCH($B$2, resultados!$A$1:$ZZ$1, 0))</f>
        <v/>
      </c>
      <c r="C1252">
        <f>INDEX(resultados!$A$2:$ZZ$1925, 1246, MATCH($B$3, resultados!$A$1:$ZZ$1, 0))</f>
        <v/>
      </c>
    </row>
    <row r="1253">
      <c r="A1253">
        <f>INDEX(resultados!$A$2:$ZZ$1925, 1247, MATCH($B$1, resultados!$A$1:$ZZ$1, 0))</f>
        <v/>
      </c>
      <c r="B1253">
        <f>INDEX(resultados!$A$2:$ZZ$1925, 1247, MATCH($B$2, resultados!$A$1:$ZZ$1, 0))</f>
        <v/>
      </c>
      <c r="C1253">
        <f>INDEX(resultados!$A$2:$ZZ$1925, 1247, MATCH($B$3, resultados!$A$1:$ZZ$1, 0))</f>
        <v/>
      </c>
    </row>
    <row r="1254">
      <c r="A1254">
        <f>INDEX(resultados!$A$2:$ZZ$1925, 1248, MATCH($B$1, resultados!$A$1:$ZZ$1, 0))</f>
        <v/>
      </c>
      <c r="B1254">
        <f>INDEX(resultados!$A$2:$ZZ$1925, 1248, MATCH($B$2, resultados!$A$1:$ZZ$1, 0))</f>
        <v/>
      </c>
      <c r="C1254">
        <f>INDEX(resultados!$A$2:$ZZ$1925, 1248, MATCH($B$3, resultados!$A$1:$ZZ$1, 0))</f>
        <v/>
      </c>
    </row>
    <row r="1255">
      <c r="A1255">
        <f>INDEX(resultados!$A$2:$ZZ$1925, 1249, MATCH($B$1, resultados!$A$1:$ZZ$1, 0))</f>
        <v/>
      </c>
      <c r="B1255">
        <f>INDEX(resultados!$A$2:$ZZ$1925, 1249, MATCH($B$2, resultados!$A$1:$ZZ$1, 0))</f>
        <v/>
      </c>
      <c r="C1255">
        <f>INDEX(resultados!$A$2:$ZZ$1925, 1249, MATCH($B$3, resultados!$A$1:$ZZ$1, 0))</f>
        <v/>
      </c>
    </row>
    <row r="1256">
      <c r="A1256">
        <f>INDEX(resultados!$A$2:$ZZ$1925, 1250, MATCH($B$1, resultados!$A$1:$ZZ$1, 0))</f>
        <v/>
      </c>
      <c r="B1256">
        <f>INDEX(resultados!$A$2:$ZZ$1925, 1250, MATCH($B$2, resultados!$A$1:$ZZ$1, 0))</f>
        <v/>
      </c>
      <c r="C1256">
        <f>INDEX(resultados!$A$2:$ZZ$1925, 1250, MATCH($B$3, resultados!$A$1:$ZZ$1, 0))</f>
        <v/>
      </c>
    </row>
    <row r="1257">
      <c r="A1257">
        <f>INDEX(resultados!$A$2:$ZZ$1925, 1251, MATCH($B$1, resultados!$A$1:$ZZ$1, 0))</f>
        <v/>
      </c>
      <c r="B1257">
        <f>INDEX(resultados!$A$2:$ZZ$1925, 1251, MATCH($B$2, resultados!$A$1:$ZZ$1, 0))</f>
        <v/>
      </c>
      <c r="C1257">
        <f>INDEX(resultados!$A$2:$ZZ$1925, 1251, MATCH($B$3, resultados!$A$1:$ZZ$1, 0))</f>
        <v/>
      </c>
    </row>
    <row r="1258">
      <c r="A1258">
        <f>INDEX(resultados!$A$2:$ZZ$1925, 1252, MATCH($B$1, resultados!$A$1:$ZZ$1, 0))</f>
        <v/>
      </c>
      <c r="B1258">
        <f>INDEX(resultados!$A$2:$ZZ$1925, 1252, MATCH($B$2, resultados!$A$1:$ZZ$1, 0))</f>
        <v/>
      </c>
      <c r="C1258">
        <f>INDEX(resultados!$A$2:$ZZ$1925, 1252, MATCH($B$3, resultados!$A$1:$ZZ$1, 0))</f>
        <v/>
      </c>
    </row>
    <row r="1259">
      <c r="A1259">
        <f>INDEX(resultados!$A$2:$ZZ$1925, 1253, MATCH($B$1, resultados!$A$1:$ZZ$1, 0))</f>
        <v/>
      </c>
      <c r="B1259">
        <f>INDEX(resultados!$A$2:$ZZ$1925, 1253, MATCH($B$2, resultados!$A$1:$ZZ$1, 0))</f>
        <v/>
      </c>
      <c r="C1259">
        <f>INDEX(resultados!$A$2:$ZZ$1925, 1253, MATCH($B$3, resultados!$A$1:$ZZ$1, 0))</f>
        <v/>
      </c>
    </row>
    <row r="1260">
      <c r="A1260">
        <f>INDEX(resultados!$A$2:$ZZ$1925, 1254, MATCH($B$1, resultados!$A$1:$ZZ$1, 0))</f>
        <v/>
      </c>
      <c r="B1260">
        <f>INDEX(resultados!$A$2:$ZZ$1925, 1254, MATCH($B$2, resultados!$A$1:$ZZ$1, 0))</f>
        <v/>
      </c>
      <c r="C1260">
        <f>INDEX(resultados!$A$2:$ZZ$1925, 1254, MATCH($B$3, resultados!$A$1:$ZZ$1, 0))</f>
        <v/>
      </c>
    </row>
    <row r="1261">
      <c r="A1261">
        <f>INDEX(resultados!$A$2:$ZZ$1925, 1255, MATCH($B$1, resultados!$A$1:$ZZ$1, 0))</f>
        <v/>
      </c>
      <c r="B1261">
        <f>INDEX(resultados!$A$2:$ZZ$1925, 1255, MATCH($B$2, resultados!$A$1:$ZZ$1, 0))</f>
        <v/>
      </c>
      <c r="C1261">
        <f>INDEX(resultados!$A$2:$ZZ$1925, 1255, MATCH($B$3, resultados!$A$1:$ZZ$1, 0))</f>
        <v/>
      </c>
    </row>
    <row r="1262">
      <c r="A1262">
        <f>INDEX(resultados!$A$2:$ZZ$1925, 1256, MATCH($B$1, resultados!$A$1:$ZZ$1, 0))</f>
        <v/>
      </c>
      <c r="B1262">
        <f>INDEX(resultados!$A$2:$ZZ$1925, 1256, MATCH($B$2, resultados!$A$1:$ZZ$1, 0))</f>
        <v/>
      </c>
      <c r="C1262">
        <f>INDEX(resultados!$A$2:$ZZ$1925, 1256, MATCH($B$3, resultados!$A$1:$ZZ$1, 0))</f>
        <v/>
      </c>
    </row>
    <row r="1263">
      <c r="A1263">
        <f>INDEX(resultados!$A$2:$ZZ$1925, 1257, MATCH($B$1, resultados!$A$1:$ZZ$1, 0))</f>
        <v/>
      </c>
      <c r="B1263">
        <f>INDEX(resultados!$A$2:$ZZ$1925, 1257, MATCH($B$2, resultados!$A$1:$ZZ$1, 0))</f>
        <v/>
      </c>
      <c r="C1263">
        <f>INDEX(resultados!$A$2:$ZZ$1925, 1257, MATCH($B$3, resultados!$A$1:$ZZ$1, 0))</f>
        <v/>
      </c>
    </row>
    <row r="1264">
      <c r="A1264">
        <f>INDEX(resultados!$A$2:$ZZ$1925, 1258, MATCH($B$1, resultados!$A$1:$ZZ$1, 0))</f>
        <v/>
      </c>
      <c r="B1264">
        <f>INDEX(resultados!$A$2:$ZZ$1925, 1258, MATCH($B$2, resultados!$A$1:$ZZ$1, 0))</f>
        <v/>
      </c>
      <c r="C1264">
        <f>INDEX(resultados!$A$2:$ZZ$1925, 1258, MATCH($B$3, resultados!$A$1:$ZZ$1, 0))</f>
        <v/>
      </c>
    </row>
    <row r="1265">
      <c r="A1265">
        <f>INDEX(resultados!$A$2:$ZZ$1925, 1259, MATCH($B$1, resultados!$A$1:$ZZ$1, 0))</f>
        <v/>
      </c>
      <c r="B1265">
        <f>INDEX(resultados!$A$2:$ZZ$1925, 1259, MATCH($B$2, resultados!$A$1:$ZZ$1, 0))</f>
        <v/>
      </c>
      <c r="C1265">
        <f>INDEX(resultados!$A$2:$ZZ$1925, 1259, MATCH($B$3, resultados!$A$1:$ZZ$1, 0))</f>
        <v/>
      </c>
    </row>
    <row r="1266">
      <c r="A1266">
        <f>INDEX(resultados!$A$2:$ZZ$1925, 1260, MATCH($B$1, resultados!$A$1:$ZZ$1, 0))</f>
        <v/>
      </c>
      <c r="B1266">
        <f>INDEX(resultados!$A$2:$ZZ$1925, 1260, MATCH($B$2, resultados!$A$1:$ZZ$1, 0))</f>
        <v/>
      </c>
      <c r="C1266">
        <f>INDEX(resultados!$A$2:$ZZ$1925, 1260, MATCH($B$3, resultados!$A$1:$ZZ$1, 0))</f>
        <v/>
      </c>
    </row>
    <row r="1267">
      <c r="A1267">
        <f>INDEX(resultados!$A$2:$ZZ$1925, 1261, MATCH($B$1, resultados!$A$1:$ZZ$1, 0))</f>
        <v/>
      </c>
      <c r="B1267">
        <f>INDEX(resultados!$A$2:$ZZ$1925, 1261, MATCH($B$2, resultados!$A$1:$ZZ$1, 0))</f>
        <v/>
      </c>
      <c r="C1267">
        <f>INDEX(resultados!$A$2:$ZZ$1925, 1261, MATCH($B$3, resultados!$A$1:$ZZ$1, 0))</f>
        <v/>
      </c>
    </row>
    <row r="1268">
      <c r="A1268">
        <f>INDEX(resultados!$A$2:$ZZ$1925, 1262, MATCH($B$1, resultados!$A$1:$ZZ$1, 0))</f>
        <v/>
      </c>
      <c r="B1268">
        <f>INDEX(resultados!$A$2:$ZZ$1925, 1262, MATCH($B$2, resultados!$A$1:$ZZ$1, 0))</f>
        <v/>
      </c>
      <c r="C1268">
        <f>INDEX(resultados!$A$2:$ZZ$1925, 1262, MATCH($B$3, resultados!$A$1:$ZZ$1, 0))</f>
        <v/>
      </c>
    </row>
    <row r="1269">
      <c r="A1269">
        <f>INDEX(resultados!$A$2:$ZZ$1925, 1263, MATCH($B$1, resultados!$A$1:$ZZ$1, 0))</f>
        <v/>
      </c>
      <c r="B1269">
        <f>INDEX(resultados!$A$2:$ZZ$1925, 1263, MATCH($B$2, resultados!$A$1:$ZZ$1, 0))</f>
        <v/>
      </c>
      <c r="C1269">
        <f>INDEX(resultados!$A$2:$ZZ$1925, 1263, MATCH($B$3, resultados!$A$1:$ZZ$1, 0))</f>
        <v/>
      </c>
    </row>
    <row r="1270">
      <c r="A1270">
        <f>INDEX(resultados!$A$2:$ZZ$1925, 1264, MATCH($B$1, resultados!$A$1:$ZZ$1, 0))</f>
        <v/>
      </c>
      <c r="B1270">
        <f>INDEX(resultados!$A$2:$ZZ$1925, 1264, MATCH($B$2, resultados!$A$1:$ZZ$1, 0))</f>
        <v/>
      </c>
      <c r="C1270">
        <f>INDEX(resultados!$A$2:$ZZ$1925, 1264, MATCH($B$3, resultados!$A$1:$ZZ$1, 0))</f>
        <v/>
      </c>
    </row>
    <row r="1271">
      <c r="A1271">
        <f>INDEX(resultados!$A$2:$ZZ$1925, 1265, MATCH($B$1, resultados!$A$1:$ZZ$1, 0))</f>
        <v/>
      </c>
      <c r="B1271">
        <f>INDEX(resultados!$A$2:$ZZ$1925, 1265, MATCH($B$2, resultados!$A$1:$ZZ$1, 0))</f>
        <v/>
      </c>
      <c r="C1271">
        <f>INDEX(resultados!$A$2:$ZZ$1925, 1265, MATCH($B$3, resultados!$A$1:$ZZ$1, 0))</f>
        <v/>
      </c>
    </row>
    <row r="1272">
      <c r="A1272">
        <f>INDEX(resultados!$A$2:$ZZ$1925, 1266, MATCH($B$1, resultados!$A$1:$ZZ$1, 0))</f>
        <v/>
      </c>
      <c r="B1272">
        <f>INDEX(resultados!$A$2:$ZZ$1925, 1266, MATCH($B$2, resultados!$A$1:$ZZ$1, 0))</f>
        <v/>
      </c>
      <c r="C1272">
        <f>INDEX(resultados!$A$2:$ZZ$1925, 1266, MATCH($B$3, resultados!$A$1:$ZZ$1, 0))</f>
        <v/>
      </c>
    </row>
    <row r="1273">
      <c r="A1273">
        <f>INDEX(resultados!$A$2:$ZZ$1925, 1267, MATCH($B$1, resultados!$A$1:$ZZ$1, 0))</f>
        <v/>
      </c>
      <c r="B1273">
        <f>INDEX(resultados!$A$2:$ZZ$1925, 1267, MATCH($B$2, resultados!$A$1:$ZZ$1, 0))</f>
        <v/>
      </c>
      <c r="C1273">
        <f>INDEX(resultados!$A$2:$ZZ$1925, 1267, MATCH($B$3, resultados!$A$1:$ZZ$1, 0))</f>
        <v/>
      </c>
    </row>
    <row r="1274">
      <c r="A1274">
        <f>INDEX(resultados!$A$2:$ZZ$1925, 1268, MATCH($B$1, resultados!$A$1:$ZZ$1, 0))</f>
        <v/>
      </c>
      <c r="B1274">
        <f>INDEX(resultados!$A$2:$ZZ$1925, 1268, MATCH($B$2, resultados!$A$1:$ZZ$1, 0))</f>
        <v/>
      </c>
      <c r="C1274">
        <f>INDEX(resultados!$A$2:$ZZ$1925, 1268, MATCH($B$3, resultados!$A$1:$ZZ$1, 0))</f>
        <v/>
      </c>
    </row>
    <row r="1275">
      <c r="A1275">
        <f>INDEX(resultados!$A$2:$ZZ$1925, 1269, MATCH($B$1, resultados!$A$1:$ZZ$1, 0))</f>
        <v/>
      </c>
      <c r="B1275">
        <f>INDEX(resultados!$A$2:$ZZ$1925, 1269, MATCH($B$2, resultados!$A$1:$ZZ$1, 0))</f>
        <v/>
      </c>
      <c r="C1275">
        <f>INDEX(resultados!$A$2:$ZZ$1925, 1269, MATCH($B$3, resultados!$A$1:$ZZ$1, 0))</f>
        <v/>
      </c>
    </row>
    <row r="1276">
      <c r="A1276">
        <f>INDEX(resultados!$A$2:$ZZ$1925, 1270, MATCH($B$1, resultados!$A$1:$ZZ$1, 0))</f>
        <v/>
      </c>
      <c r="B1276">
        <f>INDEX(resultados!$A$2:$ZZ$1925, 1270, MATCH($B$2, resultados!$A$1:$ZZ$1, 0))</f>
        <v/>
      </c>
      <c r="C1276">
        <f>INDEX(resultados!$A$2:$ZZ$1925, 1270, MATCH($B$3, resultados!$A$1:$ZZ$1, 0))</f>
        <v/>
      </c>
    </row>
    <row r="1277">
      <c r="A1277">
        <f>INDEX(resultados!$A$2:$ZZ$1925, 1271, MATCH($B$1, resultados!$A$1:$ZZ$1, 0))</f>
        <v/>
      </c>
      <c r="B1277">
        <f>INDEX(resultados!$A$2:$ZZ$1925, 1271, MATCH($B$2, resultados!$A$1:$ZZ$1, 0))</f>
        <v/>
      </c>
      <c r="C1277">
        <f>INDEX(resultados!$A$2:$ZZ$1925, 1271, MATCH($B$3, resultados!$A$1:$ZZ$1, 0))</f>
        <v/>
      </c>
    </row>
    <row r="1278">
      <c r="A1278">
        <f>INDEX(resultados!$A$2:$ZZ$1925, 1272, MATCH($B$1, resultados!$A$1:$ZZ$1, 0))</f>
        <v/>
      </c>
      <c r="B1278">
        <f>INDEX(resultados!$A$2:$ZZ$1925, 1272, MATCH($B$2, resultados!$A$1:$ZZ$1, 0))</f>
        <v/>
      </c>
      <c r="C1278">
        <f>INDEX(resultados!$A$2:$ZZ$1925, 1272, MATCH($B$3, resultados!$A$1:$ZZ$1, 0))</f>
        <v/>
      </c>
    </row>
    <row r="1279">
      <c r="A1279">
        <f>INDEX(resultados!$A$2:$ZZ$1925, 1273, MATCH($B$1, resultados!$A$1:$ZZ$1, 0))</f>
        <v/>
      </c>
      <c r="B1279">
        <f>INDEX(resultados!$A$2:$ZZ$1925, 1273, MATCH($B$2, resultados!$A$1:$ZZ$1, 0))</f>
        <v/>
      </c>
      <c r="C1279">
        <f>INDEX(resultados!$A$2:$ZZ$1925, 1273, MATCH($B$3, resultados!$A$1:$ZZ$1, 0))</f>
        <v/>
      </c>
    </row>
    <row r="1280">
      <c r="A1280">
        <f>INDEX(resultados!$A$2:$ZZ$1925, 1274, MATCH($B$1, resultados!$A$1:$ZZ$1, 0))</f>
        <v/>
      </c>
      <c r="B1280">
        <f>INDEX(resultados!$A$2:$ZZ$1925, 1274, MATCH($B$2, resultados!$A$1:$ZZ$1, 0))</f>
        <v/>
      </c>
      <c r="C1280">
        <f>INDEX(resultados!$A$2:$ZZ$1925, 1274, MATCH($B$3, resultados!$A$1:$ZZ$1, 0))</f>
        <v/>
      </c>
    </row>
    <row r="1281">
      <c r="A1281">
        <f>INDEX(resultados!$A$2:$ZZ$1925, 1275, MATCH($B$1, resultados!$A$1:$ZZ$1, 0))</f>
        <v/>
      </c>
      <c r="B1281">
        <f>INDEX(resultados!$A$2:$ZZ$1925, 1275, MATCH($B$2, resultados!$A$1:$ZZ$1, 0))</f>
        <v/>
      </c>
      <c r="C1281">
        <f>INDEX(resultados!$A$2:$ZZ$1925, 1275, MATCH($B$3, resultados!$A$1:$ZZ$1, 0))</f>
        <v/>
      </c>
    </row>
    <row r="1282">
      <c r="A1282">
        <f>INDEX(resultados!$A$2:$ZZ$1925, 1276, MATCH($B$1, resultados!$A$1:$ZZ$1, 0))</f>
        <v/>
      </c>
      <c r="B1282">
        <f>INDEX(resultados!$A$2:$ZZ$1925, 1276, MATCH($B$2, resultados!$A$1:$ZZ$1, 0))</f>
        <v/>
      </c>
      <c r="C1282">
        <f>INDEX(resultados!$A$2:$ZZ$1925, 1276, MATCH($B$3, resultados!$A$1:$ZZ$1, 0))</f>
        <v/>
      </c>
    </row>
    <row r="1283">
      <c r="A1283">
        <f>INDEX(resultados!$A$2:$ZZ$1925, 1277, MATCH($B$1, resultados!$A$1:$ZZ$1, 0))</f>
        <v/>
      </c>
      <c r="B1283">
        <f>INDEX(resultados!$A$2:$ZZ$1925, 1277, MATCH($B$2, resultados!$A$1:$ZZ$1, 0))</f>
        <v/>
      </c>
      <c r="C1283">
        <f>INDEX(resultados!$A$2:$ZZ$1925, 1277, MATCH($B$3, resultados!$A$1:$ZZ$1, 0))</f>
        <v/>
      </c>
    </row>
    <row r="1284">
      <c r="A1284">
        <f>INDEX(resultados!$A$2:$ZZ$1925, 1278, MATCH($B$1, resultados!$A$1:$ZZ$1, 0))</f>
        <v/>
      </c>
      <c r="B1284">
        <f>INDEX(resultados!$A$2:$ZZ$1925, 1278, MATCH($B$2, resultados!$A$1:$ZZ$1, 0))</f>
        <v/>
      </c>
      <c r="C1284">
        <f>INDEX(resultados!$A$2:$ZZ$1925, 1278, MATCH($B$3, resultados!$A$1:$ZZ$1, 0))</f>
        <v/>
      </c>
    </row>
    <row r="1285">
      <c r="A1285">
        <f>INDEX(resultados!$A$2:$ZZ$1925, 1279, MATCH($B$1, resultados!$A$1:$ZZ$1, 0))</f>
        <v/>
      </c>
      <c r="B1285">
        <f>INDEX(resultados!$A$2:$ZZ$1925, 1279, MATCH($B$2, resultados!$A$1:$ZZ$1, 0))</f>
        <v/>
      </c>
      <c r="C1285">
        <f>INDEX(resultados!$A$2:$ZZ$1925, 1279, MATCH($B$3, resultados!$A$1:$ZZ$1, 0))</f>
        <v/>
      </c>
    </row>
    <row r="1286">
      <c r="A1286">
        <f>INDEX(resultados!$A$2:$ZZ$1925, 1280, MATCH($B$1, resultados!$A$1:$ZZ$1, 0))</f>
        <v/>
      </c>
      <c r="B1286">
        <f>INDEX(resultados!$A$2:$ZZ$1925, 1280, MATCH($B$2, resultados!$A$1:$ZZ$1, 0))</f>
        <v/>
      </c>
      <c r="C1286">
        <f>INDEX(resultados!$A$2:$ZZ$1925, 1280, MATCH($B$3, resultados!$A$1:$ZZ$1, 0))</f>
        <v/>
      </c>
    </row>
    <row r="1287">
      <c r="A1287">
        <f>INDEX(resultados!$A$2:$ZZ$1925, 1281, MATCH($B$1, resultados!$A$1:$ZZ$1, 0))</f>
        <v/>
      </c>
      <c r="B1287">
        <f>INDEX(resultados!$A$2:$ZZ$1925, 1281, MATCH($B$2, resultados!$A$1:$ZZ$1, 0))</f>
        <v/>
      </c>
      <c r="C1287">
        <f>INDEX(resultados!$A$2:$ZZ$1925, 1281, MATCH($B$3, resultados!$A$1:$ZZ$1, 0))</f>
        <v/>
      </c>
    </row>
    <row r="1288">
      <c r="A1288">
        <f>INDEX(resultados!$A$2:$ZZ$1925, 1282, MATCH($B$1, resultados!$A$1:$ZZ$1, 0))</f>
        <v/>
      </c>
      <c r="B1288">
        <f>INDEX(resultados!$A$2:$ZZ$1925, 1282, MATCH($B$2, resultados!$A$1:$ZZ$1, 0))</f>
        <v/>
      </c>
      <c r="C1288">
        <f>INDEX(resultados!$A$2:$ZZ$1925, 1282, MATCH($B$3, resultados!$A$1:$ZZ$1, 0))</f>
        <v/>
      </c>
    </row>
    <row r="1289">
      <c r="A1289">
        <f>INDEX(resultados!$A$2:$ZZ$1925, 1283, MATCH($B$1, resultados!$A$1:$ZZ$1, 0))</f>
        <v/>
      </c>
      <c r="B1289">
        <f>INDEX(resultados!$A$2:$ZZ$1925, 1283, MATCH($B$2, resultados!$A$1:$ZZ$1, 0))</f>
        <v/>
      </c>
      <c r="C1289">
        <f>INDEX(resultados!$A$2:$ZZ$1925, 1283, MATCH($B$3, resultados!$A$1:$ZZ$1, 0))</f>
        <v/>
      </c>
    </row>
    <row r="1290">
      <c r="A1290">
        <f>INDEX(resultados!$A$2:$ZZ$1925, 1284, MATCH($B$1, resultados!$A$1:$ZZ$1, 0))</f>
        <v/>
      </c>
      <c r="B1290">
        <f>INDEX(resultados!$A$2:$ZZ$1925, 1284, MATCH($B$2, resultados!$A$1:$ZZ$1, 0))</f>
        <v/>
      </c>
      <c r="C1290">
        <f>INDEX(resultados!$A$2:$ZZ$1925, 1284, MATCH($B$3, resultados!$A$1:$ZZ$1, 0))</f>
        <v/>
      </c>
    </row>
    <row r="1291">
      <c r="A1291">
        <f>INDEX(resultados!$A$2:$ZZ$1925, 1285, MATCH($B$1, resultados!$A$1:$ZZ$1, 0))</f>
        <v/>
      </c>
      <c r="B1291">
        <f>INDEX(resultados!$A$2:$ZZ$1925, 1285, MATCH($B$2, resultados!$A$1:$ZZ$1, 0))</f>
        <v/>
      </c>
      <c r="C1291">
        <f>INDEX(resultados!$A$2:$ZZ$1925, 1285, MATCH($B$3, resultados!$A$1:$ZZ$1, 0))</f>
        <v/>
      </c>
    </row>
    <row r="1292">
      <c r="A1292">
        <f>INDEX(resultados!$A$2:$ZZ$1925, 1286, MATCH($B$1, resultados!$A$1:$ZZ$1, 0))</f>
        <v/>
      </c>
      <c r="B1292">
        <f>INDEX(resultados!$A$2:$ZZ$1925, 1286, MATCH($B$2, resultados!$A$1:$ZZ$1, 0))</f>
        <v/>
      </c>
      <c r="C1292">
        <f>INDEX(resultados!$A$2:$ZZ$1925, 1286, MATCH($B$3, resultados!$A$1:$ZZ$1, 0))</f>
        <v/>
      </c>
    </row>
    <row r="1293">
      <c r="A1293">
        <f>INDEX(resultados!$A$2:$ZZ$1925, 1287, MATCH($B$1, resultados!$A$1:$ZZ$1, 0))</f>
        <v/>
      </c>
      <c r="B1293">
        <f>INDEX(resultados!$A$2:$ZZ$1925, 1287, MATCH($B$2, resultados!$A$1:$ZZ$1, 0))</f>
        <v/>
      </c>
      <c r="C1293">
        <f>INDEX(resultados!$A$2:$ZZ$1925, 1287, MATCH($B$3, resultados!$A$1:$ZZ$1, 0))</f>
        <v/>
      </c>
    </row>
    <row r="1294">
      <c r="A1294">
        <f>INDEX(resultados!$A$2:$ZZ$1925, 1288, MATCH($B$1, resultados!$A$1:$ZZ$1, 0))</f>
        <v/>
      </c>
      <c r="B1294">
        <f>INDEX(resultados!$A$2:$ZZ$1925, 1288, MATCH($B$2, resultados!$A$1:$ZZ$1, 0))</f>
        <v/>
      </c>
      <c r="C1294">
        <f>INDEX(resultados!$A$2:$ZZ$1925, 1288, MATCH($B$3, resultados!$A$1:$ZZ$1, 0))</f>
        <v/>
      </c>
    </row>
    <row r="1295">
      <c r="A1295">
        <f>INDEX(resultados!$A$2:$ZZ$1925, 1289, MATCH($B$1, resultados!$A$1:$ZZ$1, 0))</f>
        <v/>
      </c>
      <c r="B1295">
        <f>INDEX(resultados!$A$2:$ZZ$1925, 1289, MATCH($B$2, resultados!$A$1:$ZZ$1, 0))</f>
        <v/>
      </c>
      <c r="C1295">
        <f>INDEX(resultados!$A$2:$ZZ$1925, 1289, MATCH($B$3, resultados!$A$1:$ZZ$1, 0))</f>
        <v/>
      </c>
    </row>
    <row r="1296">
      <c r="A1296">
        <f>INDEX(resultados!$A$2:$ZZ$1925, 1290, MATCH($B$1, resultados!$A$1:$ZZ$1, 0))</f>
        <v/>
      </c>
      <c r="B1296">
        <f>INDEX(resultados!$A$2:$ZZ$1925, 1290, MATCH($B$2, resultados!$A$1:$ZZ$1, 0))</f>
        <v/>
      </c>
      <c r="C1296">
        <f>INDEX(resultados!$A$2:$ZZ$1925, 1290, MATCH($B$3, resultados!$A$1:$ZZ$1, 0))</f>
        <v/>
      </c>
    </row>
    <row r="1297">
      <c r="A1297">
        <f>INDEX(resultados!$A$2:$ZZ$1925, 1291, MATCH($B$1, resultados!$A$1:$ZZ$1, 0))</f>
        <v/>
      </c>
      <c r="B1297">
        <f>INDEX(resultados!$A$2:$ZZ$1925, 1291, MATCH($B$2, resultados!$A$1:$ZZ$1, 0))</f>
        <v/>
      </c>
      <c r="C1297">
        <f>INDEX(resultados!$A$2:$ZZ$1925, 1291, MATCH($B$3, resultados!$A$1:$ZZ$1, 0))</f>
        <v/>
      </c>
    </row>
    <row r="1298">
      <c r="A1298">
        <f>INDEX(resultados!$A$2:$ZZ$1925, 1292, MATCH($B$1, resultados!$A$1:$ZZ$1, 0))</f>
        <v/>
      </c>
      <c r="B1298">
        <f>INDEX(resultados!$A$2:$ZZ$1925, 1292, MATCH($B$2, resultados!$A$1:$ZZ$1, 0))</f>
        <v/>
      </c>
      <c r="C1298">
        <f>INDEX(resultados!$A$2:$ZZ$1925, 1292, MATCH($B$3, resultados!$A$1:$ZZ$1, 0))</f>
        <v/>
      </c>
    </row>
    <row r="1299">
      <c r="A1299">
        <f>INDEX(resultados!$A$2:$ZZ$1925, 1293, MATCH($B$1, resultados!$A$1:$ZZ$1, 0))</f>
        <v/>
      </c>
      <c r="B1299">
        <f>INDEX(resultados!$A$2:$ZZ$1925, 1293, MATCH($B$2, resultados!$A$1:$ZZ$1, 0))</f>
        <v/>
      </c>
      <c r="C1299">
        <f>INDEX(resultados!$A$2:$ZZ$1925, 1293, MATCH($B$3, resultados!$A$1:$ZZ$1, 0))</f>
        <v/>
      </c>
    </row>
    <row r="1300">
      <c r="A1300">
        <f>INDEX(resultados!$A$2:$ZZ$1925, 1294, MATCH($B$1, resultados!$A$1:$ZZ$1, 0))</f>
        <v/>
      </c>
      <c r="B1300">
        <f>INDEX(resultados!$A$2:$ZZ$1925, 1294, MATCH($B$2, resultados!$A$1:$ZZ$1, 0))</f>
        <v/>
      </c>
      <c r="C1300">
        <f>INDEX(resultados!$A$2:$ZZ$1925, 1294, MATCH($B$3, resultados!$A$1:$ZZ$1, 0))</f>
        <v/>
      </c>
    </row>
    <row r="1301">
      <c r="A1301">
        <f>INDEX(resultados!$A$2:$ZZ$1925, 1295, MATCH($B$1, resultados!$A$1:$ZZ$1, 0))</f>
        <v/>
      </c>
      <c r="B1301">
        <f>INDEX(resultados!$A$2:$ZZ$1925, 1295, MATCH($B$2, resultados!$A$1:$ZZ$1, 0))</f>
        <v/>
      </c>
      <c r="C1301">
        <f>INDEX(resultados!$A$2:$ZZ$1925, 1295, MATCH($B$3, resultados!$A$1:$ZZ$1, 0))</f>
        <v/>
      </c>
    </row>
    <row r="1302">
      <c r="A1302">
        <f>INDEX(resultados!$A$2:$ZZ$1925, 1296, MATCH($B$1, resultados!$A$1:$ZZ$1, 0))</f>
        <v/>
      </c>
      <c r="B1302">
        <f>INDEX(resultados!$A$2:$ZZ$1925, 1296, MATCH($B$2, resultados!$A$1:$ZZ$1, 0))</f>
        <v/>
      </c>
      <c r="C1302">
        <f>INDEX(resultados!$A$2:$ZZ$1925, 1296, MATCH($B$3, resultados!$A$1:$ZZ$1, 0))</f>
        <v/>
      </c>
    </row>
    <row r="1303">
      <c r="A1303">
        <f>INDEX(resultados!$A$2:$ZZ$1925, 1297, MATCH($B$1, resultados!$A$1:$ZZ$1, 0))</f>
        <v/>
      </c>
      <c r="B1303">
        <f>INDEX(resultados!$A$2:$ZZ$1925, 1297, MATCH($B$2, resultados!$A$1:$ZZ$1, 0))</f>
        <v/>
      </c>
      <c r="C1303">
        <f>INDEX(resultados!$A$2:$ZZ$1925, 1297, MATCH($B$3, resultados!$A$1:$ZZ$1, 0))</f>
        <v/>
      </c>
    </row>
    <row r="1304">
      <c r="A1304">
        <f>INDEX(resultados!$A$2:$ZZ$1925, 1298, MATCH($B$1, resultados!$A$1:$ZZ$1, 0))</f>
        <v/>
      </c>
      <c r="B1304">
        <f>INDEX(resultados!$A$2:$ZZ$1925, 1298, MATCH($B$2, resultados!$A$1:$ZZ$1, 0))</f>
        <v/>
      </c>
      <c r="C1304">
        <f>INDEX(resultados!$A$2:$ZZ$1925, 1298, MATCH($B$3, resultados!$A$1:$ZZ$1, 0))</f>
        <v/>
      </c>
    </row>
    <row r="1305">
      <c r="A1305">
        <f>INDEX(resultados!$A$2:$ZZ$1925, 1299, MATCH($B$1, resultados!$A$1:$ZZ$1, 0))</f>
        <v/>
      </c>
      <c r="B1305">
        <f>INDEX(resultados!$A$2:$ZZ$1925, 1299, MATCH($B$2, resultados!$A$1:$ZZ$1, 0))</f>
        <v/>
      </c>
      <c r="C1305">
        <f>INDEX(resultados!$A$2:$ZZ$1925, 1299, MATCH($B$3, resultados!$A$1:$ZZ$1, 0))</f>
        <v/>
      </c>
    </row>
    <row r="1306">
      <c r="A1306">
        <f>INDEX(resultados!$A$2:$ZZ$1925, 1300, MATCH($B$1, resultados!$A$1:$ZZ$1, 0))</f>
        <v/>
      </c>
      <c r="B1306">
        <f>INDEX(resultados!$A$2:$ZZ$1925, 1300, MATCH($B$2, resultados!$A$1:$ZZ$1, 0))</f>
        <v/>
      </c>
      <c r="C1306">
        <f>INDEX(resultados!$A$2:$ZZ$1925, 1300, MATCH($B$3, resultados!$A$1:$ZZ$1, 0))</f>
        <v/>
      </c>
    </row>
    <row r="1307">
      <c r="A1307">
        <f>INDEX(resultados!$A$2:$ZZ$1925, 1301, MATCH($B$1, resultados!$A$1:$ZZ$1, 0))</f>
        <v/>
      </c>
      <c r="B1307">
        <f>INDEX(resultados!$A$2:$ZZ$1925, 1301, MATCH($B$2, resultados!$A$1:$ZZ$1, 0))</f>
        <v/>
      </c>
      <c r="C1307">
        <f>INDEX(resultados!$A$2:$ZZ$1925, 1301, MATCH($B$3, resultados!$A$1:$ZZ$1, 0))</f>
        <v/>
      </c>
    </row>
    <row r="1308">
      <c r="A1308">
        <f>INDEX(resultados!$A$2:$ZZ$1925, 1302, MATCH($B$1, resultados!$A$1:$ZZ$1, 0))</f>
        <v/>
      </c>
      <c r="B1308">
        <f>INDEX(resultados!$A$2:$ZZ$1925, 1302, MATCH($B$2, resultados!$A$1:$ZZ$1, 0))</f>
        <v/>
      </c>
      <c r="C1308">
        <f>INDEX(resultados!$A$2:$ZZ$1925, 1302, MATCH($B$3, resultados!$A$1:$ZZ$1, 0))</f>
        <v/>
      </c>
    </row>
    <row r="1309">
      <c r="A1309">
        <f>INDEX(resultados!$A$2:$ZZ$1925, 1303, MATCH($B$1, resultados!$A$1:$ZZ$1, 0))</f>
        <v/>
      </c>
      <c r="B1309">
        <f>INDEX(resultados!$A$2:$ZZ$1925, 1303, MATCH($B$2, resultados!$A$1:$ZZ$1, 0))</f>
        <v/>
      </c>
      <c r="C1309">
        <f>INDEX(resultados!$A$2:$ZZ$1925, 1303, MATCH($B$3, resultados!$A$1:$ZZ$1, 0))</f>
        <v/>
      </c>
    </row>
    <row r="1310">
      <c r="A1310">
        <f>INDEX(resultados!$A$2:$ZZ$1925, 1304, MATCH($B$1, resultados!$A$1:$ZZ$1, 0))</f>
        <v/>
      </c>
      <c r="B1310">
        <f>INDEX(resultados!$A$2:$ZZ$1925, 1304, MATCH($B$2, resultados!$A$1:$ZZ$1, 0))</f>
        <v/>
      </c>
      <c r="C1310">
        <f>INDEX(resultados!$A$2:$ZZ$1925, 1304, MATCH($B$3, resultados!$A$1:$ZZ$1, 0))</f>
        <v/>
      </c>
    </row>
    <row r="1311">
      <c r="A1311">
        <f>INDEX(resultados!$A$2:$ZZ$1925, 1305, MATCH($B$1, resultados!$A$1:$ZZ$1, 0))</f>
        <v/>
      </c>
      <c r="B1311">
        <f>INDEX(resultados!$A$2:$ZZ$1925, 1305, MATCH($B$2, resultados!$A$1:$ZZ$1, 0))</f>
        <v/>
      </c>
      <c r="C1311">
        <f>INDEX(resultados!$A$2:$ZZ$1925, 1305, MATCH($B$3, resultados!$A$1:$ZZ$1, 0))</f>
        <v/>
      </c>
    </row>
    <row r="1312">
      <c r="A1312">
        <f>INDEX(resultados!$A$2:$ZZ$1925, 1306, MATCH($B$1, resultados!$A$1:$ZZ$1, 0))</f>
        <v/>
      </c>
      <c r="B1312">
        <f>INDEX(resultados!$A$2:$ZZ$1925, 1306, MATCH($B$2, resultados!$A$1:$ZZ$1, 0))</f>
        <v/>
      </c>
      <c r="C1312">
        <f>INDEX(resultados!$A$2:$ZZ$1925, 1306, MATCH($B$3, resultados!$A$1:$ZZ$1, 0))</f>
        <v/>
      </c>
    </row>
    <row r="1313">
      <c r="A1313">
        <f>INDEX(resultados!$A$2:$ZZ$1925, 1307, MATCH($B$1, resultados!$A$1:$ZZ$1, 0))</f>
        <v/>
      </c>
      <c r="B1313">
        <f>INDEX(resultados!$A$2:$ZZ$1925, 1307, MATCH($B$2, resultados!$A$1:$ZZ$1, 0))</f>
        <v/>
      </c>
      <c r="C1313">
        <f>INDEX(resultados!$A$2:$ZZ$1925, 1307, MATCH($B$3, resultados!$A$1:$ZZ$1, 0))</f>
        <v/>
      </c>
    </row>
    <row r="1314">
      <c r="A1314">
        <f>INDEX(resultados!$A$2:$ZZ$1925, 1308, MATCH($B$1, resultados!$A$1:$ZZ$1, 0))</f>
        <v/>
      </c>
      <c r="B1314">
        <f>INDEX(resultados!$A$2:$ZZ$1925, 1308, MATCH($B$2, resultados!$A$1:$ZZ$1, 0))</f>
        <v/>
      </c>
      <c r="C1314">
        <f>INDEX(resultados!$A$2:$ZZ$1925, 1308, MATCH($B$3, resultados!$A$1:$ZZ$1, 0))</f>
        <v/>
      </c>
    </row>
    <row r="1315">
      <c r="A1315">
        <f>INDEX(resultados!$A$2:$ZZ$1925, 1309, MATCH($B$1, resultados!$A$1:$ZZ$1, 0))</f>
        <v/>
      </c>
      <c r="B1315">
        <f>INDEX(resultados!$A$2:$ZZ$1925, 1309, MATCH($B$2, resultados!$A$1:$ZZ$1, 0))</f>
        <v/>
      </c>
      <c r="C1315">
        <f>INDEX(resultados!$A$2:$ZZ$1925, 1309, MATCH($B$3, resultados!$A$1:$ZZ$1, 0))</f>
        <v/>
      </c>
    </row>
    <row r="1316">
      <c r="A1316">
        <f>INDEX(resultados!$A$2:$ZZ$1925, 1310, MATCH($B$1, resultados!$A$1:$ZZ$1, 0))</f>
        <v/>
      </c>
      <c r="B1316">
        <f>INDEX(resultados!$A$2:$ZZ$1925, 1310, MATCH($B$2, resultados!$A$1:$ZZ$1, 0))</f>
        <v/>
      </c>
      <c r="C1316">
        <f>INDEX(resultados!$A$2:$ZZ$1925, 1310, MATCH($B$3, resultados!$A$1:$ZZ$1, 0))</f>
        <v/>
      </c>
    </row>
    <row r="1317">
      <c r="A1317">
        <f>INDEX(resultados!$A$2:$ZZ$1925, 1311, MATCH($B$1, resultados!$A$1:$ZZ$1, 0))</f>
        <v/>
      </c>
      <c r="B1317">
        <f>INDEX(resultados!$A$2:$ZZ$1925, 1311, MATCH($B$2, resultados!$A$1:$ZZ$1, 0))</f>
        <v/>
      </c>
      <c r="C1317">
        <f>INDEX(resultados!$A$2:$ZZ$1925, 1311, MATCH($B$3, resultados!$A$1:$ZZ$1, 0))</f>
        <v/>
      </c>
    </row>
    <row r="1318">
      <c r="A1318">
        <f>INDEX(resultados!$A$2:$ZZ$1925, 1312, MATCH($B$1, resultados!$A$1:$ZZ$1, 0))</f>
        <v/>
      </c>
      <c r="B1318">
        <f>INDEX(resultados!$A$2:$ZZ$1925, 1312, MATCH($B$2, resultados!$A$1:$ZZ$1, 0))</f>
        <v/>
      </c>
      <c r="C1318">
        <f>INDEX(resultados!$A$2:$ZZ$1925, 1312, MATCH($B$3, resultados!$A$1:$ZZ$1, 0))</f>
        <v/>
      </c>
    </row>
    <row r="1319">
      <c r="A1319">
        <f>INDEX(resultados!$A$2:$ZZ$1925, 1313, MATCH($B$1, resultados!$A$1:$ZZ$1, 0))</f>
        <v/>
      </c>
      <c r="B1319">
        <f>INDEX(resultados!$A$2:$ZZ$1925, 1313, MATCH($B$2, resultados!$A$1:$ZZ$1, 0))</f>
        <v/>
      </c>
      <c r="C1319">
        <f>INDEX(resultados!$A$2:$ZZ$1925, 1313, MATCH($B$3, resultados!$A$1:$ZZ$1, 0))</f>
        <v/>
      </c>
    </row>
    <row r="1320">
      <c r="A1320">
        <f>INDEX(resultados!$A$2:$ZZ$1925, 1314, MATCH($B$1, resultados!$A$1:$ZZ$1, 0))</f>
        <v/>
      </c>
      <c r="B1320">
        <f>INDEX(resultados!$A$2:$ZZ$1925, 1314, MATCH($B$2, resultados!$A$1:$ZZ$1, 0))</f>
        <v/>
      </c>
      <c r="C1320">
        <f>INDEX(resultados!$A$2:$ZZ$1925, 1314, MATCH($B$3, resultados!$A$1:$ZZ$1, 0))</f>
        <v/>
      </c>
    </row>
    <row r="1321">
      <c r="A1321">
        <f>INDEX(resultados!$A$2:$ZZ$1925, 1315, MATCH($B$1, resultados!$A$1:$ZZ$1, 0))</f>
        <v/>
      </c>
      <c r="B1321">
        <f>INDEX(resultados!$A$2:$ZZ$1925, 1315, MATCH($B$2, resultados!$A$1:$ZZ$1, 0))</f>
        <v/>
      </c>
      <c r="C1321">
        <f>INDEX(resultados!$A$2:$ZZ$1925, 1315, MATCH($B$3, resultados!$A$1:$ZZ$1, 0))</f>
        <v/>
      </c>
    </row>
    <row r="1322">
      <c r="A1322">
        <f>INDEX(resultados!$A$2:$ZZ$1925, 1316, MATCH($B$1, resultados!$A$1:$ZZ$1, 0))</f>
        <v/>
      </c>
      <c r="B1322">
        <f>INDEX(resultados!$A$2:$ZZ$1925, 1316, MATCH($B$2, resultados!$A$1:$ZZ$1, 0))</f>
        <v/>
      </c>
      <c r="C1322">
        <f>INDEX(resultados!$A$2:$ZZ$1925, 1316, MATCH($B$3, resultados!$A$1:$ZZ$1, 0))</f>
        <v/>
      </c>
    </row>
    <row r="1323">
      <c r="A1323">
        <f>INDEX(resultados!$A$2:$ZZ$1925, 1317, MATCH($B$1, resultados!$A$1:$ZZ$1, 0))</f>
        <v/>
      </c>
      <c r="B1323">
        <f>INDEX(resultados!$A$2:$ZZ$1925, 1317, MATCH($B$2, resultados!$A$1:$ZZ$1, 0))</f>
        <v/>
      </c>
      <c r="C1323">
        <f>INDEX(resultados!$A$2:$ZZ$1925, 1317, MATCH($B$3, resultados!$A$1:$ZZ$1, 0))</f>
        <v/>
      </c>
    </row>
    <row r="1324">
      <c r="A1324">
        <f>INDEX(resultados!$A$2:$ZZ$1925, 1318, MATCH($B$1, resultados!$A$1:$ZZ$1, 0))</f>
        <v/>
      </c>
      <c r="B1324">
        <f>INDEX(resultados!$A$2:$ZZ$1925, 1318, MATCH($B$2, resultados!$A$1:$ZZ$1, 0))</f>
        <v/>
      </c>
      <c r="C1324">
        <f>INDEX(resultados!$A$2:$ZZ$1925, 1318, MATCH($B$3, resultados!$A$1:$ZZ$1, 0))</f>
        <v/>
      </c>
    </row>
    <row r="1325">
      <c r="A1325">
        <f>INDEX(resultados!$A$2:$ZZ$1925, 1319, MATCH($B$1, resultados!$A$1:$ZZ$1, 0))</f>
        <v/>
      </c>
      <c r="B1325">
        <f>INDEX(resultados!$A$2:$ZZ$1925, 1319, MATCH($B$2, resultados!$A$1:$ZZ$1, 0))</f>
        <v/>
      </c>
      <c r="C1325">
        <f>INDEX(resultados!$A$2:$ZZ$1925, 1319, MATCH($B$3, resultados!$A$1:$ZZ$1, 0))</f>
        <v/>
      </c>
    </row>
    <row r="1326">
      <c r="A1326">
        <f>INDEX(resultados!$A$2:$ZZ$1925, 1320, MATCH($B$1, resultados!$A$1:$ZZ$1, 0))</f>
        <v/>
      </c>
      <c r="B1326">
        <f>INDEX(resultados!$A$2:$ZZ$1925, 1320, MATCH($B$2, resultados!$A$1:$ZZ$1, 0))</f>
        <v/>
      </c>
      <c r="C1326">
        <f>INDEX(resultados!$A$2:$ZZ$1925, 1320, MATCH($B$3, resultados!$A$1:$ZZ$1, 0))</f>
        <v/>
      </c>
    </row>
    <row r="1327">
      <c r="A1327">
        <f>INDEX(resultados!$A$2:$ZZ$1925, 1321, MATCH($B$1, resultados!$A$1:$ZZ$1, 0))</f>
        <v/>
      </c>
      <c r="B1327">
        <f>INDEX(resultados!$A$2:$ZZ$1925, 1321, MATCH($B$2, resultados!$A$1:$ZZ$1, 0))</f>
        <v/>
      </c>
      <c r="C1327">
        <f>INDEX(resultados!$A$2:$ZZ$1925, 1321, MATCH($B$3, resultados!$A$1:$ZZ$1, 0))</f>
        <v/>
      </c>
    </row>
    <row r="1328">
      <c r="A1328">
        <f>INDEX(resultados!$A$2:$ZZ$1925, 1322, MATCH($B$1, resultados!$A$1:$ZZ$1, 0))</f>
        <v/>
      </c>
      <c r="B1328">
        <f>INDEX(resultados!$A$2:$ZZ$1925, 1322, MATCH($B$2, resultados!$A$1:$ZZ$1, 0))</f>
        <v/>
      </c>
      <c r="C1328">
        <f>INDEX(resultados!$A$2:$ZZ$1925, 1322, MATCH($B$3, resultados!$A$1:$ZZ$1, 0))</f>
        <v/>
      </c>
    </row>
    <row r="1329">
      <c r="A1329">
        <f>INDEX(resultados!$A$2:$ZZ$1925, 1323, MATCH($B$1, resultados!$A$1:$ZZ$1, 0))</f>
        <v/>
      </c>
      <c r="B1329">
        <f>INDEX(resultados!$A$2:$ZZ$1925, 1323, MATCH($B$2, resultados!$A$1:$ZZ$1, 0))</f>
        <v/>
      </c>
      <c r="C1329">
        <f>INDEX(resultados!$A$2:$ZZ$1925, 1323, MATCH($B$3, resultados!$A$1:$ZZ$1, 0))</f>
        <v/>
      </c>
    </row>
    <row r="1330">
      <c r="A1330">
        <f>INDEX(resultados!$A$2:$ZZ$1925, 1324, MATCH($B$1, resultados!$A$1:$ZZ$1, 0))</f>
        <v/>
      </c>
      <c r="B1330">
        <f>INDEX(resultados!$A$2:$ZZ$1925, 1324, MATCH($B$2, resultados!$A$1:$ZZ$1, 0))</f>
        <v/>
      </c>
      <c r="C1330">
        <f>INDEX(resultados!$A$2:$ZZ$1925, 1324, MATCH($B$3, resultados!$A$1:$ZZ$1, 0))</f>
        <v/>
      </c>
    </row>
    <row r="1331">
      <c r="A1331">
        <f>INDEX(resultados!$A$2:$ZZ$1925, 1325, MATCH($B$1, resultados!$A$1:$ZZ$1, 0))</f>
        <v/>
      </c>
      <c r="B1331">
        <f>INDEX(resultados!$A$2:$ZZ$1925, 1325, MATCH($B$2, resultados!$A$1:$ZZ$1, 0))</f>
        <v/>
      </c>
      <c r="C1331">
        <f>INDEX(resultados!$A$2:$ZZ$1925, 1325, MATCH($B$3, resultados!$A$1:$ZZ$1, 0))</f>
        <v/>
      </c>
    </row>
    <row r="1332">
      <c r="A1332">
        <f>INDEX(resultados!$A$2:$ZZ$1925, 1326, MATCH($B$1, resultados!$A$1:$ZZ$1, 0))</f>
        <v/>
      </c>
      <c r="B1332">
        <f>INDEX(resultados!$A$2:$ZZ$1925, 1326, MATCH($B$2, resultados!$A$1:$ZZ$1, 0))</f>
        <v/>
      </c>
      <c r="C1332">
        <f>INDEX(resultados!$A$2:$ZZ$1925, 1326, MATCH($B$3, resultados!$A$1:$ZZ$1, 0))</f>
        <v/>
      </c>
    </row>
    <row r="1333">
      <c r="A1333">
        <f>INDEX(resultados!$A$2:$ZZ$1925, 1327, MATCH($B$1, resultados!$A$1:$ZZ$1, 0))</f>
        <v/>
      </c>
      <c r="B1333">
        <f>INDEX(resultados!$A$2:$ZZ$1925, 1327, MATCH($B$2, resultados!$A$1:$ZZ$1, 0))</f>
        <v/>
      </c>
      <c r="C1333">
        <f>INDEX(resultados!$A$2:$ZZ$1925, 1327, MATCH($B$3, resultados!$A$1:$ZZ$1, 0))</f>
        <v/>
      </c>
    </row>
    <row r="1334">
      <c r="A1334">
        <f>INDEX(resultados!$A$2:$ZZ$1925, 1328, MATCH($B$1, resultados!$A$1:$ZZ$1, 0))</f>
        <v/>
      </c>
      <c r="B1334">
        <f>INDEX(resultados!$A$2:$ZZ$1925, 1328, MATCH($B$2, resultados!$A$1:$ZZ$1, 0))</f>
        <v/>
      </c>
      <c r="C1334">
        <f>INDEX(resultados!$A$2:$ZZ$1925, 1328, MATCH($B$3, resultados!$A$1:$ZZ$1, 0))</f>
        <v/>
      </c>
    </row>
    <row r="1335">
      <c r="A1335">
        <f>INDEX(resultados!$A$2:$ZZ$1925, 1329, MATCH($B$1, resultados!$A$1:$ZZ$1, 0))</f>
        <v/>
      </c>
      <c r="B1335">
        <f>INDEX(resultados!$A$2:$ZZ$1925, 1329, MATCH($B$2, resultados!$A$1:$ZZ$1, 0))</f>
        <v/>
      </c>
      <c r="C1335">
        <f>INDEX(resultados!$A$2:$ZZ$1925, 1329, MATCH($B$3, resultados!$A$1:$ZZ$1, 0))</f>
        <v/>
      </c>
    </row>
    <row r="1336">
      <c r="A1336">
        <f>INDEX(resultados!$A$2:$ZZ$1925, 1330, MATCH($B$1, resultados!$A$1:$ZZ$1, 0))</f>
        <v/>
      </c>
      <c r="B1336">
        <f>INDEX(resultados!$A$2:$ZZ$1925, 1330, MATCH($B$2, resultados!$A$1:$ZZ$1, 0))</f>
        <v/>
      </c>
      <c r="C1336">
        <f>INDEX(resultados!$A$2:$ZZ$1925, 1330, MATCH($B$3, resultados!$A$1:$ZZ$1, 0))</f>
        <v/>
      </c>
    </row>
    <row r="1337">
      <c r="A1337">
        <f>INDEX(resultados!$A$2:$ZZ$1925, 1331, MATCH($B$1, resultados!$A$1:$ZZ$1, 0))</f>
        <v/>
      </c>
      <c r="B1337">
        <f>INDEX(resultados!$A$2:$ZZ$1925, 1331, MATCH($B$2, resultados!$A$1:$ZZ$1, 0))</f>
        <v/>
      </c>
      <c r="C1337">
        <f>INDEX(resultados!$A$2:$ZZ$1925, 1331, MATCH($B$3, resultados!$A$1:$ZZ$1, 0))</f>
        <v/>
      </c>
    </row>
    <row r="1338">
      <c r="A1338">
        <f>INDEX(resultados!$A$2:$ZZ$1925, 1332, MATCH($B$1, resultados!$A$1:$ZZ$1, 0))</f>
        <v/>
      </c>
      <c r="B1338">
        <f>INDEX(resultados!$A$2:$ZZ$1925, 1332, MATCH($B$2, resultados!$A$1:$ZZ$1, 0))</f>
        <v/>
      </c>
      <c r="C1338">
        <f>INDEX(resultados!$A$2:$ZZ$1925, 1332, MATCH($B$3, resultados!$A$1:$ZZ$1, 0))</f>
        <v/>
      </c>
    </row>
    <row r="1339">
      <c r="A1339">
        <f>INDEX(resultados!$A$2:$ZZ$1925, 1333, MATCH($B$1, resultados!$A$1:$ZZ$1, 0))</f>
        <v/>
      </c>
      <c r="B1339">
        <f>INDEX(resultados!$A$2:$ZZ$1925, 1333, MATCH($B$2, resultados!$A$1:$ZZ$1, 0))</f>
        <v/>
      </c>
      <c r="C1339">
        <f>INDEX(resultados!$A$2:$ZZ$1925, 1333, MATCH($B$3, resultados!$A$1:$ZZ$1, 0))</f>
        <v/>
      </c>
    </row>
    <row r="1340">
      <c r="A1340">
        <f>INDEX(resultados!$A$2:$ZZ$1925, 1334, MATCH($B$1, resultados!$A$1:$ZZ$1, 0))</f>
        <v/>
      </c>
      <c r="B1340">
        <f>INDEX(resultados!$A$2:$ZZ$1925, 1334, MATCH($B$2, resultados!$A$1:$ZZ$1, 0))</f>
        <v/>
      </c>
      <c r="C1340">
        <f>INDEX(resultados!$A$2:$ZZ$1925, 1334, MATCH($B$3, resultados!$A$1:$ZZ$1, 0))</f>
        <v/>
      </c>
    </row>
    <row r="1341">
      <c r="A1341">
        <f>INDEX(resultados!$A$2:$ZZ$1925, 1335, MATCH($B$1, resultados!$A$1:$ZZ$1, 0))</f>
        <v/>
      </c>
      <c r="B1341">
        <f>INDEX(resultados!$A$2:$ZZ$1925, 1335, MATCH($B$2, resultados!$A$1:$ZZ$1, 0))</f>
        <v/>
      </c>
      <c r="C1341">
        <f>INDEX(resultados!$A$2:$ZZ$1925, 1335, MATCH($B$3, resultados!$A$1:$ZZ$1, 0))</f>
        <v/>
      </c>
    </row>
    <row r="1342">
      <c r="A1342">
        <f>INDEX(resultados!$A$2:$ZZ$1925, 1336, MATCH($B$1, resultados!$A$1:$ZZ$1, 0))</f>
        <v/>
      </c>
      <c r="B1342">
        <f>INDEX(resultados!$A$2:$ZZ$1925, 1336, MATCH($B$2, resultados!$A$1:$ZZ$1, 0))</f>
        <v/>
      </c>
      <c r="C1342">
        <f>INDEX(resultados!$A$2:$ZZ$1925, 1336, MATCH($B$3, resultados!$A$1:$ZZ$1, 0))</f>
        <v/>
      </c>
    </row>
    <row r="1343">
      <c r="A1343">
        <f>INDEX(resultados!$A$2:$ZZ$1925, 1337, MATCH($B$1, resultados!$A$1:$ZZ$1, 0))</f>
        <v/>
      </c>
      <c r="B1343">
        <f>INDEX(resultados!$A$2:$ZZ$1925, 1337, MATCH($B$2, resultados!$A$1:$ZZ$1, 0))</f>
        <v/>
      </c>
      <c r="C1343">
        <f>INDEX(resultados!$A$2:$ZZ$1925, 1337, MATCH($B$3, resultados!$A$1:$ZZ$1, 0))</f>
        <v/>
      </c>
    </row>
    <row r="1344">
      <c r="A1344">
        <f>INDEX(resultados!$A$2:$ZZ$1925, 1338, MATCH($B$1, resultados!$A$1:$ZZ$1, 0))</f>
        <v/>
      </c>
      <c r="B1344">
        <f>INDEX(resultados!$A$2:$ZZ$1925, 1338, MATCH($B$2, resultados!$A$1:$ZZ$1, 0))</f>
        <v/>
      </c>
      <c r="C1344">
        <f>INDEX(resultados!$A$2:$ZZ$1925, 1338, MATCH($B$3, resultados!$A$1:$ZZ$1, 0))</f>
        <v/>
      </c>
    </row>
    <row r="1345">
      <c r="A1345">
        <f>INDEX(resultados!$A$2:$ZZ$1925, 1339, MATCH($B$1, resultados!$A$1:$ZZ$1, 0))</f>
        <v/>
      </c>
      <c r="B1345">
        <f>INDEX(resultados!$A$2:$ZZ$1925, 1339, MATCH($B$2, resultados!$A$1:$ZZ$1, 0))</f>
        <v/>
      </c>
      <c r="C1345">
        <f>INDEX(resultados!$A$2:$ZZ$1925, 1339, MATCH($B$3, resultados!$A$1:$ZZ$1, 0))</f>
        <v/>
      </c>
    </row>
    <row r="1346">
      <c r="A1346">
        <f>INDEX(resultados!$A$2:$ZZ$1925, 1340, MATCH($B$1, resultados!$A$1:$ZZ$1, 0))</f>
        <v/>
      </c>
      <c r="B1346">
        <f>INDEX(resultados!$A$2:$ZZ$1925, 1340, MATCH($B$2, resultados!$A$1:$ZZ$1, 0))</f>
        <v/>
      </c>
      <c r="C1346">
        <f>INDEX(resultados!$A$2:$ZZ$1925, 1340, MATCH($B$3, resultados!$A$1:$ZZ$1, 0))</f>
        <v/>
      </c>
    </row>
    <row r="1347">
      <c r="A1347">
        <f>INDEX(resultados!$A$2:$ZZ$1925, 1341, MATCH($B$1, resultados!$A$1:$ZZ$1, 0))</f>
        <v/>
      </c>
      <c r="B1347">
        <f>INDEX(resultados!$A$2:$ZZ$1925, 1341, MATCH($B$2, resultados!$A$1:$ZZ$1, 0))</f>
        <v/>
      </c>
      <c r="C1347">
        <f>INDEX(resultados!$A$2:$ZZ$1925, 1341, MATCH($B$3, resultados!$A$1:$ZZ$1, 0))</f>
        <v/>
      </c>
    </row>
    <row r="1348">
      <c r="A1348">
        <f>INDEX(resultados!$A$2:$ZZ$1925, 1342, MATCH($B$1, resultados!$A$1:$ZZ$1, 0))</f>
        <v/>
      </c>
      <c r="B1348">
        <f>INDEX(resultados!$A$2:$ZZ$1925, 1342, MATCH($B$2, resultados!$A$1:$ZZ$1, 0))</f>
        <v/>
      </c>
      <c r="C1348">
        <f>INDEX(resultados!$A$2:$ZZ$1925, 1342, MATCH($B$3, resultados!$A$1:$ZZ$1, 0))</f>
        <v/>
      </c>
    </row>
    <row r="1349">
      <c r="A1349">
        <f>INDEX(resultados!$A$2:$ZZ$1925, 1343, MATCH($B$1, resultados!$A$1:$ZZ$1, 0))</f>
        <v/>
      </c>
      <c r="B1349">
        <f>INDEX(resultados!$A$2:$ZZ$1925, 1343, MATCH($B$2, resultados!$A$1:$ZZ$1, 0))</f>
        <v/>
      </c>
      <c r="C1349">
        <f>INDEX(resultados!$A$2:$ZZ$1925, 1343, MATCH($B$3, resultados!$A$1:$ZZ$1, 0))</f>
        <v/>
      </c>
    </row>
    <row r="1350">
      <c r="A1350">
        <f>INDEX(resultados!$A$2:$ZZ$1925, 1344, MATCH($B$1, resultados!$A$1:$ZZ$1, 0))</f>
        <v/>
      </c>
      <c r="B1350">
        <f>INDEX(resultados!$A$2:$ZZ$1925, 1344, MATCH($B$2, resultados!$A$1:$ZZ$1, 0))</f>
        <v/>
      </c>
      <c r="C1350">
        <f>INDEX(resultados!$A$2:$ZZ$1925, 1344, MATCH($B$3, resultados!$A$1:$ZZ$1, 0))</f>
        <v/>
      </c>
    </row>
    <row r="1351">
      <c r="A1351">
        <f>INDEX(resultados!$A$2:$ZZ$1925, 1345, MATCH($B$1, resultados!$A$1:$ZZ$1, 0))</f>
        <v/>
      </c>
      <c r="B1351">
        <f>INDEX(resultados!$A$2:$ZZ$1925, 1345, MATCH($B$2, resultados!$A$1:$ZZ$1, 0))</f>
        <v/>
      </c>
      <c r="C1351">
        <f>INDEX(resultados!$A$2:$ZZ$1925, 1345, MATCH($B$3, resultados!$A$1:$ZZ$1, 0))</f>
        <v/>
      </c>
    </row>
    <row r="1352">
      <c r="A1352">
        <f>INDEX(resultados!$A$2:$ZZ$1925, 1346, MATCH($B$1, resultados!$A$1:$ZZ$1, 0))</f>
        <v/>
      </c>
      <c r="B1352">
        <f>INDEX(resultados!$A$2:$ZZ$1925, 1346, MATCH($B$2, resultados!$A$1:$ZZ$1, 0))</f>
        <v/>
      </c>
      <c r="C1352">
        <f>INDEX(resultados!$A$2:$ZZ$1925, 1346, MATCH($B$3, resultados!$A$1:$ZZ$1, 0))</f>
        <v/>
      </c>
    </row>
    <row r="1353">
      <c r="A1353">
        <f>INDEX(resultados!$A$2:$ZZ$1925, 1347, MATCH($B$1, resultados!$A$1:$ZZ$1, 0))</f>
        <v/>
      </c>
      <c r="B1353">
        <f>INDEX(resultados!$A$2:$ZZ$1925, 1347, MATCH($B$2, resultados!$A$1:$ZZ$1, 0))</f>
        <v/>
      </c>
      <c r="C1353">
        <f>INDEX(resultados!$A$2:$ZZ$1925, 1347, MATCH($B$3, resultados!$A$1:$ZZ$1, 0))</f>
        <v/>
      </c>
    </row>
    <row r="1354">
      <c r="A1354">
        <f>INDEX(resultados!$A$2:$ZZ$1925, 1348, MATCH($B$1, resultados!$A$1:$ZZ$1, 0))</f>
        <v/>
      </c>
      <c r="B1354">
        <f>INDEX(resultados!$A$2:$ZZ$1925, 1348, MATCH($B$2, resultados!$A$1:$ZZ$1, 0))</f>
        <v/>
      </c>
      <c r="C1354">
        <f>INDEX(resultados!$A$2:$ZZ$1925, 1348, MATCH($B$3, resultados!$A$1:$ZZ$1, 0))</f>
        <v/>
      </c>
    </row>
    <row r="1355">
      <c r="A1355">
        <f>INDEX(resultados!$A$2:$ZZ$1925, 1349, MATCH($B$1, resultados!$A$1:$ZZ$1, 0))</f>
        <v/>
      </c>
      <c r="B1355">
        <f>INDEX(resultados!$A$2:$ZZ$1925, 1349, MATCH($B$2, resultados!$A$1:$ZZ$1, 0))</f>
        <v/>
      </c>
      <c r="C1355">
        <f>INDEX(resultados!$A$2:$ZZ$1925, 1349, MATCH($B$3, resultados!$A$1:$ZZ$1, 0))</f>
        <v/>
      </c>
    </row>
    <row r="1356">
      <c r="A1356">
        <f>INDEX(resultados!$A$2:$ZZ$1925, 1350, MATCH($B$1, resultados!$A$1:$ZZ$1, 0))</f>
        <v/>
      </c>
      <c r="B1356">
        <f>INDEX(resultados!$A$2:$ZZ$1925, 1350, MATCH($B$2, resultados!$A$1:$ZZ$1, 0))</f>
        <v/>
      </c>
      <c r="C1356">
        <f>INDEX(resultados!$A$2:$ZZ$1925, 1350, MATCH($B$3, resultados!$A$1:$ZZ$1, 0))</f>
        <v/>
      </c>
    </row>
    <row r="1357">
      <c r="A1357">
        <f>INDEX(resultados!$A$2:$ZZ$1925, 1351, MATCH($B$1, resultados!$A$1:$ZZ$1, 0))</f>
        <v/>
      </c>
      <c r="B1357">
        <f>INDEX(resultados!$A$2:$ZZ$1925, 1351, MATCH($B$2, resultados!$A$1:$ZZ$1, 0))</f>
        <v/>
      </c>
      <c r="C1357">
        <f>INDEX(resultados!$A$2:$ZZ$1925, 1351, MATCH($B$3, resultados!$A$1:$ZZ$1, 0))</f>
        <v/>
      </c>
    </row>
    <row r="1358">
      <c r="A1358">
        <f>INDEX(resultados!$A$2:$ZZ$1925, 1352, MATCH($B$1, resultados!$A$1:$ZZ$1, 0))</f>
        <v/>
      </c>
      <c r="B1358">
        <f>INDEX(resultados!$A$2:$ZZ$1925, 1352, MATCH($B$2, resultados!$A$1:$ZZ$1, 0))</f>
        <v/>
      </c>
      <c r="C1358">
        <f>INDEX(resultados!$A$2:$ZZ$1925, 1352, MATCH($B$3, resultados!$A$1:$ZZ$1, 0))</f>
        <v/>
      </c>
    </row>
    <row r="1359">
      <c r="A1359">
        <f>INDEX(resultados!$A$2:$ZZ$1925, 1353, MATCH($B$1, resultados!$A$1:$ZZ$1, 0))</f>
        <v/>
      </c>
      <c r="B1359">
        <f>INDEX(resultados!$A$2:$ZZ$1925, 1353, MATCH($B$2, resultados!$A$1:$ZZ$1, 0))</f>
        <v/>
      </c>
      <c r="C1359">
        <f>INDEX(resultados!$A$2:$ZZ$1925, 1353, MATCH($B$3, resultados!$A$1:$ZZ$1, 0))</f>
        <v/>
      </c>
    </row>
    <row r="1360">
      <c r="A1360">
        <f>INDEX(resultados!$A$2:$ZZ$1925, 1354, MATCH($B$1, resultados!$A$1:$ZZ$1, 0))</f>
        <v/>
      </c>
      <c r="B1360">
        <f>INDEX(resultados!$A$2:$ZZ$1925, 1354, MATCH($B$2, resultados!$A$1:$ZZ$1, 0))</f>
        <v/>
      </c>
      <c r="C1360">
        <f>INDEX(resultados!$A$2:$ZZ$1925, 1354, MATCH($B$3, resultados!$A$1:$ZZ$1, 0))</f>
        <v/>
      </c>
    </row>
    <row r="1361">
      <c r="A1361">
        <f>INDEX(resultados!$A$2:$ZZ$1925, 1355, MATCH($B$1, resultados!$A$1:$ZZ$1, 0))</f>
        <v/>
      </c>
      <c r="B1361">
        <f>INDEX(resultados!$A$2:$ZZ$1925, 1355, MATCH($B$2, resultados!$A$1:$ZZ$1, 0))</f>
        <v/>
      </c>
      <c r="C1361">
        <f>INDEX(resultados!$A$2:$ZZ$1925, 1355, MATCH($B$3, resultados!$A$1:$ZZ$1, 0))</f>
        <v/>
      </c>
    </row>
    <row r="1362">
      <c r="A1362">
        <f>INDEX(resultados!$A$2:$ZZ$1925, 1356, MATCH($B$1, resultados!$A$1:$ZZ$1, 0))</f>
        <v/>
      </c>
      <c r="B1362">
        <f>INDEX(resultados!$A$2:$ZZ$1925, 1356, MATCH($B$2, resultados!$A$1:$ZZ$1, 0))</f>
        <v/>
      </c>
      <c r="C1362">
        <f>INDEX(resultados!$A$2:$ZZ$1925, 1356, MATCH($B$3, resultados!$A$1:$ZZ$1, 0))</f>
        <v/>
      </c>
    </row>
    <row r="1363">
      <c r="A1363">
        <f>INDEX(resultados!$A$2:$ZZ$1925, 1357, MATCH($B$1, resultados!$A$1:$ZZ$1, 0))</f>
        <v/>
      </c>
      <c r="B1363">
        <f>INDEX(resultados!$A$2:$ZZ$1925, 1357, MATCH($B$2, resultados!$A$1:$ZZ$1, 0))</f>
        <v/>
      </c>
      <c r="C1363">
        <f>INDEX(resultados!$A$2:$ZZ$1925, 1357, MATCH($B$3, resultados!$A$1:$ZZ$1, 0))</f>
        <v/>
      </c>
    </row>
    <row r="1364">
      <c r="A1364">
        <f>INDEX(resultados!$A$2:$ZZ$1925, 1358, MATCH($B$1, resultados!$A$1:$ZZ$1, 0))</f>
        <v/>
      </c>
      <c r="B1364">
        <f>INDEX(resultados!$A$2:$ZZ$1925, 1358, MATCH($B$2, resultados!$A$1:$ZZ$1, 0))</f>
        <v/>
      </c>
      <c r="C1364">
        <f>INDEX(resultados!$A$2:$ZZ$1925, 1358, MATCH($B$3, resultados!$A$1:$ZZ$1, 0))</f>
        <v/>
      </c>
    </row>
    <row r="1365">
      <c r="A1365">
        <f>INDEX(resultados!$A$2:$ZZ$1925, 1359, MATCH($B$1, resultados!$A$1:$ZZ$1, 0))</f>
        <v/>
      </c>
      <c r="B1365">
        <f>INDEX(resultados!$A$2:$ZZ$1925, 1359, MATCH($B$2, resultados!$A$1:$ZZ$1, 0))</f>
        <v/>
      </c>
      <c r="C1365">
        <f>INDEX(resultados!$A$2:$ZZ$1925, 1359, MATCH($B$3, resultados!$A$1:$ZZ$1, 0))</f>
        <v/>
      </c>
    </row>
    <row r="1366">
      <c r="A1366">
        <f>INDEX(resultados!$A$2:$ZZ$1925, 1360, MATCH($B$1, resultados!$A$1:$ZZ$1, 0))</f>
        <v/>
      </c>
      <c r="B1366">
        <f>INDEX(resultados!$A$2:$ZZ$1925, 1360, MATCH($B$2, resultados!$A$1:$ZZ$1, 0))</f>
        <v/>
      </c>
      <c r="C1366">
        <f>INDEX(resultados!$A$2:$ZZ$1925, 1360, MATCH($B$3, resultados!$A$1:$ZZ$1, 0))</f>
        <v/>
      </c>
    </row>
    <row r="1367">
      <c r="A1367">
        <f>INDEX(resultados!$A$2:$ZZ$1925, 1361, MATCH($B$1, resultados!$A$1:$ZZ$1, 0))</f>
        <v/>
      </c>
      <c r="B1367">
        <f>INDEX(resultados!$A$2:$ZZ$1925, 1361, MATCH($B$2, resultados!$A$1:$ZZ$1, 0))</f>
        <v/>
      </c>
      <c r="C1367">
        <f>INDEX(resultados!$A$2:$ZZ$1925, 1361, MATCH($B$3, resultados!$A$1:$ZZ$1, 0))</f>
        <v/>
      </c>
    </row>
    <row r="1368">
      <c r="A1368">
        <f>INDEX(resultados!$A$2:$ZZ$1925, 1362, MATCH($B$1, resultados!$A$1:$ZZ$1, 0))</f>
        <v/>
      </c>
      <c r="B1368">
        <f>INDEX(resultados!$A$2:$ZZ$1925, 1362, MATCH($B$2, resultados!$A$1:$ZZ$1, 0))</f>
        <v/>
      </c>
      <c r="C1368">
        <f>INDEX(resultados!$A$2:$ZZ$1925, 1362, MATCH($B$3, resultados!$A$1:$ZZ$1, 0))</f>
        <v/>
      </c>
    </row>
    <row r="1369">
      <c r="A1369">
        <f>INDEX(resultados!$A$2:$ZZ$1925, 1363, MATCH($B$1, resultados!$A$1:$ZZ$1, 0))</f>
        <v/>
      </c>
      <c r="B1369">
        <f>INDEX(resultados!$A$2:$ZZ$1925, 1363, MATCH($B$2, resultados!$A$1:$ZZ$1, 0))</f>
        <v/>
      </c>
      <c r="C1369">
        <f>INDEX(resultados!$A$2:$ZZ$1925, 1363, MATCH($B$3, resultados!$A$1:$ZZ$1, 0))</f>
        <v/>
      </c>
    </row>
    <row r="1370">
      <c r="A1370">
        <f>INDEX(resultados!$A$2:$ZZ$1925, 1364, MATCH($B$1, resultados!$A$1:$ZZ$1, 0))</f>
        <v/>
      </c>
      <c r="B1370">
        <f>INDEX(resultados!$A$2:$ZZ$1925, 1364, MATCH($B$2, resultados!$A$1:$ZZ$1, 0))</f>
        <v/>
      </c>
      <c r="C1370">
        <f>INDEX(resultados!$A$2:$ZZ$1925, 1364, MATCH($B$3, resultados!$A$1:$ZZ$1, 0))</f>
        <v/>
      </c>
    </row>
    <row r="1371">
      <c r="A1371">
        <f>INDEX(resultados!$A$2:$ZZ$1925, 1365, MATCH($B$1, resultados!$A$1:$ZZ$1, 0))</f>
        <v/>
      </c>
      <c r="B1371">
        <f>INDEX(resultados!$A$2:$ZZ$1925, 1365, MATCH($B$2, resultados!$A$1:$ZZ$1, 0))</f>
        <v/>
      </c>
      <c r="C1371">
        <f>INDEX(resultados!$A$2:$ZZ$1925, 1365, MATCH($B$3, resultados!$A$1:$ZZ$1, 0))</f>
        <v/>
      </c>
    </row>
    <row r="1372">
      <c r="A1372">
        <f>INDEX(resultados!$A$2:$ZZ$1925, 1366, MATCH($B$1, resultados!$A$1:$ZZ$1, 0))</f>
        <v/>
      </c>
      <c r="B1372">
        <f>INDEX(resultados!$A$2:$ZZ$1925, 1366, MATCH($B$2, resultados!$A$1:$ZZ$1, 0))</f>
        <v/>
      </c>
      <c r="C1372">
        <f>INDEX(resultados!$A$2:$ZZ$1925, 1366, MATCH($B$3, resultados!$A$1:$ZZ$1, 0))</f>
        <v/>
      </c>
    </row>
    <row r="1373">
      <c r="A1373">
        <f>INDEX(resultados!$A$2:$ZZ$1925, 1367, MATCH($B$1, resultados!$A$1:$ZZ$1, 0))</f>
        <v/>
      </c>
      <c r="B1373">
        <f>INDEX(resultados!$A$2:$ZZ$1925, 1367, MATCH($B$2, resultados!$A$1:$ZZ$1, 0))</f>
        <v/>
      </c>
      <c r="C1373">
        <f>INDEX(resultados!$A$2:$ZZ$1925, 1367, MATCH($B$3, resultados!$A$1:$ZZ$1, 0))</f>
        <v/>
      </c>
    </row>
    <row r="1374">
      <c r="A1374">
        <f>INDEX(resultados!$A$2:$ZZ$1925, 1368, MATCH($B$1, resultados!$A$1:$ZZ$1, 0))</f>
        <v/>
      </c>
      <c r="B1374">
        <f>INDEX(resultados!$A$2:$ZZ$1925, 1368, MATCH($B$2, resultados!$A$1:$ZZ$1, 0))</f>
        <v/>
      </c>
      <c r="C1374">
        <f>INDEX(resultados!$A$2:$ZZ$1925, 1368, MATCH($B$3, resultados!$A$1:$ZZ$1, 0))</f>
        <v/>
      </c>
    </row>
    <row r="1375">
      <c r="A1375">
        <f>INDEX(resultados!$A$2:$ZZ$1925, 1369, MATCH($B$1, resultados!$A$1:$ZZ$1, 0))</f>
        <v/>
      </c>
      <c r="B1375">
        <f>INDEX(resultados!$A$2:$ZZ$1925, 1369, MATCH($B$2, resultados!$A$1:$ZZ$1, 0))</f>
        <v/>
      </c>
      <c r="C1375">
        <f>INDEX(resultados!$A$2:$ZZ$1925, 1369, MATCH($B$3, resultados!$A$1:$ZZ$1, 0))</f>
        <v/>
      </c>
    </row>
    <row r="1376">
      <c r="A1376">
        <f>INDEX(resultados!$A$2:$ZZ$1925, 1370, MATCH($B$1, resultados!$A$1:$ZZ$1, 0))</f>
        <v/>
      </c>
      <c r="B1376">
        <f>INDEX(resultados!$A$2:$ZZ$1925, 1370, MATCH($B$2, resultados!$A$1:$ZZ$1, 0))</f>
        <v/>
      </c>
      <c r="C1376">
        <f>INDEX(resultados!$A$2:$ZZ$1925, 1370, MATCH($B$3, resultados!$A$1:$ZZ$1, 0))</f>
        <v/>
      </c>
    </row>
    <row r="1377">
      <c r="A1377">
        <f>INDEX(resultados!$A$2:$ZZ$1925, 1371, MATCH($B$1, resultados!$A$1:$ZZ$1, 0))</f>
        <v/>
      </c>
      <c r="B1377">
        <f>INDEX(resultados!$A$2:$ZZ$1925, 1371, MATCH($B$2, resultados!$A$1:$ZZ$1, 0))</f>
        <v/>
      </c>
      <c r="C1377">
        <f>INDEX(resultados!$A$2:$ZZ$1925, 1371, MATCH($B$3, resultados!$A$1:$ZZ$1, 0))</f>
        <v/>
      </c>
    </row>
    <row r="1378">
      <c r="A1378">
        <f>INDEX(resultados!$A$2:$ZZ$1925, 1372, MATCH($B$1, resultados!$A$1:$ZZ$1, 0))</f>
        <v/>
      </c>
      <c r="B1378">
        <f>INDEX(resultados!$A$2:$ZZ$1925, 1372, MATCH($B$2, resultados!$A$1:$ZZ$1, 0))</f>
        <v/>
      </c>
      <c r="C1378">
        <f>INDEX(resultados!$A$2:$ZZ$1925, 1372, MATCH($B$3, resultados!$A$1:$ZZ$1, 0))</f>
        <v/>
      </c>
    </row>
    <row r="1379">
      <c r="A1379">
        <f>INDEX(resultados!$A$2:$ZZ$1925, 1373, MATCH($B$1, resultados!$A$1:$ZZ$1, 0))</f>
        <v/>
      </c>
      <c r="B1379">
        <f>INDEX(resultados!$A$2:$ZZ$1925, 1373, MATCH($B$2, resultados!$A$1:$ZZ$1, 0))</f>
        <v/>
      </c>
      <c r="C1379">
        <f>INDEX(resultados!$A$2:$ZZ$1925, 1373, MATCH($B$3, resultados!$A$1:$ZZ$1, 0))</f>
        <v/>
      </c>
    </row>
    <row r="1380">
      <c r="A1380">
        <f>INDEX(resultados!$A$2:$ZZ$1925, 1374, MATCH($B$1, resultados!$A$1:$ZZ$1, 0))</f>
        <v/>
      </c>
      <c r="B1380">
        <f>INDEX(resultados!$A$2:$ZZ$1925, 1374, MATCH($B$2, resultados!$A$1:$ZZ$1, 0))</f>
        <v/>
      </c>
      <c r="C1380">
        <f>INDEX(resultados!$A$2:$ZZ$1925, 1374, MATCH($B$3, resultados!$A$1:$ZZ$1, 0))</f>
        <v/>
      </c>
    </row>
    <row r="1381">
      <c r="A1381">
        <f>INDEX(resultados!$A$2:$ZZ$1925, 1375, MATCH($B$1, resultados!$A$1:$ZZ$1, 0))</f>
        <v/>
      </c>
      <c r="B1381">
        <f>INDEX(resultados!$A$2:$ZZ$1925, 1375, MATCH($B$2, resultados!$A$1:$ZZ$1, 0))</f>
        <v/>
      </c>
      <c r="C1381">
        <f>INDEX(resultados!$A$2:$ZZ$1925, 1375, MATCH($B$3, resultados!$A$1:$ZZ$1, 0))</f>
        <v/>
      </c>
    </row>
    <row r="1382">
      <c r="A1382">
        <f>INDEX(resultados!$A$2:$ZZ$1925, 1376, MATCH($B$1, resultados!$A$1:$ZZ$1, 0))</f>
        <v/>
      </c>
      <c r="B1382">
        <f>INDEX(resultados!$A$2:$ZZ$1925, 1376, MATCH($B$2, resultados!$A$1:$ZZ$1, 0))</f>
        <v/>
      </c>
      <c r="C1382">
        <f>INDEX(resultados!$A$2:$ZZ$1925, 1376, MATCH($B$3, resultados!$A$1:$ZZ$1, 0))</f>
        <v/>
      </c>
    </row>
    <row r="1383">
      <c r="A1383">
        <f>INDEX(resultados!$A$2:$ZZ$1925, 1377, MATCH($B$1, resultados!$A$1:$ZZ$1, 0))</f>
        <v/>
      </c>
      <c r="B1383">
        <f>INDEX(resultados!$A$2:$ZZ$1925, 1377, MATCH($B$2, resultados!$A$1:$ZZ$1, 0))</f>
        <v/>
      </c>
      <c r="C1383">
        <f>INDEX(resultados!$A$2:$ZZ$1925, 1377, MATCH($B$3, resultados!$A$1:$ZZ$1, 0))</f>
        <v/>
      </c>
    </row>
    <row r="1384">
      <c r="A1384">
        <f>INDEX(resultados!$A$2:$ZZ$1925, 1378, MATCH($B$1, resultados!$A$1:$ZZ$1, 0))</f>
        <v/>
      </c>
      <c r="B1384">
        <f>INDEX(resultados!$A$2:$ZZ$1925, 1378, MATCH($B$2, resultados!$A$1:$ZZ$1, 0))</f>
        <v/>
      </c>
      <c r="C1384">
        <f>INDEX(resultados!$A$2:$ZZ$1925, 1378, MATCH($B$3, resultados!$A$1:$ZZ$1, 0))</f>
        <v/>
      </c>
    </row>
    <row r="1385">
      <c r="A1385">
        <f>INDEX(resultados!$A$2:$ZZ$1925, 1379, MATCH($B$1, resultados!$A$1:$ZZ$1, 0))</f>
        <v/>
      </c>
      <c r="B1385">
        <f>INDEX(resultados!$A$2:$ZZ$1925, 1379, MATCH($B$2, resultados!$A$1:$ZZ$1, 0))</f>
        <v/>
      </c>
      <c r="C1385">
        <f>INDEX(resultados!$A$2:$ZZ$1925, 1379, MATCH($B$3, resultados!$A$1:$ZZ$1, 0))</f>
        <v/>
      </c>
    </row>
    <row r="1386">
      <c r="A1386">
        <f>INDEX(resultados!$A$2:$ZZ$1925, 1380, MATCH($B$1, resultados!$A$1:$ZZ$1, 0))</f>
        <v/>
      </c>
      <c r="B1386">
        <f>INDEX(resultados!$A$2:$ZZ$1925, 1380, MATCH($B$2, resultados!$A$1:$ZZ$1, 0))</f>
        <v/>
      </c>
      <c r="C1386">
        <f>INDEX(resultados!$A$2:$ZZ$1925, 1380, MATCH($B$3, resultados!$A$1:$ZZ$1, 0))</f>
        <v/>
      </c>
    </row>
    <row r="1387">
      <c r="A1387">
        <f>INDEX(resultados!$A$2:$ZZ$1925, 1381, MATCH($B$1, resultados!$A$1:$ZZ$1, 0))</f>
        <v/>
      </c>
      <c r="B1387">
        <f>INDEX(resultados!$A$2:$ZZ$1925, 1381, MATCH($B$2, resultados!$A$1:$ZZ$1, 0))</f>
        <v/>
      </c>
      <c r="C1387">
        <f>INDEX(resultados!$A$2:$ZZ$1925, 1381, MATCH($B$3, resultados!$A$1:$ZZ$1, 0))</f>
        <v/>
      </c>
    </row>
    <row r="1388">
      <c r="A1388">
        <f>INDEX(resultados!$A$2:$ZZ$1925, 1382, MATCH($B$1, resultados!$A$1:$ZZ$1, 0))</f>
        <v/>
      </c>
      <c r="B1388">
        <f>INDEX(resultados!$A$2:$ZZ$1925, 1382, MATCH($B$2, resultados!$A$1:$ZZ$1, 0))</f>
        <v/>
      </c>
      <c r="C1388">
        <f>INDEX(resultados!$A$2:$ZZ$1925, 1382, MATCH($B$3, resultados!$A$1:$ZZ$1, 0))</f>
        <v/>
      </c>
    </row>
    <row r="1389">
      <c r="A1389">
        <f>INDEX(resultados!$A$2:$ZZ$1925, 1383, MATCH($B$1, resultados!$A$1:$ZZ$1, 0))</f>
        <v/>
      </c>
      <c r="B1389">
        <f>INDEX(resultados!$A$2:$ZZ$1925, 1383, MATCH($B$2, resultados!$A$1:$ZZ$1, 0))</f>
        <v/>
      </c>
      <c r="C1389">
        <f>INDEX(resultados!$A$2:$ZZ$1925, 1383, MATCH($B$3, resultados!$A$1:$ZZ$1, 0))</f>
        <v/>
      </c>
    </row>
    <row r="1390">
      <c r="A1390">
        <f>INDEX(resultados!$A$2:$ZZ$1925, 1384, MATCH($B$1, resultados!$A$1:$ZZ$1, 0))</f>
        <v/>
      </c>
      <c r="B1390">
        <f>INDEX(resultados!$A$2:$ZZ$1925, 1384, MATCH($B$2, resultados!$A$1:$ZZ$1, 0))</f>
        <v/>
      </c>
      <c r="C1390">
        <f>INDEX(resultados!$A$2:$ZZ$1925, 1384, MATCH($B$3, resultados!$A$1:$ZZ$1, 0))</f>
        <v/>
      </c>
    </row>
    <row r="1391">
      <c r="A1391">
        <f>INDEX(resultados!$A$2:$ZZ$1925, 1385, MATCH($B$1, resultados!$A$1:$ZZ$1, 0))</f>
        <v/>
      </c>
      <c r="B1391">
        <f>INDEX(resultados!$A$2:$ZZ$1925, 1385, MATCH($B$2, resultados!$A$1:$ZZ$1, 0))</f>
        <v/>
      </c>
      <c r="C1391">
        <f>INDEX(resultados!$A$2:$ZZ$1925, 1385, MATCH($B$3, resultados!$A$1:$ZZ$1, 0))</f>
        <v/>
      </c>
    </row>
    <row r="1392">
      <c r="A1392">
        <f>INDEX(resultados!$A$2:$ZZ$1925, 1386, MATCH($B$1, resultados!$A$1:$ZZ$1, 0))</f>
        <v/>
      </c>
      <c r="B1392">
        <f>INDEX(resultados!$A$2:$ZZ$1925, 1386, MATCH($B$2, resultados!$A$1:$ZZ$1, 0))</f>
        <v/>
      </c>
      <c r="C1392">
        <f>INDEX(resultados!$A$2:$ZZ$1925, 1386, MATCH($B$3, resultados!$A$1:$ZZ$1, 0))</f>
        <v/>
      </c>
    </row>
    <row r="1393">
      <c r="A1393">
        <f>INDEX(resultados!$A$2:$ZZ$1925, 1387, MATCH($B$1, resultados!$A$1:$ZZ$1, 0))</f>
        <v/>
      </c>
      <c r="B1393">
        <f>INDEX(resultados!$A$2:$ZZ$1925, 1387, MATCH($B$2, resultados!$A$1:$ZZ$1, 0))</f>
        <v/>
      </c>
      <c r="C1393">
        <f>INDEX(resultados!$A$2:$ZZ$1925, 1387, MATCH($B$3, resultados!$A$1:$ZZ$1, 0))</f>
        <v/>
      </c>
    </row>
    <row r="1394">
      <c r="A1394">
        <f>INDEX(resultados!$A$2:$ZZ$1925, 1388, MATCH($B$1, resultados!$A$1:$ZZ$1, 0))</f>
        <v/>
      </c>
      <c r="B1394">
        <f>INDEX(resultados!$A$2:$ZZ$1925, 1388, MATCH($B$2, resultados!$A$1:$ZZ$1, 0))</f>
        <v/>
      </c>
      <c r="C1394">
        <f>INDEX(resultados!$A$2:$ZZ$1925, 1388, MATCH($B$3, resultados!$A$1:$ZZ$1, 0))</f>
        <v/>
      </c>
    </row>
    <row r="1395">
      <c r="A1395">
        <f>INDEX(resultados!$A$2:$ZZ$1925, 1389, MATCH($B$1, resultados!$A$1:$ZZ$1, 0))</f>
        <v/>
      </c>
      <c r="B1395">
        <f>INDEX(resultados!$A$2:$ZZ$1925, 1389, MATCH($B$2, resultados!$A$1:$ZZ$1, 0))</f>
        <v/>
      </c>
      <c r="C1395">
        <f>INDEX(resultados!$A$2:$ZZ$1925, 1389, MATCH($B$3, resultados!$A$1:$ZZ$1, 0))</f>
        <v/>
      </c>
    </row>
    <row r="1396">
      <c r="A1396">
        <f>INDEX(resultados!$A$2:$ZZ$1925, 1390, MATCH($B$1, resultados!$A$1:$ZZ$1, 0))</f>
        <v/>
      </c>
      <c r="B1396">
        <f>INDEX(resultados!$A$2:$ZZ$1925, 1390, MATCH($B$2, resultados!$A$1:$ZZ$1, 0))</f>
        <v/>
      </c>
      <c r="C1396">
        <f>INDEX(resultados!$A$2:$ZZ$1925, 1390, MATCH($B$3, resultados!$A$1:$ZZ$1, 0))</f>
        <v/>
      </c>
    </row>
    <row r="1397">
      <c r="A1397">
        <f>INDEX(resultados!$A$2:$ZZ$1925, 1391, MATCH($B$1, resultados!$A$1:$ZZ$1, 0))</f>
        <v/>
      </c>
      <c r="B1397">
        <f>INDEX(resultados!$A$2:$ZZ$1925, 1391, MATCH($B$2, resultados!$A$1:$ZZ$1, 0))</f>
        <v/>
      </c>
      <c r="C1397">
        <f>INDEX(resultados!$A$2:$ZZ$1925, 1391, MATCH($B$3, resultados!$A$1:$ZZ$1, 0))</f>
        <v/>
      </c>
    </row>
    <row r="1398">
      <c r="A1398">
        <f>INDEX(resultados!$A$2:$ZZ$1925, 1392, MATCH($B$1, resultados!$A$1:$ZZ$1, 0))</f>
        <v/>
      </c>
      <c r="B1398">
        <f>INDEX(resultados!$A$2:$ZZ$1925, 1392, MATCH($B$2, resultados!$A$1:$ZZ$1, 0))</f>
        <v/>
      </c>
      <c r="C1398">
        <f>INDEX(resultados!$A$2:$ZZ$1925, 1392, MATCH($B$3, resultados!$A$1:$ZZ$1, 0))</f>
        <v/>
      </c>
    </row>
    <row r="1399">
      <c r="A1399">
        <f>INDEX(resultados!$A$2:$ZZ$1925, 1393, MATCH($B$1, resultados!$A$1:$ZZ$1, 0))</f>
        <v/>
      </c>
      <c r="B1399">
        <f>INDEX(resultados!$A$2:$ZZ$1925, 1393, MATCH($B$2, resultados!$A$1:$ZZ$1, 0))</f>
        <v/>
      </c>
      <c r="C1399">
        <f>INDEX(resultados!$A$2:$ZZ$1925, 1393, MATCH($B$3, resultados!$A$1:$ZZ$1, 0))</f>
        <v/>
      </c>
    </row>
    <row r="1400">
      <c r="A1400">
        <f>INDEX(resultados!$A$2:$ZZ$1925, 1394, MATCH($B$1, resultados!$A$1:$ZZ$1, 0))</f>
        <v/>
      </c>
      <c r="B1400">
        <f>INDEX(resultados!$A$2:$ZZ$1925, 1394, MATCH($B$2, resultados!$A$1:$ZZ$1, 0))</f>
        <v/>
      </c>
      <c r="C1400">
        <f>INDEX(resultados!$A$2:$ZZ$1925, 1394, MATCH($B$3, resultados!$A$1:$ZZ$1, 0))</f>
        <v/>
      </c>
    </row>
    <row r="1401">
      <c r="A1401">
        <f>INDEX(resultados!$A$2:$ZZ$1925, 1395, MATCH($B$1, resultados!$A$1:$ZZ$1, 0))</f>
        <v/>
      </c>
      <c r="B1401">
        <f>INDEX(resultados!$A$2:$ZZ$1925, 1395, MATCH($B$2, resultados!$A$1:$ZZ$1, 0))</f>
        <v/>
      </c>
      <c r="C1401">
        <f>INDEX(resultados!$A$2:$ZZ$1925, 1395, MATCH($B$3, resultados!$A$1:$ZZ$1, 0))</f>
        <v/>
      </c>
    </row>
    <row r="1402">
      <c r="A1402">
        <f>INDEX(resultados!$A$2:$ZZ$1925, 1396, MATCH($B$1, resultados!$A$1:$ZZ$1, 0))</f>
        <v/>
      </c>
      <c r="B1402">
        <f>INDEX(resultados!$A$2:$ZZ$1925, 1396, MATCH($B$2, resultados!$A$1:$ZZ$1, 0))</f>
        <v/>
      </c>
      <c r="C1402">
        <f>INDEX(resultados!$A$2:$ZZ$1925, 1396, MATCH($B$3, resultados!$A$1:$ZZ$1, 0))</f>
        <v/>
      </c>
    </row>
    <row r="1403">
      <c r="A1403">
        <f>INDEX(resultados!$A$2:$ZZ$1925, 1397, MATCH($B$1, resultados!$A$1:$ZZ$1, 0))</f>
        <v/>
      </c>
      <c r="B1403">
        <f>INDEX(resultados!$A$2:$ZZ$1925, 1397, MATCH($B$2, resultados!$A$1:$ZZ$1, 0))</f>
        <v/>
      </c>
      <c r="C1403">
        <f>INDEX(resultados!$A$2:$ZZ$1925, 1397, MATCH($B$3, resultados!$A$1:$ZZ$1, 0))</f>
        <v/>
      </c>
    </row>
    <row r="1404">
      <c r="A1404">
        <f>INDEX(resultados!$A$2:$ZZ$1925, 1398, MATCH($B$1, resultados!$A$1:$ZZ$1, 0))</f>
        <v/>
      </c>
      <c r="B1404">
        <f>INDEX(resultados!$A$2:$ZZ$1925, 1398, MATCH($B$2, resultados!$A$1:$ZZ$1, 0))</f>
        <v/>
      </c>
      <c r="C1404">
        <f>INDEX(resultados!$A$2:$ZZ$1925, 1398, MATCH($B$3, resultados!$A$1:$ZZ$1, 0))</f>
        <v/>
      </c>
    </row>
    <row r="1405">
      <c r="A1405">
        <f>INDEX(resultados!$A$2:$ZZ$1925, 1399, MATCH($B$1, resultados!$A$1:$ZZ$1, 0))</f>
        <v/>
      </c>
      <c r="B1405">
        <f>INDEX(resultados!$A$2:$ZZ$1925, 1399, MATCH($B$2, resultados!$A$1:$ZZ$1, 0))</f>
        <v/>
      </c>
      <c r="C1405">
        <f>INDEX(resultados!$A$2:$ZZ$1925, 1399, MATCH($B$3, resultados!$A$1:$ZZ$1, 0))</f>
        <v/>
      </c>
    </row>
    <row r="1406">
      <c r="A1406">
        <f>INDEX(resultados!$A$2:$ZZ$1925, 1400, MATCH($B$1, resultados!$A$1:$ZZ$1, 0))</f>
        <v/>
      </c>
      <c r="B1406">
        <f>INDEX(resultados!$A$2:$ZZ$1925, 1400, MATCH($B$2, resultados!$A$1:$ZZ$1, 0))</f>
        <v/>
      </c>
      <c r="C1406">
        <f>INDEX(resultados!$A$2:$ZZ$1925, 1400, MATCH($B$3, resultados!$A$1:$ZZ$1, 0))</f>
        <v/>
      </c>
    </row>
    <row r="1407">
      <c r="A1407">
        <f>INDEX(resultados!$A$2:$ZZ$1925, 1401, MATCH($B$1, resultados!$A$1:$ZZ$1, 0))</f>
        <v/>
      </c>
      <c r="B1407">
        <f>INDEX(resultados!$A$2:$ZZ$1925, 1401, MATCH($B$2, resultados!$A$1:$ZZ$1, 0))</f>
        <v/>
      </c>
      <c r="C1407">
        <f>INDEX(resultados!$A$2:$ZZ$1925, 1401, MATCH($B$3, resultados!$A$1:$ZZ$1, 0))</f>
        <v/>
      </c>
    </row>
    <row r="1408">
      <c r="A1408">
        <f>INDEX(resultados!$A$2:$ZZ$1925, 1402, MATCH($B$1, resultados!$A$1:$ZZ$1, 0))</f>
        <v/>
      </c>
      <c r="B1408">
        <f>INDEX(resultados!$A$2:$ZZ$1925, 1402, MATCH($B$2, resultados!$A$1:$ZZ$1, 0))</f>
        <v/>
      </c>
      <c r="C1408">
        <f>INDEX(resultados!$A$2:$ZZ$1925, 1402, MATCH($B$3, resultados!$A$1:$ZZ$1, 0))</f>
        <v/>
      </c>
    </row>
    <row r="1409">
      <c r="A1409">
        <f>INDEX(resultados!$A$2:$ZZ$1925, 1403, MATCH($B$1, resultados!$A$1:$ZZ$1, 0))</f>
        <v/>
      </c>
      <c r="B1409">
        <f>INDEX(resultados!$A$2:$ZZ$1925, 1403, MATCH($B$2, resultados!$A$1:$ZZ$1, 0))</f>
        <v/>
      </c>
      <c r="C1409">
        <f>INDEX(resultados!$A$2:$ZZ$1925, 1403, MATCH($B$3, resultados!$A$1:$ZZ$1, 0))</f>
        <v/>
      </c>
    </row>
    <row r="1410">
      <c r="A1410">
        <f>INDEX(resultados!$A$2:$ZZ$1925, 1404, MATCH($B$1, resultados!$A$1:$ZZ$1, 0))</f>
        <v/>
      </c>
      <c r="B1410">
        <f>INDEX(resultados!$A$2:$ZZ$1925, 1404, MATCH($B$2, resultados!$A$1:$ZZ$1, 0))</f>
        <v/>
      </c>
      <c r="C1410">
        <f>INDEX(resultados!$A$2:$ZZ$1925, 1404, MATCH($B$3, resultados!$A$1:$ZZ$1, 0))</f>
        <v/>
      </c>
    </row>
    <row r="1411">
      <c r="A1411">
        <f>INDEX(resultados!$A$2:$ZZ$1925, 1405, MATCH($B$1, resultados!$A$1:$ZZ$1, 0))</f>
        <v/>
      </c>
      <c r="B1411">
        <f>INDEX(resultados!$A$2:$ZZ$1925, 1405, MATCH($B$2, resultados!$A$1:$ZZ$1, 0))</f>
        <v/>
      </c>
      <c r="C1411">
        <f>INDEX(resultados!$A$2:$ZZ$1925, 1405, MATCH($B$3, resultados!$A$1:$ZZ$1, 0))</f>
        <v/>
      </c>
    </row>
    <row r="1412">
      <c r="A1412">
        <f>INDEX(resultados!$A$2:$ZZ$1925, 1406, MATCH($B$1, resultados!$A$1:$ZZ$1, 0))</f>
        <v/>
      </c>
      <c r="B1412">
        <f>INDEX(resultados!$A$2:$ZZ$1925, 1406, MATCH($B$2, resultados!$A$1:$ZZ$1, 0))</f>
        <v/>
      </c>
      <c r="C1412">
        <f>INDEX(resultados!$A$2:$ZZ$1925, 1406, MATCH($B$3, resultados!$A$1:$ZZ$1, 0))</f>
        <v/>
      </c>
    </row>
    <row r="1413">
      <c r="A1413">
        <f>INDEX(resultados!$A$2:$ZZ$1925, 1407, MATCH($B$1, resultados!$A$1:$ZZ$1, 0))</f>
        <v/>
      </c>
      <c r="B1413">
        <f>INDEX(resultados!$A$2:$ZZ$1925, 1407, MATCH($B$2, resultados!$A$1:$ZZ$1, 0))</f>
        <v/>
      </c>
      <c r="C1413">
        <f>INDEX(resultados!$A$2:$ZZ$1925, 1407, MATCH($B$3, resultados!$A$1:$ZZ$1, 0))</f>
        <v/>
      </c>
    </row>
    <row r="1414">
      <c r="A1414">
        <f>INDEX(resultados!$A$2:$ZZ$1925, 1408, MATCH($B$1, resultados!$A$1:$ZZ$1, 0))</f>
        <v/>
      </c>
      <c r="B1414">
        <f>INDEX(resultados!$A$2:$ZZ$1925, 1408, MATCH($B$2, resultados!$A$1:$ZZ$1, 0))</f>
        <v/>
      </c>
      <c r="C1414">
        <f>INDEX(resultados!$A$2:$ZZ$1925, 1408, MATCH($B$3, resultados!$A$1:$ZZ$1, 0))</f>
        <v/>
      </c>
    </row>
    <row r="1415">
      <c r="A1415">
        <f>INDEX(resultados!$A$2:$ZZ$1925, 1409, MATCH($B$1, resultados!$A$1:$ZZ$1, 0))</f>
        <v/>
      </c>
      <c r="B1415">
        <f>INDEX(resultados!$A$2:$ZZ$1925, 1409, MATCH($B$2, resultados!$A$1:$ZZ$1, 0))</f>
        <v/>
      </c>
      <c r="C1415">
        <f>INDEX(resultados!$A$2:$ZZ$1925, 1409, MATCH($B$3, resultados!$A$1:$ZZ$1, 0))</f>
        <v/>
      </c>
    </row>
    <row r="1416">
      <c r="A1416">
        <f>INDEX(resultados!$A$2:$ZZ$1925, 1410, MATCH($B$1, resultados!$A$1:$ZZ$1, 0))</f>
        <v/>
      </c>
      <c r="B1416">
        <f>INDEX(resultados!$A$2:$ZZ$1925, 1410, MATCH($B$2, resultados!$A$1:$ZZ$1, 0))</f>
        <v/>
      </c>
      <c r="C1416">
        <f>INDEX(resultados!$A$2:$ZZ$1925, 1410, MATCH($B$3, resultados!$A$1:$ZZ$1, 0))</f>
        <v/>
      </c>
    </row>
    <row r="1417">
      <c r="A1417">
        <f>INDEX(resultados!$A$2:$ZZ$1925, 1411, MATCH($B$1, resultados!$A$1:$ZZ$1, 0))</f>
        <v/>
      </c>
      <c r="B1417">
        <f>INDEX(resultados!$A$2:$ZZ$1925, 1411, MATCH($B$2, resultados!$A$1:$ZZ$1, 0))</f>
        <v/>
      </c>
      <c r="C1417">
        <f>INDEX(resultados!$A$2:$ZZ$1925, 1411, MATCH($B$3, resultados!$A$1:$ZZ$1, 0))</f>
        <v/>
      </c>
    </row>
    <row r="1418">
      <c r="A1418">
        <f>INDEX(resultados!$A$2:$ZZ$1925, 1412, MATCH($B$1, resultados!$A$1:$ZZ$1, 0))</f>
        <v/>
      </c>
      <c r="B1418">
        <f>INDEX(resultados!$A$2:$ZZ$1925, 1412, MATCH($B$2, resultados!$A$1:$ZZ$1, 0))</f>
        <v/>
      </c>
      <c r="C1418">
        <f>INDEX(resultados!$A$2:$ZZ$1925, 1412, MATCH($B$3, resultados!$A$1:$ZZ$1, 0))</f>
        <v/>
      </c>
    </row>
    <row r="1419">
      <c r="A1419">
        <f>INDEX(resultados!$A$2:$ZZ$1925, 1413, MATCH($B$1, resultados!$A$1:$ZZ$1, 0))</f>
        <v/>
      </c>
      <c r="B1419">
        <f>INDEX(resultados!$A$2:$ZZ$1925, 1413, MATCH($B$2, resultados!$A$1:$ZZ$1, 0))</f>
        <v/>
      </c>
      <c r="C1419">
        <f>INDEX(resultados!$A$2:$ZZ$1925, 1413, MATCH($B$3, resultados!$A$1:$ZZ$1, 0))</f>
        <v/>
      </c>
    </row>
    <row r="1420">
      <c r="A1420">
        <f>INDEX(resultados!$A$2:$ZZ$1925, 1414, MATCH($B$1, resultados!$A$1:$ZZ$1, 0))</f>
        <v/>
      </c>
      <c r="B1420">
        <f>INDEX(resultados!$A$2:$ZZ$1925, 1414, MATCH($B$2, resultados!$A$1:$ZZ$1, 0))</f>
        <v/>
      </c>
      <c r="C1420">
        <f>INDEX(resultados!$A$2:$ZZ$1925, 1414, MATCH($B$3, resultados!$A$1:$ZZ$1, 0))</f>
        <v/>
      </c>
    </row>
    <row r="1421">
      <c r="A1421">
        <f>INDEX(resultados!$A$2:$ZZ$1925, 1415, MATCH($B$1, resultados!$A$1:$ZZ$1, 0))</f>
        <v/>
      </c>
      <c r="B1421">
        <f>INDEX(resultados!$A$2:$ZZ$1925, 1415, MATCH($B$2, resultados!$A$1:$ZZ$1, 0))</f>
        <v/>
      </c>
      <c r="C1421">
        <f>INDEX(resultados!$A$2:$ZZ$1925, 1415, MATCH($B$3, resultados!$A$1:$ZZ$1, 0))</f>
        <v/>
      </c>
    </row>
    <row r="1422">
      <c r="A1422">
        <f>INDEX(resultados!$A$2:$ZZ$1925, 1416, MATCH($B$1, resultados!$A$1:$ZZ$1, 0))</f>
        <v/>
      </c>
      <c r="B1422">
        <f>INDEX(resultados!$A$2:$ZZ$1925, 1416, MATCH($B$2, resultados!$A$1:$ZZ$1, 0))</f>
        <v/>
      </c>
      <c r="C1422">
        <f>INDEX(resultados!$A$2:$ZZ$1925, 1416, MATCH($B$3, resultados!$A$1:$ZZ$1, 0))</f>
        <v/>
      </c>
    </row>
    <row r="1423">
      <c r="A1423">
        <f>INDEX(resultados!$A$2:$ZZ$1925, 1417, MATCH($B$1, resultados!$A$1:$ZZ$1, 0))</f>
        <v/>
      </c>
      <c r="B1423">
        <f>INDEX(resultados!$A$2:$ZZ$1925, 1417, MATCH($B$2, resultados!$A$1:$ZZ$1, 0))</f>
        <v/>
      </c>
      <c r="C1423">
        <f>INDEX(resultados!$A$2:$ZZ$1925, 1417, MATCH($B$3, resultados!$A$1:$ZZ$1, 0))</f>
        <v/>
      </c>
    </row>
    <row r="1424">
      <c r="A1424">
        <f>INDEX(resultados!$A$2:$ZZ$1925, 1418, MATCH($B$1, resultados!$A$1:$ZZ$1, 0))</f>
        <v/>
      </c>
      <c r="B1424">
        <f>INDEX(resultados!$A$2:$ZZ$1925, 1418, MATCH($B$2, resultados!$A$1:$ZZ$1, 0))</f>
        <v/>
      </c>
      <c r="C1424">
        <f>INDEX(resultados!$A$2:$ZZ$1925, 1418, MATCH($B$3, resultados!$A$1:$ZZ$1, 0))</f>
        <v/>
      </c>
    </row>
    <row r="1425">
      <c r="A1425">
        <f>INDEX(resultados!$A$2:$ZZ$1925, 1419, MATCH($B$1, resultados!$A$1:$ZZ$1, 0))</f>
        <v/>
      </c>
      <c r="B1425">
        <f>INDEX(resultados!$A$2:$ZZ$1925, 1419, MATCH($B$2, resultados!$A$1:$ZZ$1, 0))</f>
        <v/>
      </c>
      <c r="C1425">
        <f>INDEX(resultados!$A$2:$ZZ$1925, 1419, MATCH($B$3, resultados!$A$1:$ZZ$1, 0))</f>
        <v/>
      </c>
    </row>
    <row r="1426">
      <c r="A1426">
        <f>INDEX(resultados!$A$2:$ZZ$1925, 1420, MATCH($B$1, resultados!$A$1:$ZZ$1, 0))</f>
        <v/>
      </c>
      <c r="B1426">
        <f>INDEX(resultados!$A$2:$ZZ$1925, 1420, MATCH($B$2, resultados!$A$1:$ZZ$1, 0))</f>
        <v/>
      </c>
      <c r="C1426">
        <f>INDEX(resultados!$A$2:$ZZ$1925, 1420, MATCH($B$3, resultados!$A$1:$ZZ$1, 0))</f>
        <v/>
      </c>
    </row>
    <row r="1427">
      <c r="A1427">
        <f>INDEX(resultados!$A$2:$ZZ$1925, 1421, MATCH($B$1, resultados!$A$1:$ZZ$1, 0))</f>
        <v/>
      </c>
      <c r="B1427">
        <f>INDEX(resultados!$A$2:$ZZ$1925, 1421, MATCH($B$2, resultados!$A$1:$ZZ$1, 0))</f>
        <v/>
      </c>
      <c r="C1427">
        <f>INDEX(resultados!$A$2:$ZZ$1925, 1421, MATCH($B$3, resultados!$A$1:$ZZ$1, 0))</f>
        <v/>
      </c>
    </row>
    <row r="1428">
      <c r="A1428">
        <f>INDEX(resultados!$A$2:$ZZ$1925, 1422, MATCH($B$1, resultados!$A$1:$ZZ$1, 0))</f>
        <v/>
      </c>
      <c r="B1428">
        <f>INDEX(resultados!$A$2:$ZZ$1925, 1422, MATCH($B$2, resultados!$A$1:$ZZ$1, 0))</f>
        <v/>
      </c>
      <c r="C1428">
        <f>INDEX(resultados!$A$2:$ZZ$1925, 1422, MATCH($B$3, resultados!$A$1:$ZZ$1, 0))</f>
        <v/>
      </c>
    </row>
    <row r="1429">
      <c r="A1429">
        <f>INDEX(resultados!$A$2:$ZZ$1925, 1423, MATCH($B$1, resultados!$A$1:$ZZ$1, 0))</f>
        <v/>
      </c>
      <c r="B1429">
        <f>INDEX(resultados!$A$2:$ZZ$1925, 1423, MATCH($B$2, resultados!$A$1:$ZZ$1, 0))</f>
        <v/>
      </c>
      <c r="C1429">
        <f>INDEX(resultados!$A$2:$ZZ$1925, 1423, MATCH($B$3, resultados!$A$1:$ZZ$1, 0))</f>
        <v/>
      </c>
    </row>
    <row r="1430">
      <c r="A1430">
        <f>INDEX(resultados!$A$2:$ZZ$1925, 1424, MATCH($B$1, resultados!$A$1:$ZZ$1, 0))</f>
        <v/>
      </c>
      <c r="B1430">
        <f>INDEX(resultados!$A$2:$ZZ$1925, 1424, MATCH($B$2, resultados!$A$1:$ZZ$1, 0))</f>
        <v/>
      </c>
      <c r="C1430">
        <f>INDEX(resultados!$A$2:$ZZ$1925, 1424, MATCH($B$3, resultados!$A$1:$ZZ$1, 0))</f>
        <v/>
      </c>
    </row>
    <row r="1431">
      <c r="A1431">
        <f>INDEX(resultados!$A$2:$ZZ$1925, 1425, MATCH($B$1, resultados!$A$1:$ZZ$1, 0))</f>
        <v/>
      </c>
      <c r="B1431">
        <f>INDEX(resultados!$A$2:$ZZ$1925, 1425, MATCH($B$2, resultados!$A$1:$ZZ$1, 0))</f>
        <v/>
      </c>
      <c r="C1431">
        <f>INDEX(resultados!$A$2:$ZZ$1925, 1425, MATCH($B$3, resultados!$A$1:$ZZ$1, 0))</f>
        <v/>
      </c>
    </row>
    <row r="1432">
      <c r="A1432">
        <f>INDEX(resultados!$A$2:$ZZ$1925, 1426, MATCH($B$1, resultados!$A$1:$ZZ$1, 0))</f>
        <v/>
      </c>
      <c r="B1432">
        <f>INDEX(resultados!$A$2:$ZZ$1925, 1426, MATCH($B$2, resultados!$A$1:$ZZ$1, 0))</f>
        <v/>
      </c>
      <c r="C1432">
        <f>INDEX(resultados!$A$2:$ZZ$1925, 1426, MATCH($B$3, resultados!$A$1:$ZZ$1, 0))</f>
        <v/>
      </c>
    </row>
    <row r="1433">
      <c r="A1433">
        <f>INDEX(resultados!$A$2:$ZZ$1925, 1427, MATCH($B$1, resultados!$A$1:$ZZ$1, 0))</f>
        <v/>
      </c>
      <c r="B1433">
        <f>INDEX(resultados!$A$2:$ZZ$1925, 1427, MATCH($B$2, resultados!$A$1:$ZZ$1, 0))</f>
        <v/>
      </c>
      <c r="C1433">
        <f>INDEX(resultados!$A$2:$ZZ$1925, 1427, MATCH($B$3, resultados!$A$1:$ZZ$1, 0))</f>
        <v/>
      </c>
    </row>
    <row r="1434">
      <c r="A1434">
        <f>INDEX(resultados!$A$2:$ZZ$1925, 1428, MATCH($B$1, resultados!$A$1:$ZZ$1, 0))</f>
        <v/>
      </c>
      <c r="B1434">
        <f>INDEX(resultados!$A$2:$ZZ$1925, 1428, MATCH($B$2, resultados!$A$1:$ZZ$1, 0))</f>
        <v/>
      </c>
      <c r="C1434">
        <f>INDEX(resultados!$A$2:$ZZ$1925, 1428, MATCH($B$3, resultados!$A$1:$ZZ$1, 0))</f>
        <v/>
      </c>
    </row>
    <row r="1435">
      <c r="A1435">
        <f>INDEX(resultados!$A$2:$ZZ$1925, 1429, MATCH($B$1, resultados!$A$1:$ZZ$1, 0))</f>
        <v/>
      </c>
      <c r="B1435">
        <f>INDEX(resultados!$A$2:$ZZ$1925, 1429, MATCH($B$2, resultados!$A$1:$ZZ$1, 0))</f>
        <v/>
      </c>
      <c r="C1435">
        <f>INDEX(resultados!$A$2:$ZZ$1925, 1429, MATCH($B$3, resultados!$A$1:$ZZ$1, 0))</f>
        <v/>
      </c>
    </row>
    <row r="1436">
      <c r="A1436">
        <f>INDEX(resultados!$A$2:$ZZ$1925, 1430, MATCH($B$1, resultados!$A$1:$ZZ$1, 0))</f>
        <v/>
      </c>
      <c r="B1436">
        <f>INDEX(resultados!$A$2:$ZZ$1925, 1430, MATCH($B$2, resultados!$A$1:$ZZ$1, 0))</f>
        <v/>
      </c>
      <c r="C1436">
        <f>INDEX(resultados!$A$2:$ZZ$1925, 1430, MATCH($B$3, resultados!$A$1:$ZZ$1, 0))</f>
        <v/>
      </c>
    </row>
    <row r="1437">
      <c r="A1437">
        <f>INDEX(resultados!$A$2:$ZZ$1925, 1431, MATCH($B$1, resultados!$A$1:$ZZ$1, 0))</f>
        <v/>
      </c>
      <c r="B1437">
        <f>INDEX(resultados!$A$2:$ZZ$1925, 1431, MATCH($B$2, resultados!$A$1:$ZZ$1, 0))</f>
        <v/>
      </c>
      <c r="C1437">
        <f>INDEX(resultados!$A$2:$ZZ$1925, 1431, MATCH($B$3, resultados!$A$1:$ZZ$1, 0))</f>
        <v/>
      </c>
    </row>
    <row r="1438">
      <c r="A1438">
        <f>INDEX(resultados!$A$2:$ZZ$1925, 1432, MATCH($B$1, resultados!$A$1:$ZZ$1, 0))</f>
        <v/>
      </c>
      <c r="B1438">
        <f>INDEX(resultados!$A$2:$ZZ$1925, 1432, MATCH($B$2, resultados!$A$1:$ZZ$1, 0))</f>
        <v/>
      </c>
      <c r="C1438">
        <f>INDEX(resultados!$A$2:$ZZ$1925, 1432, MATCH($B$3, resultados!$A$1:$ZZ$1, 0))</f>
        <v/>
      </c>
    </row>
    <row r="1439">
      <c r="A1439">
        <f>INDEX(resultados!$A$2:$ZZ$1925, 1433, MATCH($B$1, resultados!$A$1:$ZZ$1, 0))</f>
        <v/>
      </c>
      <c r="B1439">
        <f>INDEX(resultados!$A$2:$ZZ$1925, 1433, MATCH($B$2, resultados!$A$1:$ZZ$1, 0))</f>
        <v/>
      </c>
      <c r="C1439">
        <f>INDEX(resultados!$A$2:$ZZ$1925, 1433, MATCH($B$3, resultados!$A$1:$ZZ$1, 0))</f>
        <v/>
      </c>
    </row>
    <row r="1440">
      <c r="A1440">
        <f>INDEX(resultados!$A$2:$ZZ$1925, 1434, MATCH($B$1, resultados!$A$1:$ZZ$1, 0))</f>
        <v/>
      </c>
      <c r="B1440">
        <f>INDEX(resultados!$A$2:$ZZ$1925, 1434, MATCH($B$2, resultados!$A$1:$ZZ$1, 0))</f>
        <v/>
      </c>
      <c r="C1440">
        <f>INDEX(resultados!$A$2:$ZZ$1925, 1434, MATCH($B$3, resultados!$A$1:$ZZ$1, 0))</f>
        <v/>
      </c>
    </row>
    <row r="1441">
      <c r="A1441">
        <f>INDEX(resultados!$A$2:$ZZ$1925, 1435, MATCH($B$1, resultados!$A$1:$ZZ$1, 0))</f>
        <v/>
      </c>
      <c r="B1441">
        <f>INDEX(resultados!$A$2:$ZZ$1925, 1435, MATCH($B$2, resultados!$A$1:$ZZ$1, 0))</f>
        <v/>
      </c>
      <c r="C1441">
        <f>INDEX(resultados!$A$2:$ZZ$1925, 1435, MATCH($B$3, resultados!$A$1:$ZZ$1, 0))</f>
        <v/>
      </c>
    </row>
    <row r="1442">
      <c r="A1442">
        <f>INDEX(resultados!$A$2:$ZZ$1925, 1436, MATCH($B$1, resultados!$A$1:$ZZ$1, 0))</f>
        <v/>
      </c>
      <c r="B1442">
        <f>INDEX(resultados!$A$2:$ZZ$1925, 1436, MATCH($B$2, resultados!$A$1:$ZZ$1, 0))</f>
        <v/>
      </c>
      <c r="C1442">
        <f>INDEX(resultados!$A$2:$ZZ$1925, 1436, MATCH($B$3, resultados!$A$1:$ZZ$1, 0))</f>
        <v/>
      </c>
    </row>
    <row r="1443">
      <c r="A1443">
        <f>INDEX(resultados!$A$2:$ZZ$1925, 1437, MATCH($B$1, resultados!$A$1:$ZZ$1, 0))</f>
        <v/>
      </c>
      <c r="B1443">
        <f>INDEX(resultados!$A$2:$ZZ$1925, 1437, MATCH($B$2, resultados!$A$1:$ZZ$1, 0))</f>
        <v/>
      </c>
      <c r="C1443">
        <f>INDEX(resultados!$A$2:$ZZ$1925, 1437, MATCH($B$3, resultados!$A$1:$ZZ$1, 0))</f>
        <v/>
      </c>
    </row>
    <row r="1444">
      <c r="A1444">
        <f>INDEX(resultados!$A$2:$ZZ$1925, 1438, MATCH($B$1, resultados!$A$1:$ZZ$1, 0))</f>
        <v/>
      </c>
      <c r="B1444">
        <f>INDEX(resultados!$A$2:$ZZ$1925, 1438, MATCH($B$2, resultados!$A$1:$ZZ$1, 0))</f>
        <v/>
      </c>
      <c r="C1444">
        <f>INDEX(resultados!$A$2:$ZZ$1925, 1438, MATCH($B$3, resultados!$A$1:$ZZ$1, 0))</f>
        <v/>
      </c>
    </row>
    <row r="1445">
      <c r="A1445">
        <f>INDEX(resultados!$A$2:$ZZ$1925, 1439, MATCH($B$1, resultados!$A$1:$ZZ$1, 0))</f>
        <v/>
      </c>
      <c r="B1445">
        <f>INDEX(resultados!$A$2:$ZZ$1925, 1439, MATCH($B$2, resultados!$A$1:$ZZ$1, 0))</f>
        <v/>
      </c>
      <c r="C1445">
        <f>INDEX(resultados!$A$2:$ZZ$1925, 1439, MATCH($B$3, resultados!$A$1:$ZZ$1, 0))</f>
        <v/>
      </c>
    </row>
    <row r="1446">
      <c r="A1446">
        <f>INDEX(resultados!$A$2:$ZZ$1925, 1440, MATCH($B$1, resultados!$A$1:$ZZ$1, 0))</f>
        <v/>
      </c>
      <c r="B1446">
        <f>INDEX(resultados!$A$2:$ZZ$1925, 1440, MATCH($B$2, resultados!$A$1:$ZZ$1, 0))</f>
        <v/>
      </c>
      <c r="C1446">
        <f>INDEX(resultados!$A$2:$ZZ$1925, 1440, MATCH($B$3, resultados!$A$1:$ZZ$1, 0))</f>
        <v/>
      </c>
    </row>
    <row r="1447">
      <c r="A1447">
        <f>INDEX(resultados!$A$2:$ZZ$1925, 1441, MATCH($B$1, resultados!$A$1:$ZZ$1, 0))</f>
        <v/>
      </c>
      <c r="B1447">
        <f>INDEX(resultados!$A$2:$ZZ$1925, 1441, MATCH($B$2, resultados!$A$1:$ZZ$1, 0))</f>
        <v/>
      </c>
      <c r="C1447">
        <f>INDEX(resultados!$A$2:$ZZ$1925, 1441, MATCH($B$3, resultados!$A$1:$ZZ$1, 0))</f>
        <v/>
      </c>
    </row>
    <row r="1448">
      <c r="A1448">
        <f>INDEX(resultados!$A$2:$ZZ$1925, 1442, MATCH($B$1, resultados!$A$1:$ZZ$1, 0))</f>
        <v/>
      </c>
      <c r="B1448">
        <f>INDEX(resultados!$A$2:$ZZ$1925, 1442, MATCH($B$2, resultados!$A$1:$ZZ$1, 0))</f>
        <v/>
      </c>
      <c r="C1448">
        <f>INDEX(resultados!$A$2:$ZZ$1925, 1442, MATCH($B$3, resultados!$A$1:$ZZ$1, 0))</f>
        <v/>
      </c>
    </row>
    <row r="1449">
      <c r="A1449">
        <f>INDEX(resultados!$A$2:$ZZ$1925, 1443, MATCH($B$1, resultados!$A$1:$ZZ$1, 0))</f>
        <v/>
      </c>
      <c r="B1449">
        <f>INDEX(resultados!$A$2:$ZZ$1925, 1443, MATCH($B$2, resultados!$A$1:$ZZ$1, 0))</f>
        <v/>
      </c>
      <c r="C1449">
        <f>INDEX(resultados!$A$2:$ZZ$1925, 1443, MATCH($B$3, resultados!$A$1:$ZZ$1, 0))</f>
        <v/>
      </c>
    </row>
    <row r="1450">
      <c r="A1450">
        <f>INDEX(resultados!$A$2:$ZZ$1925, 1444, MATCH($B$1, resultados!$A$1:$ZZ$1, 0))</f>
        <v/>
      </c>
      <c r="B1450">
        <f>INDEX(resultados!$A$2:$ZZ$1925, 1444, MATCH($B$2, resultados!$A$1:$ZZ$1, 0))</f>
        <v/>
      </c>
      <c r="C1450">
        <f>INDEX(resultados!$A$2:$ZZ$1925, 1444, MATCH($B$3, resultados!$A$1:$ZZ$1, 0))</f>
        <v/>
      </c>
    </row>
    <row r="1451">
      <c r="A1451">
        <f>INDEX(resultados!$A$2:$ZZ$1925, 1445, MATCH($B$1, resultados!$A$1:$ZZ$1, 0))</f>
        <v/>
      </c>
      <c r="B1451">
        <f>INDEX(resultados!$A$2:$ZZ$1925, 1445, MATCH($B$2, resultados!$A$1:$ZZ$1, 0))</f>
        <v/>
      </c>
      <c r="C1451">
        <f>INDEX(resultados!$A$2:$ZZ$1925, 1445, MATCH($B$3, resultados!$A$1:$ZZ$1, 0))</f>
        <v/>
      </c>
    </row>
    <row r="1452">
      <c r="A1452">
        <f>INDEX(resultados!$A$2:$ZZ$1925, 1446, MATCH($B$1, resultados!$A$1:$ZZ$1, 0))</f>
        <v/>
      </c>
      <c r="B1452">
        <f>INDEX(resultados!$A$2:$ZZ$1925, 1446, MATCH($B$2, resultados!$A$1:$ZZ$1, 0))</f>
        <v/>
      </c>
      <c r="C1452">
        <f>INDEX(resultados!$A$2:$ZZ$1925, 1446, MATCH($B$3, resultados!$A$1:$ZZ$1, 0))</f>
        <v/>
      </c>
    </row>
    <row r="1453">
      <c r="A1453">
        <f>INDEX(resultados!$A$2:$ZZ$1925, 1447, MATCH($B$1, resultados!$A$1:$ZZ$1, 0))</f>
        <v/>
      </c>
      <c r="B1453">
        <f>INDEX(resultados!$A$2:$ZZ$1925, 1447, MATCH($B$2, resultados!$A$1:$ZZ$1, 0))</f>
        <v/>
      </c>
      <c r="C1453">
        <f>INDEX(resultados!$A$2:$ZZ$1925, 1447, MATCH($B$3, resultados!$A$1:$ZZ$1, 0))</f>
        <v/>
      </c>
    </row>
    <row r="1454">
      <c r="A1454">
        <f>INDEX(resultados!$A$2:$ZZ$1925, 1448, MATCH($B$1, resultados!$A$1:$ZZ$1, 0))</f>
        <v/>
      </c>
      <c r="B1454">
        <f>INDEX(resultados!$A$2:$ZZ$1925, 1448, MATCH($B$2, resultados!$A$1:$ZZ$1, 0))</f>
        <v/>
      </c>
      <c r="C1454">
        <f>INDEX(resultados!$A$2:$ZZ$1925, 1448, MATCH($B$3, resultados!$A$1:$ZZ$1, 0))</f>
        <v/>
      </c>
    </row>
    <row r="1455">
      <c r="A1455">
        <f>INDEX(resultados!$A$2:$ZZ$1925, 1449, MATCH($B$1, resultados!$A$1:$ZZ$1, 0))</f>
        <v/>
      </c>
      <c r="B1455">
        <f>INDEX(resultados!$A$2:$ZZ$1925, 1449, MATCH($B$2, resultados!$A$1:$ZZ$1, 0))</f>
        <v/>
      </c>
      <c r="C1455">
        <f>INDEX(resultados!$A$2:$ZZ$1925, 1449, MATCH($B$3, resultados!$A$1:$ZZ$1, 0))</f>
        <v/>
      </c>
    </row>
    <row r="1456">
      <c r="A1456">
        <f>INDEX(resultados!$A$2:$ZZ$1925, 1450, MATCH($B$1, resultados!$A$1:$ZZ$1, 0))</f>
        <v/>
      </c>
      <c r="B1456">
        <f>INDEX(resultados!$A$2:$ZZ$1925, 1450, MATCH($B$2, resultados!$A$1:$ZZ$1, 0))</f>
        <v/>
      </c>
      <c r="C1456">
        <f>INDEX(resultados!$A$2:$ZZ$1925, 1450, MATCH($B$3, resultados!$A$1:$ZZ$1, 0))</f>
        <v/>
      </c>
    </row>
    <row r="1457">
      <c r="A1457">
        <f>INDEX(resultados!$A$2:$ZZ$1925, 1451, MATCH($B$1, resultados!$A$1:$ZZ$1, 0))</f>
        <v/>
      </c>
      <c r="B1457">
        <f>INDEX(resultados!$A$2:$ZZ$1925, 1451, MATCH($B$2, resultados!$A$1:$ZZ$1, 0))</f>
        <v/>
      </c>
      <c r="C1457">
        <f>INDEX(resultados!$A$2:$ZZ$1925, 1451, MATCH($B$3, resultados!$A$1:$ZZ$1, 0))</f>
        <v/>
      </c>
    </row>
    <row r="1458">
      <c r="A1458">
        <f>INDEX(resultados!$A$2:$ZZ$1925, 1452, MATCH($B$1, resultados!$A$1:$ZZ$1, 0))</f>
        <v/>
      </c>
      <c r="B1458">
        <f>INDEX(resultados!$A$2:$ZZ$1925, 1452, MATCH($B$2, resultados!$A$1:$ZZ$1, 0))</f>
        <v/>
      </c>
      <c r="C1458">
        <f>INDEX(resultados!$A$2:$ZZ$1925, 1452, MATCH($B$3, resultados!$A$1:$ZZ$1, 0))</f>
        <v/>
      </c>
    </row>
    <row r="1459">
      <c r="A1459">
        <f>INDEX(resultados!$A$2:$ZZ$1925, 1453, MATCH($B$1, resultados!$A$1:$ZZ$1, 0))</f>
        <v/>
      </c>
      <c r="B1459">
        <f>INDEX(resultados!$A$2:$ZZ$1925, 1453, MATCH($B$2, resultados!$A$1:$ZZ$1, 0))</f>
        <v/>
      </c>
      <c r="C1459">
        <f>INDEX(resultados!$A$2:$ZZ$1925, 1453, MATCH($B$3, resultados!$A$1:$ZZ$1, 0))</f>
        <v/>
      </c>
    </row>
    <row r="1460">
      <c r="A1460">
        <f>INDEX(resultados!$A$2:$ZZ$1925, 1454, MATCH($B$1, resultados!$A$1:$ZZ$1, 0))</f>
        <v/>
      </c>
      <c r="B1460">
        <f>INDEX(resultados!$A$2:$ZZ$1925, 1454, MATCH($B$2, resultados!$A$1:$ZZ$1, 0))</f>
        <v/>
      </c>
      <c r="C1460">
        <f>INDEX(resultados!$A$2:$ZZ$1925, 1454, MATCH($B$3, resultados!$A$1:$ZZ$1, 0))</f>
        <v/>
      </c>
    </row>
    <row r="1461">
      <c r="A1461">
        <f>INDEX(resultados!$A$2:$ZZ$1925, 1455, MATCH($B$1, resultados!$A$1:$ZZ$1, 0))</f>
        <v/>
      </c>
      <c r="B1461">
        <f>INDEX(resultados!$A$2:$ZZ$1925, 1455, MATCH($B$2, resultados!$A$1:$ZZ$1, 0))</f>
        <v/>
      </c>
      <c r="C1461">
        <f>INDEX(resultados!$A$2:$ZZ$1925, 1455, MATCH($B$3, resultados!$A$1:$ZZ$1, 0))</f>
        <v/>
      </c>
    </row>
    <row r="1462">
      <c r="A1462">
        <f>INDEX(resultados!$A$2:$ZZ$1925, 1456, MATCH($B$1, resultados!$A$1:$ZZ$1, 0))</f>
        <v/>
      </c>
      <c r="B1462">
        <f>INDEX(resultados!$A$2:$ZZ$1925, 1456, MATCH($B$2, resultados!$A$1:$ZZ$1, 0))</f>
        <v/>
      </c>
      <c r="C1462">
        <f>INDEX(resultados!$A$2:$ZZ$1925, 1456, MATCH($B$3, resultados!$A$1:$ZZ$1, 0))</f>
        <v/>
      </c>
    </row>
    <row r="1463">
      <c r="A1463">
        <f>INDEX(resultados!$A$2:$ZZ$1925, 1457, MATCH($B$1, resultados!$A$1:$ZZ$1, 0))</f>
        <v/>
      </c>
      <c r="B1463">
        <f>INDEX(resultados!$A$2:$ZZ$1925, 1457, MATCH($B$2, resultados!$A$1:$ZZ$1, 0))</f>
        <v/>
      </c>
      <c r="C1463">
        <f>INDEX(resultados!$A$2:$ZZ$1925, 1457, MATCH($B$3, resultados!$A$1:$ZZ$1, 0))</f>
        <v/>
      </c>
    </row>
    <row r="1464">
      <c r="A1464">
        <f>INDEX(resultados!$A$2:$ZZ$1925, 1458, MATCH($B$1, resultados!$A$1:$ZZ$1, 0))</f>
        <v/>
      </c>
      <c r="B1464">
        <f>INDEX(resultados!$A$2:$ZZ$1925, 1458, MATCH($B$2, resultados!$A$1:$ZZ$1, 0))</f>
        <v/>
      </c>
      <c r="C1464">
        <f>INDEX(resultados!$A$2:$ZZ$1925, 1458, MATCH($B$3, resultados!$A$1:$ZZ$1, 0))</f>
        <v/>
      </c>
    </row>
    <row r="1465">
      <c r="A1465">
        <f>INDEX(resultados!$A$2:$ZZ$1925, 1459, MATCH($B$1, resultados!$A$1:$ZZ$1, 0))</f>
        <v/>
      </c>
      <c r="B1465">
        <f>INDEX(resultados!$A$2:$ZZ$1925, 1459, MATCH($B$2, resultados!$A$1:$ZZ$1, 0))</f>
        <v/>
      </c>
      <c r="C1465">
        <f>INDEX(resultados!$A$2:$ZZ$1925, 1459, MATCH($B$3, resultados!$A$1:$ZZ$1, 0))</f>
        <v/>
      </c>
    </row>
    <row r="1466">
      <c r="A1466">
        <f>INDEX(resultados!$A$2:$ZZ$1925, 1460, MATCH($B$1, resultados!$A$1:$ZZ$1, 0))</f>
        <v/>
      </c>
      <c r="B1466">
        <f>INDEX(resultados!$A$2:$ZZ$1925, 1460, MATCH($B$2, resultados!$A$1:$ZZ$1, 0))</f>
        <v/>
      </c>
      <c r="C1466">
        <f>INDEX(resultados!$A$2:$ZZ$1925, 1460, MATCH($B$3, resultados!$A$1:$ZZ$1, 0))</f>
        <v/>
      </c>
    </row>
    <row r="1467">
      <c r="A1467">
        <f>INDEX(resultados!$A$2:$ZZ$1925, 1461, MATCH($B$1, resultados!$A$1:$ZZ$1, 0))</f>
        <v/>
      </c>
      <c r="B1467">
        <f>INDEX(resultados!$A$2:$ZZ$1925, 1461, MATCH($B$2, resultados!$A$1:$ZZ$1, 0))</f>
        <v/>
      </c>
      <c r="C1467">
        <f>INDEX(resultados!$A$2:$ZZ$1925, 1461, MATCH($B$3, resultados!$A$1:$ZZ$1, 0))</f>
        <v/>
      </c>
    </row>
    <row r="1468">
      <c r="A1468">
        <f>INDEX(resultados!$A$2:$ZZ$1925, 1462, MATCH($B$1, resultados!$A$1:$ZZ$1, 0))</f>
        <v/>
      </c>
      <c r="B1468">
        <f>INDEX(resultados!$A$2:$ZZ$1925, 1462, MATCH($B$2, resultados!$A$1:$ZZ$1, 0))</f>
        <v/>
      </c>
      <c r="C1468">
        <f>INDEX(resultados!$A$2:$ZZ$1925, 1462, MATCH($B$3, resultados!$A$1:$ZZ$1, 0))</f>
        <v/>
      </c>
    </row>
    <row r="1469">
      <c r="A1469">
        <f>INDEX(resultados!$A$2:$ZZ$1925, 1463, MATCH($B$1, resultados!$A$1:$ZZ$1, 0))</f>
        <v/>
      </c>
      <c r="B1469">
        <f>INDEX(resultados!$A$2:$ZZ$1925, 1463, MATCH($B$2, resultados!$A$1:$ZZ$1, 0))</f>
        <v/>
      </c>
      <c r="C1469">
        <f>INDEX(resultados!$A$2:$ZZ$1925, 1463, MATCH($B$3, resultados!$A$1:$ZZ$1, 0))</f>
        <v/>
      </c>
    </row>
    <row r="1470">
      <c r="A1470">
        <f>INDEX(resultados!$A$2:$ZZ$1925, 1464, MATCH($B$1, resultados!$A$1:$ZZ$1, 0))</f>
        <v/>
      </c>
      <c r="B1470">
        <f>INDEX(resultados!$A$2:$ZZ$1925, 1464, MATCH($B$2, resultados!$A$1:$ZZ$1, 0))</f>
        <v/>
      </c>
      <c r="C1470">
        <f>INDEX(resultados!$A$2:$ZZ$1925, 1464, MATCH($B$3, resultados!$A$1:$ZZ$1, 0))</f>
        <v/>
      </c>
    </row>
    <row r="1471">
      <c r="A1471">
        <f>INDEX(resultados!$A$2:$ZZ$1925, 1465, MATCH($B$1, resultados!$A$1:$ZZ$1, 0))</f>
        <v/>
      </c>
      <c r="B1471">
        <f>INDEX(resultados!$A$2:$ZZ$1925, 1465, MATCH($B$2, resultados!$A$1:$ZZ$1, 0))</f>
        <v/>
      </c>
      <c r="C1471">
        <f>INDEX(resultados!$A$2:$ZZ$1925, 1465, MATCH($B$3, resultados!$A$1:$ZZ$1, 0))</f>
        <v/>
      </c>
    </row>
    <row r="1472">
      <c r="A1472">
        <f>INDEX(resultados!$A$2:$ZZ$1925, 1466, MATCH($B$1, resultados!$A$1:$ZZ$1, 0))</f>
        <v/>
      </c>
      <c r="B1472">
        <f>INDEX(resultados!$A$2:$ZZ$1925, 1466, MATCH($B$2, resultados!$A$1:$ZZ$1, 0))</f>
        <v/>
      </c>
      <c r="C1472">
        <f>INDEX(resultados!$A$2:$ZZ$1925, 1466, MATCH($B$3, resultados!$A$1:$ZZ$1, 0))</f>
        <v/>
      </c>
    </row>
    <row r="1473">
      <c r="A1473">
        <f>INDEX(resultados!$A$2:$ZZ$1925, 1467, MATCH($B$1, resultados!$A$1:$ZZ$1, 0))</f>
        <v/>
      </c>
      <c r="B1473">
        <f>INDEX(resultados!$A$2:$ZZ$1925, 1467, MATCH($B$2, resultados!$A$1:$ZZ$1, 0))</f>
        <v/>
      </c>
      <c r="C1473">
        <f>INDEX(resultados!$A$2:$ZZ$1925, 1467, MATCH($B$3, resultados!$A$1:$ZZ$1, 0))</f>
        <v/>
      </c>
    </row>
    <row r="1474">
      <c r="A1474">
        <f>INDEX(resultados!$A$2:$ZZ$1925, 1468, MATCH($B$1, resultados!$A$1:$ZZ$1, 0))</f>
        <v/>
      </c>
      <c r="B1474">
        <f>INDEX(resultados!$A$2:$ZZ$1925, 1468, MATCH($B$2, resultados!$A$1:$ZZ$1, 0))</f>
        <v/>
      </c>
      <c r="C1474">
        <f>INDEX(resultados!$A$2:$ZZ$1925, 1468, MATCH($B$3, resultados!$A$1:$ZZ$1, 0))</f>
        <v/>
      </c>
    </row>
    <row r="1475">
      <c r="A1475">
        <f>INDEX(resultados!$A$2:$ZZ$1925, 1469, MATCH($B$1, resultados!$A$1:$ZZ$1, 0))</f>
        <v/>
      </c>
      <c r="B1475">
        <f>INDEX(resultados!$A$2:$ZZ$1925, 1469, MATCH($B$2, resultados!$A$1:$ZZ$1, 0))</f>
        <v/>
      </c>
      <c r="C1475">
        <f>INDEX(resultados!$A$2:$ZZ$1925, 1469, MATCH($B$3, resultados!$A$1:$ZZ$1, 0))</f>
        <v/>
      </c>
    </row>
    <row r="1476">
      <c r="A1476">
        <f>INDEX(resultados!$A$2:$ZZ$1925, 1470, MATCH($B$1, resultados!$A$1:$ZZ$1, 0))</f>
        <v/>
      </c>
      <c r="B1476">
        <f>INDEX(resultados!$A$2:$ZZ$1925, 1470, MATCH($B$2, resultados!$A$1:$ZZ$1, 0))</f>
        <v/>
      </c>
      <c r="C1476">
        <f>INDEX(resultados!$A$2:$ZZ$1925, 1470, MATCH($B$3, resultados!$A$1:$ZZ$1, 0))</f>
        <v/>
      </c>
    </row>
    <row r="1477">
      <c r="A1477">
        <f>INDEX(resultados!$A$2:$ZZ$1925, 1471, MATCH($B$1, resultados!$A$1:$ZZ$1, 0))</f>
        <v/>
      </c>
      <c r="B1477">
        <f>INDEX(resultados!$A$2:$ZZ$1925, 1471, MATCH($B$2, resultados!$A$1:$ZZ$1, 0))</f>
        <v/>
      </c>
      <c r="C1477">
        <f>INDEX(resultados!$A$2:$ZZ$1925, 1471, MATCH($B$3, resultados!$A$1:$ZZ$1, 0))</f>
        <v/>
      </c>
    </row>
    <row r="1478">
      <c r="A1478">
        <f>INDEX(resultados!$A$2:$ZZ$1925, 1472, MATCH($B$1, resultados!$A$1:$ZZ$1, 0))</f>
        <v/>
      </c>
      <c r="B1478">
        <f>INDEX(resultados!$A$2:$ZZ$1925, 1472, MATCH($B$2, resultados!$A$1:$ZZ$1, 0))</f>
        <v/>
      </c>
      <c r="C1478">
        <f>INDEX(resultados!$A$2:$ZZ$1925, 1472, MATCH($B$3, resultados!$A$1:$ZZ$1, 0))</f>
        <v/>
      </c>
    </row>
    <row r="1479">
      <c r="A1479">
        <f>INDEX(resultados!$A$2:$ZZ$1925, 1473, MATCH($B$1, resultados!$A$1:$ZZ$1, 0))</f>
        <v/>
      </c>
      <c r="B1479">
        <f>INDEX(resultados!$A$2:$ZZ$1925, 1473, MATCH($B$2, resultados!$A$1:$ZZ$1, 0))</f>
        <v/>
      </c>
      <c r="C1479">
        <f>INDEX(resultados!$A$2:$ZZ$1925, 1473, MATCH($B$3, resultados!$A$1:$ZZ$1, 0))</f>
        <v/>
      </c>
    </row>
    <row r="1480">
      <c r="A1480">
        <f>INDEX(resultados!$A$2:$ZZ$1925, 1474, MATCH($B$1, resultados!$A$1:$ZZ$1, 0))</f>
        <v/>
      </c>
      <c r="B1480">
        <f>INDEX(resultados!$A$2:$ZZ$1925, 1474, MATCH($B$2, resultados!$A$1:$ZZ$1, 0))</f>
        <v/>
      </c>
      <c r="C1480">
        <f>INDEX(resultados!$A$2:$ZZ$1925, 1474, MATCH($B$3, resultados!$A$1:$ZZ$1, 0))</f>
        <v/>
      </c>
    </row>
    <row r="1481">
      <c r="A1481">
        <f>INDEX(resultados!$A$2:$ZZ$1925, 1475, MATCH($B$1, resultados!$A$1:$ZZ$1, 0))</f>
        <v/>
      </c>
      <c r="B1481">
        <f>INDEX(resultados!$A$2:$ZZ$1925, 1475, MATCH($B$2, resultados!$A$1:$ZZ$1, 0))</f>
        <v/>
      </c>
      <c r="C1481">
        <f>INDEX(resultados!$A$2:$ZZ$1925, 1475, MATCH($B$3, resultados!$A$1:$ZZ$1, 0))</f>
        <v/>
      </c>
    </row>
    <row r="1482">
      <c r="A1482">
        <f>INDEX(resultados!$A$2:$ZZ$1925, 1476, MATCH($B$1, resultados!$A$1:$ZZ$1, 0))</f>
        <v/>
      </c>
      <c r="B1482">
        <f>INDEX(resultados!$A$2:$ZZ$1925, 1476, MATCH($B$2, resultados!$A$1:$ZZ$1, 0))</f>
        <v/>
      </c>
      <c r="C1482">
        <f>INDEX(resultados!$A$2:$ZZ$1925, 1476, MATCH($B$3, resultados!$A$1:$ZZ$1, 0))</f>
        <v/>
      </c>
    </row>
    <row r="1483">
      <c r="A1483">
        <f>INDEX(resultados!$A$2:$ZZ$1925, 1477, MATCH($B$1, resultados!$A$1:$ZZ$1, 0))</f>
        <v/>
      </c>
      <c r="B1483">
        <f>INDEX(resultados!$A$2:$ZZ$1925, 1477, MATCH($B$2, resultados!$A$1:$ZZ$1, 0))</f>
        <v/>
      </c>
      <c r="C1483">
        <f>INDEX(resultados!$A$2:$ZZ$1925, 1477, MATCH($B$3, resultados!$A$1:$ZZ$1, 0))</f>
        <v/>
      </c>
    </row>
    <row r="1484">
      <c r="A1484">
        <f>INDEX(resultados!$A$2:$ZZ$1925, 1478, MATCH($B$1, resultados!$A$1:$ZZ$1, 0))</f>
        <v/>
      </c>
      <c r="B1484">
        <f>INDEX(resultados!$A$2:$ZZ$1925, 1478, MATCH($B$2, resultados!$A$1:$ZZ$1, 0))</f>
        <v/>
      </c>
      <c r="C1484">
        <f>INDEX(resultados!$A$2:$ZZ$1925, 1478, MATCH($B$3, resultados!$A$1:$ZZ$1, 0))</f>
        <v/>
      </c>
    </row>
    <row r="1485">
      <c r="A1485">
        <f>INDEX(resultados!$A$2:$ZZ$1925, 1479, MATCH($B$1, resultados!$A$1:$ZZ$1, 0))</f>
        <v/>
      </c>
      <c r="B1485">
        <f>INDEX(resultados!$A$2:$ZZ$1925, 1479, MATCH($B$2, resultados!$A$1:$ZZ$1, 0))</f>
        <v/>
      </c>
      <c r="C1485">
        <f>INDEX(resultados!$A$2:$ZZ$1925, 1479, MATCH($B$3, resultados!$A$1:$ZZ$1, 0))</f>
        <v/>
      </c>
    </row>
    <row r="1486">
      <c r="A1486">
        <f>INDEX(resultados!$A$2:$ZZ$1925, 1480, MATCH($B$1, resultados!$A$1:$ZZ$1, 0))</f>
        <v/>
      </c>
      <c r="B1486">
        <f>INDEX(resultados!$A$2:$ZZ$1925, 1480, MATCH($B$2, resultados!$A$1:$ZZ$1, 0))</f>
        <v/>
      </c>
      <c r="C1486">
        <f>INDEX(resultados!$A$2:$ZZ$1925, 1480, MATCH($B$3, resultados!$A$1:$ZZ$1, 0))</f>
        <v/>
      </c>
    </row>
    <row r="1487">
      <c r="A1487">
        <f>INDEX(resultados!$A$2:$ZZ$1925, 1481, MATCH($B$1, resultados!$A$1:$ZZ$1, 0))</f>
        <v/>
      </c>
      <c r="B1487">
        <f>INDEX(resultados!$A$2:$ZZ$1925, 1481, MATCH($B$2, resultados!$A$1:$ZZ$1, 0))</f>
        <v/>
      </c>
      <c r="C1487">
        <f>INDEX(resultados!$A$2:$ZZ$1925, 1481, MATCH($B$3, resultados!$A$1:$ZZ$1, 0))</f>
        <v/>
      </c>
    </row>
    <row r="1488">
      <c r="A1488">
        <f>INDEX(resultados!$A$2:$ZZ$1925, 1482, MATCH($B$1, resultados!$A$1:$ZZ$1, 0))</f>
        <v/>
      </c>
      <c r="B1488">
        <f>INDEX(resultados!$A$2:$ZZ$1925, 1482, MATCH($B$2, resultados!$A$1:$ZZ$1, 0))</f>
        <v/>
      </c>
      <c r="C1488">
        <f>INDEX(resultados!$A$2:$ZZ$1925, 1482, MATCH($B$3, resultados!$A$1:$ZZ$1, 0))</f>
        <v/>
      </c>
    </row>
    <row r="1489">
      <c r="A1489">
        <f>INDEX(resultados!$A$2:$ZZ$1925, 1483, MATCH($B$1, resultados!$A$1:$ZZ$1, 0))</f>
        <v/>
      </c>
      <c r="B1489">
        <f>INDEX(resultados!$A$2:$ZZ$1925, 1483, MATCH($B$2, resultados!$A$1:$ZZ$1, 0))</f>
        <v/>
      </c>
      <c r="C1489">
        <f>INDEX(resultados!$A$2:$ZZ$1925, 1483, MATCH($B$3, resultados!$A$1:$ZZ$1, 0))</f>
        <v/>
      </c>
    </row>
    <row r="1490">
      <c r="A1490">
        <f>INDEX(resultados!$A$2:$ZZ$1925, 1484, MATCH($B$1, resultados!$A$1:$ZZ$1, 0))</f>
        <v/>
      </c>
      <c r="B1490">
        <f>INDEX(resultados!$A$2:$ZZ$1925, 1484, MATCH($B$2, resultados!$A$1:$ZZ$1, 0))</f>
        <v/>
      </c>
      <c r="C1490">
        <f>INDEX(resultados!$A$2:$ZZ$1925, 1484, MATCH($B$3, resultados!$A$1:$ZZ$1, 0))</f>
        <v/>
      </c>
    </row>
    <row r="1491">
      <c r="A1491">
        <f>INDEX(resultados!$A$2:$ZZ$1925, 1485, MATCH($B$1, resultados!$A$1:$ZZ$1, 0))</f>
        <v/>
      </c>
      <c r="B1491">
        <f>INDEX(resultados!$A$2:$ZZ$1925, 1485, MATCH($B$2, resultados!$A$1:$ZZ$1, 0))</f>
        <v/>
      </c>
      <c r="C1491">
        <f>INDEX(resultados!$A$2:$ZZ$1925, 1485, MATCH($B$3, resultados!$A$1:$ZZ$1, 0))</f>
        <v/>
      </c>
    </row>
    <row r="1492">
      <c r="A1492">
        <f>INDEX(resultados!$A$2:$ZZ$1925, 1486, MATCH($B$1, resultados!$A$1:$ZZ$1, 0))</f>
        <v/>
      </c>
      <c r="B1492">
        <f>INDEX(resultados!$A$2:$ZZ$1925, 1486, MATCH($B$2, resultados!$A$1:$ZZ$1, 0))</f>
        <v/>
      </c>
      <c r="C1492">
        <f>INDEX(resultados!$A$2:$ZZ$1925, 1486, MATCH($B$3, resultados!$A$1:$ZZ$1, 0))</f>
        <v/>
      </c>
    </row>
    <row r="1493">
      <c r="A1493">
        <f>INDEX(resultados!$A$2:$ZZ$1925, 1487, MATCH($B$1, resultados!$A$1:$ZZ$1, 0))</f>
        <v/>
      </c>
      <c r="B1493">
        <f>INDEX(resultados!$A$2:$ZZ$1925, 1487, MATCH($B$2, resultados!$A$1:$ZZ$1, 0))</f>
        <v/>
      </c>
      <c r="C1493">
        <f>INDEX(resultados!$A$2:$ZZ$1925, 1487, MATCH($B$3, resultados!$A$1:$ZZ$1, 0))</f>
        <v/>
      </c>
    </row>
    <row r="1494">
      <c r="A1494">
        <f>INDEX(resultados!$A$2:$ZZ$1925, 1488, MATCH($B$1, resultados!$A$1:$ZZ$1, 0))</f>
        <v/>
      </c>
      <c r="B1494">
        <f>INDEX(resultados!$A$2:$ZZ$1925, 1488, MATCH($B$2, resultados!$A$1:$ZZ$1, 0))</f>
        <v/>
      </c>
      <c r="C1494">
        <f>INDEX(resultados!$A$2:$ZZ$1925, 1488, MATCH($B$3, resultados!$A$1:$ZZ$1, 0))</f>
        <v/>
      </c>
    </row>
    <row r="1495">
      <c r="A1495">
        <f>INDEX(resultados!$A$2:$ZZ$1925, 1489, MATCH($B$1, resultados!$A$1:$ZZ$1, 0))</f>
        <v/>
      </c>
      <c r="B1495">
        <f>INDEX(resultados!$A$2:$ZZ$1925, 1489, MATCH($B$2, resultados!$A$1:$ZZ$1, 0))</f>
        <v/>
      </c>
      <c r="C1495">
        <f>INDEX(resultados!$A$2:$ZZ$1925, 1489, MATCH($B$3, resultados!$A$1:$ZZ$1, 0))</f>
        <v/>
      </c>
    </row>
    <row r="1496">
      <c r="A1496">
        <f>INDEX(resultados!$A$2:$ZZ$1925, 1490, MATCH($B$1, resultados!$A$1:$ZZ$1, 0))</f>
        <v/>
      </c>
      <c r="B1496">
        <f>INDEX(resultados!$A$2:$ZZ$1925, 1490, MATCH($B$2, resultados!$A$1:$ZZ$1, 0))</f>
        <v/>
      </c>
      <c r="C1496">
        <f>INDEX(resultados!$A$2:$ZZ$1925, 1490, MATCH($B$3, resultados!$A$1:$ZZ$1, 0))</f>
        <v/>
      </c>
    </row>
    <row r="1497">
      <c r="A1497">
        <f>INDEX(resultados!$A$2:$ZZ$1925, 1491, MATCH($B$1, resultados!$A$1:$ZZ$1, 0))</f>
        <v/>
      </c>
      <c r="B1497">
        <f>INDEX(resultados!$A$2:$ZZ$1925, 1491, MATCH($B$2, resultados!$A$1:$ZZ$1, 0))</f>
        <v/>
      </c>
      <c r="C1497">
        <f>INDEX(resultados!$A$2:$ZZ$1925, 1491, MATCH($B$3, resultados!$A$1:$ZZ$1, 0))</f>
        <v/>
      </c>
    </row>
    <row r="1498">
      <c r="A1498">
        <f>INDEX(resultados!$A$2:$ZZ$1925, 1492, MATCH($B$1, resultados!$A$1:$ZZ$1, 0))</f>
        <v/>
      </c>
      <c r="B1498">
        <f>INDEX(resultados!$A$2:$ZZ$1925, 1492, MATCH($B$2, resultados!$A$1:$ZZ$1, 0))</f>
        <v/>
      </c>
      <c r="C1498">
        <f>INDEX(resultados!$A$2:$ZZ$1925, 1492, MATCH($B$3, resultados!$A$1:$ZZ$1, 0))</f>
        <v/>
      </c>
    </row>
    <row r="1499">
      <c r="A1499">
        <f>INDEX(resultados!$A$2:$ZZ$1925, 1493, MATCH($B$1, resultados!$A$1:$ZZ$1, 0))</f>
        <v/>
      </c>
      <c r="B1499">
        <f>INDEX(resultados!$A$2:$ZZ$1925, 1493, MATCH($B$2, resultados!$A$1:$ZZ$1, 0))</f>
        <v/>
      </c>
      <c r="C1499">
        <f>INDEX(resultados!$A$2:$ZZ$1925, 1493, MATCH($B$3, resultados!$A$1:$ZZ$1, 0))</f>
        <v/>
      </c>
    </row>
    <row r="1500">
      <c r="A1500">
        <f>INDEX(resultados!$A$2:$ZZ$1925, 1494, MATCH($B$1, resultados!$A$1:$ZZ$1, 0))</f>
        <v/>
      </c>
      <c r="B1500">
        <f>INDEX(resultados!$A$2:$ZZ$1925, 1494, MATCH($B$2, resultados!$A$1:$ZZ$1, 0))</f>
        <v/>
      </c>
      <c r="C1500">
        <f>INDEX(resultados!$A$2:$ZZ$1925, 1494, MATCH($B$3, resultados!$A$1:$ZZ$1, 0))</f>
        <v/>
      </c>
    </row>
    <row r="1501">
      <c r="A1501">
        <f>INDEX(resultados!$A$2:$ZZ$1925, 1495, MATCH($B$1, resultados!$A$1:$ZZ$1, 0))</f>
        <v/>
      </c>
      <c r="B1501">
        <f>INDEX(resultados!$A$2:$ZZ$1925, 1495, MATCH($B$2, resultados!$A$1:$ZZ$1, 0))</f>
        <v/>
      </c>
      <c r="C1501">
        <f>INDEX(resultados!$A$2:$ZZ$1925, 1495, MATCH($B$3, resultados!$A$1:$ZZ$1, 0))</f>
        <v/>
      </c>
    </row>
    <row r="1502">
      <c r="A1502">
        <f>INDEX(resultados!$A$2:$ZZ$1925, 1496, MATCH($B$1, resultados!$A$1:$ZZ$1, 0))</f>
        <v/>
      </c>
      <c r="B1502">
        <f>INDEX(resultados!$A$2:$ZZ$1925, 1496, MATCH($B$2, resultados!$A$1:$ZZ$1, 0))</f>
        <v/>
      </c>
      <c r="C1502">
        <f>INDEX(resultados!$A$2:$ZZ$1925, 1496, MATCH($B$3, resultados!$A$1:$ZZ$1, 0))</f>
        <v/>
      </c>
    </row>
    <row r="1503">
      <c r="A1503">
        <f>INDEX(resultados!$A$2:$ZZ$1925, 1497, MATCH($B$1, resultados!$A$1:$ZZ$1, 0))</f>
        <v/>
      </c>
      <c r="B1503">
        <f>INDEX(resultados!$A$2:$ZZ$1925, 1497, MATCH($B$2, resultados!$A$1:$ZZ$1, 0))</f>
        <v/>
      </c>
      <c r="C1503">
        <f>INDEX(resultados!$A$2:$ZZ$1925, 1497, MATCH($B$3, resultados!$A$1:$ZZ$1, 0))</f>
        <v/>
      </c>
    </row>
    <row r="1504">
      <c r="A1504">
        <f>INDEX(resultados!$A$2:$ZZ$1925, 1498, MATCH($B$1, resultados!$A$1:$ZZ$1, 0))</f>
        <v/>
      </c>
      <c r="B1504">
        <f>INDEX(resultados!$A$2:$ZZ$1925, 1498, MATCH($B$2, resultados!$A$1:$ZZ$1, 0))</f>
        <v/>
      </c>
      <c r="C1504">
        <f>INDEX(resultados!$A$2:$ZZ$1925, 1498, MATCH($B$3, resultados!$A$1:$ZZ$1, 0))</f>
        <v/>
      </c>
    </row>
    <row r="1505">
      <c r="A1505">
        <f>INDEX(resultados!$A$2:$ZZ$1925, 1499, MATCH($B$1, resultados!$A$1:$ZZ$1, 0))</f>
        <v/>
      </c>
      <c r="B1505">
        <f>INDEX(resultados!$A$2:$ZZ$1925, 1499, MATCH($B$2, resultados!$A$1:$ZZ$1, 0))</f>
        <v/>
      </c>
      <c r="C1505">
        <f>INDEX(resultados!$A$2:$ZZ$1925, 1499, MATCH($B$3, resultados!$A$1:$ZZ$1, 0))</f>
        <v/>
      </c>
    </row>
    <row r="1506">
      <c r="A1506">
        <f>INDEX(resultados!$A$2:$ZZ$1925, 1500, MATCH($B$1, resultados!$A$1:$ZZ$1, 0))</f>
        <v/>
      </c>
      <c r="B1506">
        <f>INDEX(resultados!$A$2:$ZZ$1925, 1500, MATCH($B$2, resultados!$A$1:$ZZ$1, 0))</f>
        <v/>
      </c>
      <c r="C1506">
        <f>INDEX(resultados!$A$2:$ZZ$1925, 1500, MATCH($B$3, resultados!$A$1:$ZZ$1, 0))</f>
        <v/>
      </c>
    </row>
    <row r="1507">
      <c r="A1507">
        <f>INDEX(resultados!$A$2:$ZZ$1925, 1501, MATCH($B$1, resultados!$A$1:$ZZ$1, 0))</f>
        <v/>
      </c>
      <c r="B1507">
        <f>INDEX(resultados!$A$2:$ZZ$1925, 1501, MATCH($B$2, resultados!$A$1:$ZZ$1, 0))</f>
        <v/>
      </c>
      <c r="C1507">
        <f>INDEX(resultados!$A$2:$ZZ$1925, 1501, MATCH($B$3, resultados!$A$1:$ZZ$1, 0))</f>
        <v/>
      </c>
    </row>
    <row r="1508">
      <c r="A1508">
        <f>INDEX(resultados!$A$2:$ZZ$1925, 1502, MATCH($B$1, resultados!$A$1:$ZZ$1, 0))</f>
        <v/>
      </c>
      <c r="B1508">
        <f>INDEX(resultados!$A$2:$ZZ$1925, 1502, MATCH($B$2, resultados!$A$1:$ZZ$1, 0))</f>
        <v/>
      </c>
      <c r="C1508">
        <f>INDEX(resultados!$A$2:$ZZ$1925, 1502, MATCH($B$3, resultados!$A$1:$ZZ$1, 0))</f>
        <v/>
      </c>
    </row>
    <row r="1509">
      <c r="A1509">
        <f>INDEX(resultados!$A$2:$ZZ$1925, 1503, MATCH($B$1, resultados!$A$1:$ZZ$1, 0))</f>
        <v/>
      </c>
      <c r="B1509">
        <f>INDEX(resultados!$A$2:$ZZ$1925, 1503, MATCH($B$2, resultados!$A$1:$ZZ$1, 0))</f>
        <v/>
      </c>
      <c r="C1509">
        <f>INDEX(resultados!$A$2:$ZZ$1925, 1503, MATCH($B$3, resultados!$A$1:$ZZ$1, 0))</f>
        <v/>
      </c>
    </row>
    <row r="1510">
      <c r="A1510">
        <f>INDEX(resultados!$A$2:$ZZ$1925, 1504, MATCH($B$1, resultados!$A$1:$ZZ$1, 0))</f>
        <v/>
      </c>
      <c r="B1510">
        <f>INDEX(resultados!$A$2:$ZZ$1925, 1504, MATCH($B$2, resultados!$A$1:$ZZ$1, 0))</f>
        <v/>
      </c>
      <c r="C1510">
        <f>INDEX(resultados!$A$2:$ZZ$1925, 1504, MATCH($B$3, resultados!$A$1:$ZZ$1, 0))</f>
        <v/>
      </c>
    </row>
    <row r="1511">
      <c r="A1511">
        <f>INDEX(resultados!$A$2:$ZZ$1925, 1505, MATCH($B$1, resultados!$A$1:$ZZ$1, 0))</f>
        <v/>
      </c>
      <c r="B1511">
        <f>INDEX(resultados!$A$2:$ZZ$1925, 1505, MATCH($B$2, resultados!$A$1:$ZZ$1, 0))</f>
        <v/>
      </c>
      <c r="C1511">
        <f>INDEX(resultados!$A$2:$ZZ$1925, 1505, MATCH($B$3, resultados!$A$1:$ZZ$1, 0))</f>
        <v/>
      </c>
    </row>
    <row r="1512">
      <c r="A1512">
        <f>INDEX(resultados!$A$2:$ZZ$1925, 1506, MATCH($B$1, resultados!$A$1:$ZZ$1, 0))</f>
        <v/>
      </c>
      <c r="B1512">
        <f>INDEX(resultados!$A$2:$ZZ$1925, 1506, MATCH($B$2, resultados!$A$1:$ZZ$1, 0))</f>
        <v/>
      </c>
      <c r="C1512">
        <f>INDEX(resultados!$A$2:$ZZ$1925, 1506, MATCH($B$3, resultados!$A$1:$ZZ$1, 0))</f>
        <v/>
      </c>
    </row>
    <row r="1513">
      <c r="A1513">
        <f>INDEX(resultados!$A$2:$ZZ$1925, 1507, MATCH($B$1, resultados!$A$1:$ZZ$1, 0))</f>
        <v/>
      </c>
      <c r="B1513">
        <f>INDEX(resultados!$A$2:$ZZ$1925, 1507, MATCH($B$2, resultados!$A$1:$ZZ$1, 0))</f>
        <v/>
      </c>
      <c r="C1513">
        <f>INDEX(resultados!$A$2:$ZZ$1925, 1507, MATCH($B$3, resultados!$A$1:$ZZ$1, 0))</f>
        <v/>
      </c>
    </row>
    <row r="1514">
      <c r="A1514">
        <f>INDEX(resultados!$A$2:$ZZ$1925, 1508, MATCH($B$1, resultados!$A$1:$ZZ$1, 0))</f>
        <v/>
      </c>
      <c r="B1514">
        <f>INDEX(resultados!$A$2:$ZZ$1925, 1508, MATCH($B$2, resultados!$A$1:$ZZ$1, 0))</f>
        <v/>
      </c>
      <c r="C1514">
        <f>INDEX(resultados!$A$2:$ZZ$1925, 1508, MATCH($B$3, resultados!$A$1:$ZZ$1, 0))</f>
        <v/>
      </c>
    </row>
    <row r="1515">
      <c r="A1515">
        <f>INDEX(resultados!$A$2:$ZZ$1925, 1509, MATCH($B$1, resultados!$A$1:$ZZ$1, 0))</f>
        <v/>
      </c>
      <c r="B1515">
        <f>INDEX(resultados!$A$2:$ZZ$1925, 1509, MATCH($B$2, resultados!$A$1:$ZZ$1, 0))</f>
        <v/>
      </c>
      <c r="C1515">
        <f>INDEX(resultados!$A$2:$ZZ$1925, 1509, MATCH($B$3, resultados!$A$1:$ZZ$1, 0))</f>
        <v/>
      </c>
    </row>
    <row r="1516">
      <c r="A1516">
        <f>INDEX(resultados!$A$2:$ZZ$1925, 1510, MATCH($B$1, resultados!$A$1:$ZZ$1, 0))</f>
        <v/>
      </c>
      <c r="B1516">
        <f>INDEX(resultados!$A$2:$ZZ$1925, 1510, MATCH($B$2, resultados!$A$1:$ZZ$1, 0))</f>
        <v/>
      </c>
      <c r="C1516">
        <f>INDEX(resultados!$A$2:$ZZ$1925, 1510, MATCH($B$3, resultados!$A$1:$ZZ$1, 0))</f>
        <v/>
      </c>
    </row>
    <row r="1517">
      <c r="A1517">
        <f>INDEX(resultados!$A$2:$ZZ$1925, 1511, MATCH($B$1, resultados!$A$1:$ZZ$1, 0))</f>
        <v/>
      </c>
      <c r="B1517">
        <f>INDEX(resultados!$A$2:$ZZ$1925, 1511, MATCH($B$2, resultados!$A$1:$ZZ$1, 0))</f>
        <v/>
      </c>
      <c r="C1517">
        <f>INDEX(resultados!$A$2:$ZZ$1925, 1511, MATCH($B$3, resultados!$A$1:$ZZ$1, 0))</f>
        <v/>
      </c>
    </row>
    <row r="1518">
      <c r="A1518">
        <f>INDEX(resultados!$A$2:$ZZ$1925, 1512, MATCH($B$1, resultados!$A$1:$ZZ$1, 0))</f>
        <v/>
      </c>
      <c r="B1518">
        <f>INDEX(resultados!$A$2:$ZZ$1925, 1512, MATCH($B$2, resultados!$A$1:$ZZ$1, 0))</f>
        <v/>
      </c>
      <c r="C1518">
        <f>INDEX(resultados!$A$2:$ZZ$1925, 1512, MATCH($B$3, resultados!$A$1:$ZZ$1, 0))</f>
        <v/>
      </c>
    </row>
    <row r="1519">
      <c r="A1519">
        <f>INDEX(resultados!$A$2:$ZZ$1925, 1513, MATCH($B$1, resultados!$A$1:$ZZ$1, 0))</f>
        <v/>
      </c>
      <c r="B1519">
        <f>INDEX(resultados!$A$2:$ZZ$1925, 1513, MATCH($B$2, resultados!$A$1:$ZZ$1, 0))</f>
        <v/>
      </c>
      <c r="C1519">
        <f>INDEX(resultados!$A$2:$ZZ$1925, 1513, MATCH($B$3, resultados!$A$1:$ZZ$1, 0))</f>
        <v/>
      </c>
    </row>
    <row r="1520">
      <c r="A1520">
        <f>INDEX(resultados!$A$2:$ZZ$1925, 1514, MATCH($B$1, resultados!$A$1:$ZZ$1, 0))</f>
        <v/>
      </c>
      <c r="B1520">
        <f>INDEX(resultados!$A$2:$ZZ$1925, 1514, MATCH($B$2, resultados!$A$1:$ZZ$1, 0))</f>
        <v/>
      </c>
      <c r="C1520">
        <f>INDEX(resultados!$A$2:$ZZ$1925, 1514, MATCH($B$3, resultados!$A$1:$ZZ$1, 0))</f>
        <v/>
      </c>
    </row>
    <row r="1521">
      <c r="A1521">
        <f>INDEX(resultados!$A$2:$ZZ$1925, 1515, MATCH($B$1, resultados!$A$1:$ZZ$1, 0))</f>
        <v/>
      </c>
      <c r="B1521">
        <f>INDEX(resultados!$A$2:$ZZ$1925, 1515, MATCH($B$2, resultados!$A$1:$ZZ$1, 0))</f>
        <v/>
      </c>
      <c r="C1521">
        <f>INDEX(resultados!$A$2:$ZZ$1925, 1515, MATCH($B$3, resultados!$A$1:$ZZ$1, 0))</f>
        <v/>
      </c>
    </row>
    <row r="1522">
      <c r="A1522">
        <f>INDEX(resultados!$A$2:$ZZ$1925, 1516, MATCH($B$1, resultados!$A$1:$ZZ$1, 0))</f>
        <v/>
      </c>
      <c r="B1522">
        <f>INDEX(resultados!$A$2:$ZZ$1925, 1516, MATCH($B$2, resultados!$A$1:$ZZ$1, 0))</f>
        <v/>
      </c>
      <c r="C1522">
        <f>INDEX(resultados!$A$2:$ZZ$1925, 1516, MATCH($B$3, resultados!$A$1:$ZZ$1, 0))</f>
        <v/>
      </c>
    </row>
    <row r="1523">
      <c r="A1523">
        <f>INDEX(resultados!$A$2:$ZZ$1925, 1517, MATCH($B$1, resultados!$A$1:$ZZ$1, 0))</f>
        <v/>
      </c>
      <c r="B1523">
        <f>INDEX(resultados!$A$2:$ZZ$1925, 1517, MATCH($B$2, resultados!$A$1:$ZZ$1, 0))</f>
        <v/>
      </c>
      <c r="C1523">
        <f>INDEX(resultados!$A$2:$ZZ$1925, 1517, MATCH($B$3, resultados!$A$1:$ZZ$1, 0))</f>
        <v/>
      </c>
    </row>
    <row r="1524">
      <c r="A1524">
        <f>INDEX(resultados!$A$2:$ZZ$1925, 1518, MATCH($B$1, resultados!$A$1:$ZZ$1, 0))</f>
        <v/>
      </c>
      <c r="B1524">
        <f>INDEX(resultados!$A$2:$ZZ$1925, 1518, MATCH($B$2, resultados!$A$1:$ZZ$1, 0))</f>
        <v/>
      </c>
      <c r="C1524">
        <f>INDEX(resultados!$A$2:$ZZ$1925, 1518, MATCH($B$3, resultados!$A$1:$ZZ$1, 0))</f>
        <v/>
      </c>
    </row>
    <row r="1525">
      <c r="A1525">
        <f>INDEX(resultados!$A$2:$ZZ$1925, 1519, MATCH($B$1, resultados!$A$1:$ZZ$1, 0))</f>
        <v/>
      </c>
      <c r="B1525">
        <f>INDEX(resultados!$A$2:$ZZ$1925, 1519, MATCH($B$2, resultados!$A$1:$ZZ$1, 0))</f>
        <v/>
      </c>
      <c r="C1525">
        <f>INDEX(resultados!$A$2:$ZZ$1925, 1519, MATCH($B$3, resultados!$A$1:$ZZ$1, 0))</f>
        <v/>
      </c>
    </row>
    <row r="1526">
      <c r="A1526">
        <f>INDEX(resultados!$A$2:$ZZ$1925, 1520, MATCH($B$1, resultados!$A$1:$ZZ$1, 0))</f>
        <v/>
      </c>
      <c r="B1526">
        <f>INDEX(resultados!$A$2:$ZZ$1925, 1520, MATCH($B$2, resultados!$A$1:$ZZ$1, 0))</f>
        <v/>
      </c>
      <c r="C1526">
        <f>INDEX(resultados!$A$2:$ZZ$1925, 1520, MATCH($B$3, resultados!$A$1:$ZZ$1, 0))</f>
        <v/>
      </c>
    </row>
    <row r="1527">
      <c r="A1527">
        <f>INDEX(resultados!$A$2:$ZZ$1925, 1521, MATCH($B$1, resultados!$A$1:$ZZ$1, 0))</f>
        <v/>
      </c>
      <c r="B1527">
        <f>INDEX(resultados!$A$2:$ZZ$1925, 1521, MATCH($B$2, resultados!$A$1:$ZZ$1, 0))</f>
        <v/>
      </c>
      <c r="C1527">
        <f>INDEX(resultados!$A$2:$ZZ$1925, 1521, MATCH($B$3, resultados!$A$1:$ZZ$1, 0))</f>
        <v/>
      </c>
    </row>
    <row r="1528">
      <c r="A1528">
        <f>INDEX(resultados!$A$2:$ZZ$1925, 1522, MATCH($B$1, resultados!$A$1:$ZZ$1, 0))</f>
        <v/>
      </c>
      <c r="B1528">
        <f>INDEX(resultados!$A$2:$ZZ$1925, 1522, MATCH($B$2, resultados!$A$1:$ZZ$1, 0))</f>
        <v/>
      </c>
      <c r="C1528">
        <f>INDEX(resultados!$A$2:$ZZ$1925, 1522, MATCH($B$3, resultados!$A$1:$ZZ$1, 0))</f>
        <v/>
      </c>
    </row>
    <row r="1529">
      <c r="A1529">
        <f>INDEX(resultados!$A$2:$ZZ$1925, 1523, MATCH($B$1, resultados!$A$1:$ZZ$1, 0))</f>
        <v/>
      </c>
      <c r="B1529">
        <f>INDEX(resultados!$A$2:$ZZ$1925, 1523, MATCH($B$2, resultados!$A$1:$ZZ$1, 0))</f>
        <v/>
      </c>
      <c r="C1529">
        <f>INDEX(resultados!$A$2:$ZZ$1925, 1523, MATCH($B$3, resultados!$A$1:$ZZ$1, 0))</f>
        <v/>
      </c>
    </row>
    <row r="1530">
      <c r="A1530">
        <f>INDEX(resultados!$A$2:$ZZ$1925, 1524, MATCH($B$1, resultados!$A$1:$ZZ$1, 0))</f>
        <v/>
      </c>
      <c r="B1530">
        <f>INDEX(resultados!$A$2:$ZZ$1925, 1524, MATCH($B$2, resultados!$A$1:$ZZ$1, 0))</f>
        <v/>
      </c>
      <c r="C1530">
        <f>INDEX(resultados!$A$2:$ZZ$1925, 1524, MATCH($B$3, resultados!$A$1:$ZZ$1, 0))</f>
        <v/>
      </c>
    </row>
    <row r="1531">
      <c r="A1531">
        <f>INDEX(resultados!$A$2:$ZZ$1925, 1525, MATCH($B$1, resultados!$A$1:$ZZ$1, 0))</f>
        <v/>
      </c>
      <c r="B1531">
        <f>INDEX(resultados!$A$2:$ZZ$1925, 1525, MATCH($B$2, resultados!$A$1:$ZZ$1, 0))</f>
        <v/>
      </c>
      <c r="C1531">
        <f>INDEX(resultados!$A$2:$ZZ$1925, 1525, MATCH($B$3, resultados!$A$1:$ZZ$1, 0))</f>
        <v/>
      </c>
    </row>
    <row r="1532">
      <c r="A1532">
        <f>INDEX(resultados!$A$2:$ZZ$1925, 1526, MATCH($B$1, resultados!$A$1:$ZZ$1, 0))</f>
        <v/>
      </c>
      <c r="B1532">
        <f>INDEX(resultados!$A$2:$ZZ$1925, 1526, MATCH($B$2, resultados!$A$1:$ZZ$1, 0))</f>
        <v/>
      </c>
      <c r="C1532">
        <f>INDEX(resultados!$A$2:$ZZ$1925, 1526, MATCH($B$3, resultados!$A$1:$ZZ$1, 0))</f>
        <v/>
      </c>
    </row>
    <row r="1533">
      <c r="A1533">
        <f>INDEX(resultados!$A$2:$ZZ$1925, 1527, MATCH($B$1, resultados!$A$1:$ZZ$1, 0))</f>
        <v/>
      </c>
      <c r="B1533">
        <f>INDEX(resultados!$A$2:$ZZ$1925, 1527, MATCH($B$2, resultados!$A$1:$ZZ$1, 0))</f>
        <v/>
      </c>
      <c r="C1533">
        <f>INDEX(resultados!$A$2:$ZZ$1925, 1527, MATCH($B$3, resultados!$A$1:$ZZ$1, 0))</f>
        <v/>
      </c>
    </row>
    <row r="1534">
      <c r="A1534">
        <f>INDEX(resultados!$A$2:$ZZ$1925, 1528, MATCH($B$1, resultados!$A$1:$ZZ$1, 0))</f>
        <v/>
      </c>
      <c r="B1534">
        <f>INDEX(resultados!$A$2:$ZZ$1925, 1528, MATCH($B$2, resultados!$A$1:$ZZ$1, 0))</f>
        <v/>
      </c>
      <c r="C1534">
        <f>INDEX(resultados!$A$2:$ZZ$1925, 1528, MATCH($B$3, resultados!$A$1:$ZZ$1, 0))</f>
        <v/>
      </c>
    </row>
    <row r="1535">
      <c r="A1535">
        <f>INDEX(resultados!$A$2:$ZZ$1925, 1529, MATCH($B$1, resultados!$A$1:$ZZ$1, 0))</f>
        <v/>
      </c>
      <c r="B1535">
        <f>INDEX(resultados!$A$2:$ZZ$1925, 1529, MATCH($B$2, resultados!$A$1:$ZZ$1, 0))</f>
        <v/>
      </c>
      <c r="C1535">
        <f>INDEX(resultados!$A$2:$ZZ$1925, 1529, MATCH($B$3, resultados!$A$1:$ZZ$1, 0))</f>
        <v/>
      </c>
    </row>
    <row r="1536">
      <c r="A1536">
        <f>INDEX(resultados!$A$2:$ZZ$1925, 1530, MATCH($B$1, resultados!$A$1:$ZZ$1, 0))</f>
        <v/>
      </c>
      <c r="B1536">
        <f>INDEX(resultados!$A$2:$ZZ$1925, 1530, MATCH($B$2, resultados!$A$1:$ZZ$1, 0))</f>
        <v/>
      </c>
      <c r="C1536">
        <f>INDEX(resultados!$A$2:$ZZ$1925, 1530, MATCH($B$3, resultados!$A$1:$ZZ$1, 0))</f>
        <v/>
      </c>
    </row>
    <row r="1537">
      <c r="A1537">
        <f>INDEX(resultados!$A$2:$ZZ$1925, 1531, MATCH($B$1, resultados!$A$1:$ZZ$1, 0))</f>
        <v/>
      </c>
      <c r="B1537">
        <f>INDEX(resultados!$A$2:$ZZ$1925, 1531, MATCH($B$2, resultados!$A$1:$ZZ$1, 0))</f>
        <v/>
      </c>
      <c r="C1537">
        <f>INDEX(resultados!$A$2:$ZZ$1925, 1531, MATCH($B$3, resultados!$A$1:$ZZ$1, 0))</f>
        <v/>
      </c>
    </row>
    <row r="1538">
      <c r="A1538">
        <f>INDEX(resultados!$A$2:$ZZ$1925, 1532, MATCH($B$1, resultados!$A$1:$ZZ$1, 0))</f>
        <v/>
      </c>
      <c r="B1538">
        <f>INDEX(resultados!$A$2:$ZZ$1925, 1532, MATCH($B$2, resultados!$A$1:$ZZ$1, 0))</f>
        <v/>
      </c>
      <c r="C1538">
        <f>INDEX(resultados!$A$2:$ZZ$1925, 1532, MATCH($B$3, resultados!$A$1:$ZZ$1, 0))</f>
        <v/>
      </c>
    </row>
    <row r="1539">
      <c r="A1539">
        <f>INDEX(resultados!$A$2:$ZZ$1925, 1533, MATCH($B$1, resultados!$A$1:$ZZ$1, 0))</f>
        <v/>
      </c>
      <c r="B1539">
        <f>INDEX(resultados!$A$2:$ZZ$1925, 1533, MATCH($B$2, resultados!$A$1:$ZZ$1, 0))</f>
        <v/>
      </c>
      <c r="C1539">
        <f>INDEX(resultados!$A$2:$ZZ$1925, 1533, MATCH($B$3, resultados!$A$1:$ZZ$1, 0))</f>
        <v/>
      </c>
    </row>
    <row r="1540">
      <c r="A1540">
        <f>INDEX(resultados!$A$2:$ZZ$1925, 1534, MATCH($B$1, resultados!$A$1:$ZZ$1, 0))</f>
        <v/>
      </c>
      <c r="B1540">
        <f>INDEX(resultados!$A$2:$ZZ$1925, 1534, MATCH($B$2, resultados!$A$1:$ZZ$1, 0))</f>
        <v/>
      </c>
      <c r="C1540">
        <f>INDEX(resultados!$A$2:$ZZ$1925, 1534, MATCH($B$3, resultados!$A$1:$ZZ$1, 0))</f>
        <v/>
      </c>
    </row>
    <row r="1541">
      <c r="A1541">
        <f>INDEX(resultados!$A$2:$ZZ$1925, 1535, MATCH($B$1, resultados!$A$1:$ZZ$1, 0))</f>
        <v/>
      </c>
      <c r="B1541">
        <f>INDEX(resultados!$A$2:$ZZ$1925, 1535, MATCH($B$2, resultados!$A$1:$ZZ$1, 0))</f>
        <v/>
      </c>
      <c r="C1541">
        <f>INDEX(resultados!$A$2:$ZZ$1925, 1535, MATCH($B$3, resultados!$A$1:$ZZ$1, 0))</f>
        <v/>
      </c>
    </row>
    <row r="1542">
      <c r="A1542">
        <f>INDEX(resultados!$A$2:$ZZ$1925, 1536, MATCH($B$1, resultados!$A$1:$ZZ$1, 0))</f>
        <v/>
      </c>
      <c r="B1542">
        <f>INDEX(resultados!$A$2:$ZZ$1925, 1536, MATCH($B$2, resultados!$A$1:$ZZ$1, 0))</f>
        <v/>
      </c>
      <c r="C1542">
        <f>INDEX(resultados!$A$2:$ZZ$1925, 1536, MATCH($B$3, resultados!$A$1:$ZZ$1, 0))</f>
        <v/>
      </c>
    </row>
    <row r="1543">
      <c r="A1543">
        <f>INDEX(resultados!$A$2:$ZZ$1925, 1537, MATCH($B$1, resultados!$A$1:$ZZ$1, 0))</f>
        <v/>
      </c>
      <c r="B1543">
        <f>INDEX(resultados!$A$2:$ZZ$1925, 1537, MATCH($B$2, resultados!$A$1:$ZZ$1, 0))</f>
        <v/>
      </c>
      <c r="C1543">
        <f>INDEX(resultados!$A$2:$ZZ$1925, 1537, MATCH($B$3, resultados!$A$1:$ZZ$1, 0))</f>
        <v/>
      </c>
    </row>
    <row r="1544">
      <c r="A1544">
        <f>INDEX(resultados!$A$2:$ZZ$1925, 1538, MATCH($B$1, resultados!$A$1:$ZZ$1, 0))</f>
        <v/>
      </c>
      <c r="B1544">
        <f>INDEX(resultados!$A$2:$ZZ$1925, 1538, MATCH($B$2, resultados!$A$1:$ZZ$1, 0))</f>
        <v/>
      </c>
      <c r="C1544">
        <f>INDEX(resultados!$A$2:$ZZ$1925, 1538, MATCH($B$3, resultados!$A$1:$ZZ$1, 0))</f>
        <v/>
      </c>
    </row>
    <row r="1545">
      <c r="A1545">
        <f>INDEX(resultados!$A$2:$ZZ$1925, 1539, MATCH($B$1, resultados!$A$1:$ZZ$1, 0))</f>
        <v/>
      </c>
      <c r="B1545">
        <f>INDEX(resultados!$A$2:$ZZ$1925, 1539, MATCH($B$2, resultados!$A$1:$ZZ$1, 0))</f>
        <v/>
      </c>
      <c r="C1545">
        <f>INDEX(resultados!$A$2:$ZZ$1925, 1539, MATCH($B$3, resultados!$A$1:$ZZ$1, 0))</f>
        <v/>
      </c>
    </row>
    <row r="1546">
      <c r="A1546">
        <f>INDEX(resultados!$A$2:$ZZ$1925, 1540, MATCH($B$1, resultados!$A$1:$ZZ$1, 0))</f>
        <v/>
      </c>
      <c r="B1546">
        <f>INDEX(resultados!$A$2:$ZZ$1925, 1540, MATCH($B$2, resultados!$A$1:$ZZ$1, 0))</f>
        <v/>
      </c>
      <c r="C1546">
        <f>INDEX(resultados!$A$2:$ZZ$1925, 1540, MATCH($B$3, resultados!$A$1:$ZZ$1, 0))</f>
        <v/>
      </c>
    </row>
    <row r="1547">
      <c r="A1547">
        <f>INDEX(resultados!$A$2:$ZZ$1925, 1541, MATCH($B$1, resultados!$A$1:$ZZ$1, 0))</f>
        <v/>
      </c>
      <c r="B1547">
        <f>INDEX(resultados!$A$2:$ZZ$1925, 1541, MATCH($B$2, resultados!$A$1:$ZZ$1, 0))</f>
        <v/>
      </c>
      <c r="C1547">
        <f>INDEX(resultados!$A$2:$ZZ$1925, 1541, MATCH($B$3, resultados!$A$1:$ZZ$1, 0))</f>
        <v/>
      </c>
    </row>
    <row r="1548">
      <c r="A1548">
        <f>INDEX(resultados!$A$2:$ZZ$1925, 1542, MATCH($B$1, resultados!$A$1:$ZZ$1, 0))</f>
        <v/>
      </c>
      <c r="B1548">
        <f>INDEX(resultados!$A$2:$ZZ$1925, 1542, MATCH($B$2, resultados!$A$1:$ZZ$1, 0))</f>
        <v/>
      </c>
      <c r="C1548">
        <f>INDEX(resultados!$A$2:$ZZ$1925, 1542, MATCH($B$3, resultados!$A$1:$ZZ$1, 0))</f>
        <v/>
      </c>
    </row>
    <row r="1549">
      <c r="A1549">
        <f>INDEX(resultados!$A$2:$ZZ$1925, 1543, MATCH($B$1, resultados!$A$1:$ZZ$1, 0))</f>
        <v/>
      </c>
      <c r="B1549">
        <f>INDEX(resultados!$A$2:$ZZ$1925, 1543, MATCH($B$2, resultados!$A$1:$ZZ$1, 0))</f>
        <v/>
      </c>
      <c r="C1549">
        <f>INDEX(resultados!$A$2:$ZZ$1925, 1543, MATCH($B$3, resultados!$A$1:$ZZ$1, 0))</f>
        <v/>
      </c>
    </row>
    <row r="1550">
      <c r="A1550">
        <f>INDEX(resultados!$A$2:$ZZ$1925, 1544, MATCH($B$1, resultados!$A$1:$ZZ$1, 0))</f>
        <v/>
      </c>
      <c r="B1550">
        <f>INDEX(resultados!$A$2:$ZZ$1925, 1544, MATCH($B$2, resultados!$A$1:$ZZ$1, 0))</f>
        <v/>
      </c>
      <c r="C1550">
        <f>INDEX(resultados!$A$2:$ZZ$1925, 1544, MATCH($B$3, resultados!$A$1:$ZZ$1, 0))</f>
        <v/>
      </c>
    </row>
    <row r="1551">
      <c r="A1551">
        <f>INDEX(resultados!$A$2:$ZZ$1925, 1545, MATCH($B$1, resultados!$A$1:$ZZ$1, 0))</f>
        <v/>
      </c>
      <c r="B1551">
        <f>INDEX(resultados!$A$2:$ZZ$1925, 1545, MATCH($B$2, resultados!$A$1:$ZZ$1, 0))</f>
        <v/>
      </c>
      <c r="C1551">
        <f>INDEX(resultados!$A$2:$ZZ$1925, 1545, MATCH($B$3, resultados!$A$1:$ZZ$1, 0))</f>
        <v/>
      </c>
    </row>
    <row r="1552">
      <c r="A1552">
        <f>INDEX(resultados!$A$2:$ZZ$1925, 1546, MATCH($B$1, resultados!$A$1:$ZZ$1, 0))</f>
        <v/>
      </c>
      <c r="B1552">
        <f>INDEX(resultados!$A$2:$ZZ$1925, 1546, MATCH($B$2, resultados!$A$1:$ZZ$1, 0))</f>
        <v/>
      </c>
      <c r="C1552">
        <f>INDEX(resultados!$A$2:$ZZ$1925, 1546, MATCH($B$3, resultados!$A$1:$ZZ$1, 0))</f>
        <v/>
      </c>
    </row>
    <row r="1553">
      <c r="A1553">
        <f>INDEX(resultados!$A$2:$ZZ$1925, 1547, MATCH($B$1, resultados!$A$1:$ZZ$1, 0))</f>
        <v/>
      </c>
      <c r="B1553">
        <f>INDEX(resultados!$A$2:$ZZ$1925, 1547, MATCH($B$2, resultados!$A$1:$ZZ$1, 0))</f>
        <v/>
      </c>
      <c r="C1553">
        <f>INDEX(resultados!$A$2:$ZZ$1925, 1547, MATCH($B$3, resultados!$A$1:$ZZ$1, 0))</f>
        <v/>
      </c>
    </row>
    <row r="1554">
      <c r="A1554">
        <f>INDEX(resultados!$A$2:$ZZ$1925, 1548, MATCH($B$1, resultados!$A$1:$ZZ$1, 0))</f>
        <v/>
      </c>
      <c r="B1554">
        <f>INDEX(resultados!$A$2:$ZZ$1925, 1548, MATCH($B$2, resultados!$A$1:$ZZ$1, 0))</f>
        <v/>
      </c>
      <c r="C1554">
        <f>INDEX(resultados!$A$2:$ZZ$1925, 1548, MATCH($B$3, resultados!$A$1:$ZZ$1, 0))</f>
        <v/>
      </c>
    </row>
    <row r="1555">
      <c r="A1555">
        <f>INDEX(resultados!$A$2:$ZZ$1925, 1549, MATCH($B$1, resultados!$A$1:$ZZ$1, 0))</f>
        <v/>
      </c>
      <c r="B1555">
        <f>INDEX(resultados!$A$2:$ZZ$1925, 1549, MATCH($B$2, resultados!$A$1:$ZZ$1, 0))</f>
        <v/>
      </c>
      <c r="C1555">
        <f>INDEX(resultados!$A$2:$ZZ$1925, 1549, MATCH($B$3, resultados!$A$1:$ZZ$1, 0))</f>
        <v/>
      </c>
    </row>
    <row r="1556">
      <c r="A1556">
        <f>INDEX(resultados!$A$2:$ZZ$1925, 1550, MATCH($B$1, resultados!$A$1:$ZZ$1, 0))</f>
        <v/>
      </c>
      <c r="B1556">
        <f>INDEX(resultados!$A$2:$ZZ$1925, 1550, MATCH($B$2, resultados!$A$1:$ZZ$1, 0))</f>
        <v/>
      </c>
      <c r="C1556">
        <f>INDEX(resultados!$A$2:$ZZ$1925, 1550, MATCH($B$3, resultados!$A$1:$ZZ$1, 0))</f>
        <v/>
      </c>
    </row>
    <row r="1557">
      <c r="A1557">
        <f>INDEX(resultados!$A$2:$ZZ$1925, 1551, MATCH($B$1, resultados!$A$1:$ZZ$1, 0))</f>
        <v/>
      </c>
      <c r="B1557">
        <f>INDEX(resultados!$A$2:$ZZ$1925, 1551, MATCH($B$2, resultados!$A$1:$ZZ$1, 0))</f>
        <v/>
      </c>
      <c r="C1557">
        <f>INDEX(resultados!$A$2:$ZZ$1925, 1551, MATCH($B$3, resultados!$A$1:$ZZ$1, 0))</f>
        <v/>
      </c>
    </row>
    <row r="1558">
      <c r="A1558">
        <f>INDEX(resultados!$A$2:$ZZ$1925, 1552, MATCH($B$1, resultados!$A$1:$ZZ$1, 0))</f>
        <v/>
      </c>
      <c r="B1558">
        <f>INDEX(resultados!$A$2:$ZZ$1925, 1552, MATCH($B$2, resultados!$A$1:$ZZ$1, 0))</f>
        <v/>
      </c>
      <c r="C1558">
        <f>INDEX(resultados!$A$2:$ZZ$1925, 1552, MATCH($B$3, resultados!$A$1:$ZZ$1, 0))</f>
        <v/>
      </c>
    </row>
    <row r="1559">
      <c r="A1559">
        <f>INDEX(resultados!$A$2:$ZZ$1925, 1553, MATCH($B$1, resultados!$A$1:$ZZ$1, 0))</f>
        <v/>
      </c>
      <c r="B1559">
        <f>INDEX(resultados!$A$2:$ZZ$1925, 1553, MATCH($B$2, resultados!$A$1:$ZZ$1, 0))</f>
        <v/>
      </c>
      <c r="C1559">
        <f>INDEX(resultados!$A$2:$ZZ$1925, 1553, MATCH($B$3, resultados!$A$1:$ZZ$1, 0))</f>
        <v/>
      </c>
    </row>
    <row r="1560">
      <c r="A1560">
        <f>INDEX(resultados!$A$2:$ZZ$1925, 1554, MATCH($B$1, resultados!$A$1:$ZZ$1, 0))</f>
        <v/>
      </c>
      <c r="B1560">
        <f>INDEX(resultados!$A$2:$ZZ$1925, 1554, MATCH($B$2, resultados!$A$1:$ZZ$1, 0))</f>
        <v/>
      </c>
      <c r="C1560">
        <f>INDEX(resultados!$A$2:$ZZ$1925, 1554, MATCH($B$3, resultados!$A$1:$ZZ$1, 0))</f>
        <v/>
      </c>
    </row>
    <row r="1561">
      <c r="A1561">
        <f>INDEX(resultados!$A$2:$ZZ$1925, 1555, MATCH($B$1, resultados!$A$1:$ZZ$1, 0))</f>
        <v/>
      </c>
      <c r="B1561">
        <f>INDEX(resultados!$A$2:$ZZ$1925, 1555, MATCH($B$2, resultados!$A$1:$ZZ$1, 0))</f>
        <v/>
      </c>
      <c r="C1561">
        <f>INDEX(resultados!$A$2:$ZZ$1925, 1555, MATCH($B$3, resultados!$A$1:$ZZ$1, 0))</f>
        <v/>
      </c>
    </row>
    <row r="1562">
      <c r="A1562">
        <f>INDEX(resultados!$A$2:$ZZ$1925, 1556, MATCH($B$1, resultados!$A$1:$ZZ$1, 0))</f>
        <v/>
      </c>
      <c r="B1562">
        <f>INDEX(resultados!$A$2:$ZZ$1925, 1556, MATCH($B$2, resultados!$A$1:$ZZ$1, 0))</f>
        <v/>
      </c>
      <c r="C1562">
        <f>INDEX(resultados!$A$2:$ZZ$1925, 1556, MATCH($B$3, resultados!$A$1:$ZZ$1, 0))</f>
        <v/>
      </c>
    </row>
    <row r="1563">
      <c r="A1563">
        <f>INDEX(resultados!$A$2:$ZZ$1925, 1557, MATCH($B$1, resultados!$A$1:$ZZ$1, 0))</f>
        <v/>
      </c>
      <c r="B1563">
        <f>INDEX(resultados!$A$2:$ZZ$1925, 1557, MATCH($B$2, resultados!$A$1:$ZZ$1, 0))</f>
        <v/>
      </c>
      <c r="C1563">
        <f>INDEX(resultados!$A$2:$ZZ$1925, 1557, MATCH($B$3, resultados!$A$1:$ZZ$1, 0))</f>
        <v/>
      </c>
    </row>
    <row r="1564">
      <c r="A1564">
        <f>INDEX(resultados!$A$2:$ZZ$1925, 1558, MATCH($B$1, resultados!$A$1:$ZZ$1, 0))</f>
        <v/>
      </c>
      <c r="B1564">
        <f>INDEX(resultados!$A$2:$ZZ$1925, 1558, MATCH($B$2, resultados!$A$1:$ZZ$1, 0))</f>
        <v/>
      </c>
      <c r="C1564">
        <f>INDEX(resultados!$A$2:$ZZ$1925, 1558, MATCH($B$3, resultados!$A$1:$ZZ$1, 0))</f>
        <v/>
      </c>
    </row>
    <row r="1565">
      <c r="A1565">
        <f>INDEX(resultados!$A$2:$ZZ$1925, 1559, MATCH($B$1, resultados!$A$1:$ZZ$1, 0))</f>
        <v/>
      </c>
      <c r="B1565">
        <f>INDEX(resultados!$A$2:$ZZ$1925, 1559, MATCH($B$2, resultados!$A$1:$ZZ$1, 0))</f>
        <v/>
      </c>
      <c r="C1565">
        <f>INDEX(resultados!$A$2:$ZZ$1925, 1559, MATCH($B$3, resultados!$A$1:$ZZ$1, 0))</f>
        <v/>
      </c>
    </row>
    <row r="1566">
      <c r="A1566">
        <f>INDEX(resultados!$A$2:$ZZ$1925, 1560, MATCH($B$1, resultados!$A$1:$ZZ$1, 0))</f>
        <v/>
      </c>
      <c r="B1566">
        <f>INDEX(resultados!$A$2:$ZZ$1925, 1560, MATCH($B$2, resultados!$A$1:$ZZ$1, 0))</f>
        <v/>
      </c>
      <c r="C1566">
        <f>INDEX(resultados!$A$2:$ZZ$1925, 1560, MATCH($B$3, resultados!$A$1:$ZZ$1, 0))</f>
        <v/>
      </c>
    </row>
    <row r="1567">
      <c r="A1567">
        <f>INDEX(resultados!$A$2:$ZZ$1925, 1561, MATCH($B$1, resultados!$A$1:$ZZ$1, 0))</f>
        <v/>
      </c>
      <c r="B1567">
        <f>INDEX(resultados!$A$2:$ZZ$1925, 1561, MATCH($B$2, resultados!$A$1:$ZZ$1, 0))</f>
        <v/>
      </c>
      <c r="C1567">
        <f>INDEX(resultados!$A$2:$ZZ$1925, 1561, MATCH($B$3, resultados!$A$1:$ZZ$1, 0))</f>
        <v/>
      </c>
    </row>
    <row r="1568">
      <c r="A1568">
        <f>INDEX(resultados!$A$2:$ZZ$1925, 1562, MATCH($B$1, resultados!$A$1:$ZZ$1, 0))</f>
        <v/>
      </c>
      <c r="B1568">
        <f>INDEX(resultados!$A$2:$ZZ$1925, 1562, MATCH($B$2, resultados!$A$1:$ZZ$1, 0))</f>
        <v/>
      </c>
      <c r="C1568">
        <f>INDEX(resultados!$A$2:$ZZ$1925, 1562, MATCH($B$3, resultados!$A$1:$ZZ$1, 0))</f>
        <v/>
      </c>
    </row>
    <row r="1569">
      <c r="A1569">
        <f>INDEX(resultados!$A$2:$ZZ$1925, 1563, MATCH($B$1, resultados!$A$1:$ZZ$1, 0))</f>
        <v/>
      </c>
      <c r="B1569">
        <f>INDEX(resultados!$A$2:$ZZ$1925, 1563, MATCH($B$2, resultados!$A$1:$ZZ$1, 0))</f>
        <v/>
      </c>
      <c r="C1569">
        <f>INDEX(resultados!$A$2:$ZZ$1925, 1563, MATCH($B$3, resultados!$A$1:$ZZ$1, 0))</f>
        <v/>
      </c>
    </row>
    <row r="1570">
      <c r="A1570">
        <f>INDEX(resultados!$A$2:$ZZ$1925, 1564, MATCH($B$1, resultados!$A$1:$ZZ$1, 0))</f>
        <v/>
      </c>
      <c r="B1570">
        <f>INDEX(resultados!$A$2:$ZZ$1925, 1564, MATCH($B$2, resultados!$A$1:$ZZ$1, 0))</f>
        <v/>
      </c>
      <c r="C1570">
        <f>INDEX(resultados!$A$2:$ZZ$1925, 1564, MATCH($B$3, resultados!$A$1:$ZZ$1, 0))</f>
        <v/>
      </c>
    </row>
    <row r="1571">
      <c r="A1571">
        <f>INDEX(resultados!$A$2:$ZZ$1925, 1565, MATCH($B$1, resultados!$A$1:$ZZ$1, 0))</f>
        <v/>
      </c>
      <c r="B1571">
        <f>INDEX(resultados!$A$2:$ZZ$1925, 1565, MATCH($B$2, resultados!$A$1:$ZZ$1, 0))</f>
        <v/>
      </c>
      <c r="C1571">
        <f>INDEX(resultados!$A$2:$ZZ$1925, 1565, MATCH($B$3, resultados!$A$1:$ZZ$1, 0))</f>
        <v/>
      </c>
    </row>
    <row r="1572">
      <c r="A1572">
        <f>INDEX(resultados!$A$2:$ZZ$1925, 1566, MATCH($B$1, resultados!$A$1:$ZZ$1, 0))</f>
        <v/>
      </c>
      <c r="B1572">
        <f>INDEX(resultados!$A$2:$ZZ$1925, 1566, MATCH($B$2, resultados!$A$1:$ZZ$1, 0))</f>
        <v/>
      </c>
      <c r="C1572">
        <f>INDEX(resultados!$A$2:$ZZ$1925, 1566, MATCH($B$3, resultados!$A$1:$ZZ$1, 0))</f>
        <v/>
      </c>
    </row>
    <row r="1573">
      <c r="A1573">
        <f>INDEX(resultados!$A$2:$ZZ$1925, 1567, MATCH($B$1, resultados!$A$1:$ZZ$1, 0))</f>
        <v/>
      </c>
      <c r="B1573">
        <f>INDEX(resultados!$A$2:$ZZ$1925, 1567, MATCH($B$2, resultados!$A$1:$ZZ$1, 0))</f>
        <v/>
      </c>
      <c r="C1573">
        <f>INDEX(resultados!$A$2:$ZZ$1925, 1567, MATCH($B$3, resultados!$A$1:$ZZ$1, 0))</f>
        <v/>
      </c>
    </row>
    <row r="1574">
      <c r="A1574">
        <f>INDEX(resultados!$A$2:$ZZ$1925, 1568, MATCH($B$1, resultados!$A$1:$ZZ$1, 0))</f>
        <v/>
      </c>
      <c r="B1574">
        <f>INDEX(resultados!$A$2:$ZZ$1925, 1568, MATCH($B$2, resultados!$A$1:$ZZ$1, 0))</f>
        <v/>
      </c>
      <c r="C1574">
        <f>INDEX(resultados!$A$2:$ZZ$1925, 1568, MATCH($B$3, resultados!$A$1:$ZZ$1, 0))</f>
        <v/>
      </c>
    </row>
    <row r="1575">
      <c r="A1575">
        <f>INDEX(resultados!$A$2:$ZZ$1925, 1569, MATCH($B$1, resultados!$A$1:$ZZ$1, 0))</f>
        <v/>
      </c>
      <c r="B1575">
        <f>INDEX(resultados!$A$2:$ZZ$1925, 1569, MATCH($B$2, resultados!$A$1:$ZZ$1, 0))</f>
        <v/>
      </c>
      <c r="C1575">
        <f>INDEX(resultados!$A$2:$ZZ$1925, 1569, MATCH($B$3, resultados!$A$1:$ZZ$1, 0))</f>
        <v/>
      </c>
    </row>
    <row r="1576">
      <c r="A1576">
        <f>INDEX(resultados!$A$2:$ZZ$1925, 1570, MATCH($B$1, resultados!$A$1:$ZZ$1, 0))</f>
        <v/>
      </c>
      <c r="B1576">
        <f>INDEX(resultados!$A$2:$ZZ$1925, 1570, MATCH($B$2, resultados!$A$1:$ZZ$1, 0))</f>
        <v/>
      </c>
      <c r="C1576">
        <f>INDEX(resultados!$A$2:$ZZ$1925, 1570, MATCH($B$3, resultados!$A$1:$ZZ$1, 0))</f>
        <v/>
      </c>
    </row>
    <row r="1577">
      <c r="A1577">
        <f>INDEX(resultados!$A$2:$ZZ$1925, 1571, MATCH($B$1, resultados!$A$1:$ZZ$1, 0))</f>
        <v/>
      </c>
      <c r="B1577">
        <f>INDEX(resultados!$A$2:$ZZ$1925, 1571, MATCH($B$2, resultados!$A$1:$ZZ$1, 0))</f>
        <v/>
      </c>
      <c r="C1577">
        <f>INDEX(resultados!$A$2:$ZZ$1925, 1571, MATCH($B$3, resultados!$A$1:$ZZ$1, 0))</f>
        <v/>
      </c>
    </row>
    <row r="1578">
      <c r="A1578">
        <f>INDEX(resultados!$A$2:$ZZ$1925, 1572, MATCH($B$1, resultados!$A$1:$ZZ$1, 0))</f>
        <v/>
      </c>
      <c r="B1578">
        <f>INDEX(resultados!$A$2:$ZZ$1925, 1572, MATCH($B$2, resultados!$A$1:$ZZ$1, 0))</f>
        <v/>
      </c>
      <c r="C1578">
        <f>INDEX(resultados!$A$2:$ZZ$1925, 1572, MATCH($B$3, resultados!$A$1:$ZZ$1, 0))</f>
        <v/>
      </c>
    </row>
    <row r="1579">
      <c r="A1579">
        <f>INDEX(resultados!$A$2:$ZZ$1925, 1573, MATCH($B$1, resultados!$A$1:$ZZ$1, 0))</f>
        <v/>
      </c>
      <c r="B1579">
        <f>INDEX(resultados!$A$2:$ZZ$1925, 1573, MATCH($B$2, resultados!$A$1:$ZZ$1, 0))</f>
        <v/>
      </c>
      <c r="C1579">
        <f>INDEX(resultados!$A$2:$ZZ$1925, 1573, MATCH($B$3, resultados!$A$1:$ZZ$1, 0))</f>
        <v/>
      </c>
    </row>
    <row r="1580">
      <c r="A1580">
        <f>INDEX(resultados!$A$2:$ZZ$1925, 1574, MATCH($B$1, resultados!$A$1:$ZZ$1, 0))</f>
        <v/>
      </c>
      <c r="B1580">
        <f>INDEX(resultados!$A$2:$ZZ$1925, 1574, MATCH($B$2, resultados!$A$1:$ZZ$1, 0))</f>
        <v/>
      </c>
      <c r="C1580">
        <f>INDEX(resultados!$A$2:$ZZ$1925, 1574, MATCH($B$3, resultados!$A$1:$ZZ$1, 0))</f>
        <v/>
      </c>
    </row>
    <row r="1581">
      <c r="A1581">
        <f>INDEX(resultados!$A$2:$ZZ$1925, 1575, MATCH($B$1, resultados!$A$1:$ZZ$1, 0))</f>
        <v/>
      </c>
      <c r="B1581">
        <f>INDEX(resultados!$A$2:$ZZ$1925, 1575, MATCH($B$2, resultados!$A$1:$ZZ$1, 0))</f>
        <v/>
      </c>
      <c r="C1581">
        <f>INDEX(resultados!$A$2:$ZZ$1925, 1575, MATCH($B$3, resultados!$A$1:$ZZ$1, 0))</f>
        <v/>
      </c>
    </row>
    <row r="1582">
      <c r="A1582">
        <f>INDEX(resultados!$A$2:$ZZ$1925, 1576, MATCH($B$1, resultados!$A$1:$ZZ$1, 0))</f>
        <v/>
      </c>
      <c r="B1582">
        <f>INDEX(resultados!$A$2:$ZZ$1925, 1576, MATCH($B$2, resultados!$A$1:$ZZ$1, 0))</f>
        <v/>
      </c>
      <c r="C1582">
        <f>INDEX(resultados!$A$2:$ZZ$1925, 1576, MATCH($B$3, resultados!$A$1:$ZZ$1, 0))</f>
        <v/>
      </c>
    </row>
    <row r="1583">
      <c r="A1583">
        <f>INDEX(resultados!$A$2:$ZZ$1925, 1577, MATCH($B$1, resultados!$A$1:$ZZ$1, 0))</f>
        <v/>
      </c>
      <c r="B1583">
        <f>INDEX(resultados!$A$2:$ZZ$1925, 1577, MATCH($B$2, resultados!$A$1:$ZZ$1, 0))</f>
        <v/>
      </c>
      <c r="C1583">
        <f>INDEX(resultados!$A$2:$ZZ$1925, 1577, MATCH($B$3, resultados!$A$1:$ZZ$1, 0))</f>
        <v/>
      </c>
    </row>
    <row r="1584">
      <c r="A1584">
        <f>INDEX(resultados!$A$2:$ZZ$1925, 1578, MATCH($B$1, resultados!$A$1:$ZZ$1, 0))</f>
        <v/>
      </c>
      <c r="B1584">
        <f>INDEX(resultados!$A$2:$ZZ$1925, 1578, MATCH($B$2, resultados!$A$1:$ZZ$1, 0))</f>
        <v/>
      </c>
      <c r="C1584">
        <f>INDEX(resultados!$A$2:$ZZ$1925, 1578, MATCH($B$3, resultados!$A$1:$ZZ$1, 0))</f>
        <v/>
      </c>
    </row>
    <row r="1585">
      <c r="A1585">
        <f>INDEX(resultados!$A$2:$ZZ$1925, 1579, MATCH($B$1, resultados!$A$1:$ZZ$1, 0))</f>
        <v/>
      </c>
      <c r="B1585">
        <f>INDEX(resultados!$A$2:$ZZ$1925, 1579, MATCH($B$2, resultados!$A$1:$ZZ$1, 0))</f>
        <v/>
      </c>
      <c r="C1585">
        <f>INDEX(resultados!$A$2:$ZZ$1925, 1579, MATCH($B$3, resultados!$A$1:$ZZ$1, 0))</f>
        <v/>
      </c>
    </row>
    <row r="1586">
      <c r="A1586">
        <f>INDEX(resultados!$A$2:$ZZ$1925, 1580, MATCH($B$1, resultados!$A$1:$ZZ$1, 0))</f>
        <v/>
      </c>
      <c r="B1586">
        <f>INDEX(resultados!$A$2:$ZZ$1925, 1580, MATCH($B$2, resultados!$A$1:$ZZ$1, 0))</f>
        <v/>
      </c>
      <c r="C1586">
        <f>INDEX(resultados!$A$2:$ZZ$1925, 1580, MATCH($B$3, resultados!$A$1:$ZZ$1, 0))</f>
        <v/>
      </c>
    </row>
    <row r="1587">
      <c r="A1587">
        <f>INDEX(resultados!$A$2:$ZZ$1925, 1581, MATCH($B$1, resultados!$A$1:$ZZ$1, 0))</f>
        <v/>
      </c>
      <c r="B1587">
        <f>INDEX(resultados!$A$2:$ZZ$1925, 1581, MATCH($B$2, resultados!$A$1:$ZZ$1, 0))</f>
        <v/>
      </c>
      <c r="C1587">
        <f>INDEX(resultados!$A$2:$ZZ$1925, 1581, MATCH($B$3, resultados!$A$1:$ZZ$1, 0))</f>
        <v/>
      </c>
    </row>
    <row r="1588">
      <c r="A1588">
        <f>INDEX(resultados!$A$2:$ZZ$1925, 1582, MATCH($B$1, resultados!$A$1:$ZZ$1, 0))</f>
        <v/>
      </c>
      <c r="B1588">
        <f>INDEX(resultados!$A$2:$ZZ$1925, 1582, MATCH($B$2, resultados!$A$1:$ZZ$1, 0))</f>
        <v/>
      </c>
      <c r="C1588">
        <f>INDEX(resultados!$A$2:$ZZ$1925, 1582, MATCH($B$3, resultados!$A$1:$ZZ$1, 0))</f>
        <v/>
      </c>
    </row>
    <row r="1589">
      <c r="A1589">
        <f>INDEX(resultados!$A$2:$ZZ$1925, 1583, MATCH($B$1, resultados!$A$1:$ZZ$1, 0))</f>
        <v/>
      </c>
      <c r="B1589">
        <f>INDEX(resultados!$A$2:$ZZ$1925, 1583, MATCH($B$2, resultados!$A$1:$ZZ$1, 0))</f>
        <v/>
      </c>
      <c r="C1589">
        <f>INDEX(resultados!$A$2:$ZZ$1925, 1583, MATCH($B$3, resultados!$A$1:$ZZ$1, 0))</f>
        <v/>
      </c>
    </row>
    <row r="1590">
      <c r="A1590">
        <f>INDEX(resultados!$A$2:$ZZ$1925, 1584, MATCH($B$1, resultados!$A$1:$ZZ$1, 0))</f>
        <v/>
      </c>
      <c r="B1590">
        <f>INDEX(resultados!$A$2:$ZZ$1925, 1584, MATCH($B$2, resultados!$A$1:$ZZ$1, 0))</f>
        <v/>
      </c>
      <c r="C1590">
        <f>INDEX(resultados!$A$2:$ZZ$1925, 1584, MATCH($B$3, resultados!$A$1:$ZZ$1, 0))</f>
        <v/>
      </c>
    </row>
    <row r="1591">
      <c r="A1591">
        <f>INDEX(resultados!$A$2:$ZZ$1925, 1585, MATCH($B$1, resultados!$A$1:$ZZ$1, 0))</f>
        <v/>
      </c>
      <c r="B1591">
        <f>INDEX(resultados!$A$2:$ZZ$1925, 1585, MATCH($B$2, resultados!$A$1:$ZZ$1, 0))</f>
        <v/>
      </c>
      <c r="C1591">
        <f>INDEX(resultados!$A$2:$ZZ$1925, 1585, MATCH($B$3, resultados!$A$1:$ZZ$1, 0))</f>
        <v/>
      </c>
    </row>
    <row r="1592">
      <c r="A1592">
        <f>INDEX(resultados!$A$2:$ZZ$1925, 1586, MATCH($B$1, resultados!$A$1:$ZZ$1, 0))</f>
        <v/>
      </c>
      <c r="B1592">
        <f>INDEX(resultados!$A$2:$ZZ$1925, 1586, MATCH($B$2, resultados!$A$1:$ZZ$1, 0))</f>
        <v/>
      </c>
      <c r="C1592">
        <f>INDEX(resultados!$A$2:$ZZ$1925, 1586, MATCH($B$3, resultados!$A$1:$ZZ$1, 0))</f>
        <v/>
      </c>
    </row>
    <row r="1593">
      <c r="A1593">
        <f>INDEX(resultados!$A$2:$ZZ$1925, 1587, MATCH($B$1, resultados!$A$1:$ZZ$1, 0))</f>
        <v/>
      </c>
      <c r="B1593">
        <f>INDEX(resultados!$A$2:$ZZ$1925, 1587, MATCH($B$2, resultados!$A$1:$ZZ$1, 0))</f>
        <v/>
      </c>
      <c r="C1593">
        <f>INDEX(resultados!$A$2:$ZZ$1925, 1587, MATCH($B$3, resultados!$A$1:$ZZ$1, 0))</f>
        <v/>
      </c>
    </row>
    <row r="1594">
      <c r="A1594">
        <f>INDEX(resultados!$A$2:$ZZ$1925, 1588, MATCH($B$1, resultados!$A$1:$ZZ$1, 0))</f>
        <v/>
      </c>
      <c r="B1594">
        <f>INDEX(resultados!$A$2:$ZZ$1925, 1588, MATCH($B$2, resultados!$A$1:$ZZ$1, 0))</f>
        <v/>
      </c>
      <c r="C1594">
        <f>INDEX(resultados!$A$2:$ZZ$1925, 1588, MATCH($B$3, resultados!$A$1:$ZZ$1, 0))</f>
        <v/>
      </c>
    </row>
    <row r="1595">
      <c r="A1595">
        <f>INDEX(resultados!$A$2:$ZZ$1925, 1589, MATCH($B$1, resultados!$A$1:$ZZ$1, 0))</f>
        <v/>
      </c>
      <c r="B1595">
        <f>INDEX(resultados!$A$2:$ZZ$1925, 1589, MATCH($B$2, resultados!$A$1:$ZZ$1, 0))</f>
        <v/>
      </c>
      <c r="C1595">
        <f>INDEX(resultados!$A$2:$ZZ$1925, 1589, MATCH($B$3, resultados!$A$1:$ZZ$1, 0))</f>
        <v/>
      </c>
    </row>
    <row r="1596">
      <c r="A1596">
        <f>INDEX(resultados!$A$2:$ZZ$1925, 1590, MATCH($B$1, resultados!$A$1:$ZZ$1, 0))</f>
        <v/>
      </c>
      <c r="B1596">
        <f>INDEX(resultados!$A$2:$ZZ$1925, 1590, MATCH($B$2, resultados!$A$1:$ZZ$1, 0))</f>
        <v/>
      </c>
      <c r="C1596">
        <f>INDEX(resultados!$A$2:$ZZ$1925, 1590, MATCH($B$3, resultados!$A$1:$ZZ$1, 0))</f>
        <v/>
      </c>
    </row>
    <row r="1597">
      <c r="A1597">
        <f>INDEX(resultados!$A$2:$ZZ$1925, 1591, MATCH($B$1, resultados!$A$1:$ZZ$1, 0))</f>
        <v/>
      </c>
      <c r="B1597">
        <f>INDEX(resultados!$A$2:$ZZ$1925, 1591, MATCH($B$2, resultados!$A$1:$ZZ$1, 0))</f>
        <v/>
      </c>
      <c r="C1597">
        <f>INDEX(resultados!$A$2:$ZZ$1925, 1591, MATCH($B$3, resultados!$A$1:$ZZ$1, 0))</f>
        <v/>
      </c>
    </row>
    <row r="1598">
      <c r="A1598">
        <f>INDEX(resultados!$A$2:$ZZ$1925, 1592, MATCH($B$1, resultados!$A$1:$ZZ$1, 0))</f>
        <v/>
      </c>
      <c r="B1598">
        <f>INDEX(resultados!$A$2:$ZZ$1925, 1592, MATCH($B$2, resultados!$A$1:$ZZ$1, 0))</f>
        <v/>
      </c>
      <c r="C1598">
        <f>INDEX(resultados!$A$2:$ZZ$1925, 1592, MATCH($B$3, resultados!$A$1:$ZZ$1, 0))</f>
        <v/>
      </c>
    </row>
    <row r="1599">
      <c r="A1599">
        <f>INDEX(resultados!$A$2:$ZZ$1925, 1593, MATCH($B$1, resultados!$A$1:$ZZ$1, 0))</f>
        <v/>
      </c>
      <c r="B1599">
        <f>INDEX(resultados!$A$2:$ZZ$1925, 1593, MATCH($B$2, resultados!$A$1:$ZZ$1, 0))</f>
        <v/>
      </c>
      <c r="C1599">
        <f>INDEX(resultados!$A$2:$ZZ$1925, 1593, MATCH($B$3, resultados!$A$1:$ZZ$1, 0))</f>
        <v/>
      </c>
    </row>
    <row r="1600">
      <c r="A1600">
        <f>INDEX(resultados!$A$2:$ZZ$1925, 1594, MATCH($B$1, resultados!$A$1:$ZZ$1, 0))</f>
        <v/>
      </c>
      <c r="B1600">
        <f>INDEX(resultados!$A$2:$ZZ$1925, 1594, MATCH($B$2, resultados!$A$1:$ZZ$1, 0))</f>
        <v/>
      </c>
      <c r="C1600">
        <f>INDEX(resultados!$A$2:$ZZ$1925, 1594, MATCH($B$3, resultados!$A$1:$ZZ$1, 0))</f>
        <v/>
      </c>
    </row>
    <row r="1601">
      <c r="A1601">
        <f>INDEX(resultados!$A$2:$ZZ$1925, 1595, MATCH($B$1, resultados!$A$1:$ZZ$1, 0))</f>
        <v/>
      </c>
      <c r="B1601">
        <f>INDEX(resultados!$A$2:$ZZ$1925, 1595, MATCH($B$2, resultados!$A$1:$ZZ$1, 0))</f>
        <v/>
      </c>
      <c r="C1601">
        <f>INDEX(resultados!$A$2:$ZZ$1925, 1595, MATCH($B$3, resultados!$A$1:$ZZ$1, 0))</f>
        <v/>
      </c>
    </row>
    <row r="1602">
      <c r="A1602">
        <f>INDEX(resultados!$A$2:$ZZ$1925, 1596, MATCH($B$1, resultados!$A$1:$ZZ$1, 0))</f>
        <v/>
      </c>
      <c r="B1602">
        <f>INDEX(resultados!$A$2:$ZZ$1925, 1596, MATCH($B$2, resultados!$A$1:$ZZ$1, 0))</f>
        <v/>
      </c>
      <c r="C1602">
        <f>INDEX(resultados!$A$2:$ZZ$1925, 1596, MATCH($B$3, resultados!$A$1:$ZZ$1, 0))</f>
        <v/>
      </c>
    </row>
    <row r="1603">
      <c r="A1603">
        <f>INDEX(resultados!$A$2:$ZZ$1925, 1597, MATCH($B$1, resultados!$A$1:$ZZ$1, 0))</f>
        <v/>
      </c>
      <c r="B1603">
        <f>INDEX(resultados!$A$2:$ZZ$1925, 1597, MATCH($B$2, resultados!$A$1:$ZZ$1, 0))</f>
        <v/>
      </c>
      <c r="C1603">
        <f>INDEX(resultados!$A$2:$ZZ$1925, 1597, MATCH($B$3, resultados!$A$1:$ZZ$1, 0))</f>
        <v/>
      </c>
    </row>
    <row r="1604">
      <c r="A1604">
        <f>INDEX(resultados!$A$2:$ZZ$1925, 1598, MATCH($B$1, resultados!$A$1:$ZZ$1, 0))</f>
        <v/>
      </c>
      <c r="B1604">
        <f>INDEX(resultados!$A$2:$ZZ$1925, 1598, MATCH($B$2, resultados!$A$1:$ZZ$1, 0))</f>
        <v/>
      </c>
      <c r="C1604">
        <f>INDEX(resultados!$A$2:$ZZ$1925, 1598, MATCH($B$3, resultados!$A$1:$ZZ$1, 0))</f>
        <v/>
      </c>
    </row>
    <row r="1605">
      <c r="A1605">
        <f>INDEX(resultados!$A$2:$ZZ$1925, 1599, MATCH($B$1, resultados!$A$1:$ZZ$1, 0))</f>
        <v/>
      </c>
      <c r="B1605">
        <f>INDEX(resultados!$A$2:$ZZ$1925, 1599, MATCH($B$2, resultados!$A$1:$ZZ$1, 0))</f>
        <v/>
      </c>
      <c r="C1605">
        <f>INDEX(resultados!$A$2:$ZZ$1925, 1599, MATCH($B$3, resultados!$A$1:$ZZ$1, 0))</f>
        <v/>
      </c>
    </row>
    <row r="1606">
      <c r="A1606">
        <f>INDEX(resultados!$A$2:$ZZ$1925, 1600, MATCH($B$1, resultados!$A$1:$ZZ$1, 0))</f>
        <v/>
      </c>
      <c r="B1606">
        <f>INDEX(resultados!$A$2:$ZZ$1925, 1600, MATCH($B$2, resultados!$A$1:$ZZ$1, 0))</f>
        <v/>
      </c>
      <c r="C1606">
        <f>INDEX(resultados!$A$2:$ZZ$1925, 1600, MATCH($B$3, resultados!$A$1:$ZZ$1, 0))</f>
        <v/>
      </c>
    </row>
    <row r="1607">
      <c r="A1607">
        <f>INDEX(resultados!$A$2:$ZZ$1925, 1601, MATCH($B$1, resultados!$A$1:$ZZ$1, 0))</f>
        <v/>
      </c>
      <c r="B1607">
        <f>INDEX(resultados!$A$2:$ZZ$1925, 1601, MATCH($B$2, resultados!$A$1:$ZZ$1, 0))</f>
        <v/>
      </c>
      <c r="C1607">
        <f>INDEX(resultados!$A$2:$ZZ$1925, 1601, MATCH($B$3, resultados!$A$1:$ZZ$1, 0))</f>
        <v/>
      </c>
    </row>
    <row r="1608">
      <c r="A1608">
        <f>INDEX(resultados!$A$2:$ZZ$1925, 1602, MATCH($B$1, resultados!$A$1:$ZZ$1, 0))</f>
        <v/>
      </c>
      <c r="B1608">
        <f>INDEX(resultados!$A$2:$ZZ$1925, 1602, MATCH($B$2, resultados!$A$1:$ZZ$1, 0))</f>
        <v/>
      </c>
      <c r="C1608">
        <f>INDEX(resultados!$A$2:$ZZ$1925, 1602, MATCH($B$3, resultados!$A$1:$ZZ$1, 0))</f>
        <v/>
      </c>
    </row>
    <row r="1609">
      <c r="A1609">
        <f>INDEX(resultados!$A$2:$ZZ$1925, 1603, MATCH($B$1, resultados!$A$1:$ZZ$1, 0))</f>
        <v/>
      </c>
      <c r="B1609">
        <f>INDEX(resultados!$A$2:$ZZ$1925, 1603, MATCH($B$2, resultados!$A$1:$ZZ$1, 0))</f>
        <v/>
      </c>
      <c r="C1609">
        <f>INDEX(resultados!$A$2:$ZZ$1925, 1603, MATCH($B$3, resultados!$A$1:$ZZ$1, 0))</f>
        <v/>
      </c>
    </row>
    <row r="1610">
      <c r="A1610">
        <f>INDEX(resultados!$A$2:$ZZ$1925, 1604, MATCH($B$1, resultados!$A$1:$ZZ$1, 0))</f>
        <v/>
      </c>
      <c r="B1610">
        <f>INDEX(resultados!$A$2:$ZZ$1925, 1604, MATCH($B$2, resultados!$A$1:$ZZ$1, 0))</f>
        <v/>
      </c>
      <c r="C1610">
        <f>INDEX(resultados!$A$2:$ZZ$1925, 1604, MATCH($B$3, resultados!$A$1:$ZZ$1, 0))</f>
        <v/>
      </c>
    </row>
    <row r="1611">
      <c r="A1611">
        <f>INDEX(resultados!$A$2:$ZZ$1925, 1605, MATCH($B$1, resultados!$A$1:$ZZ$1, 0))</f>
        <v/>
      </c>
      <c r="B1611">
        <f>INDEX(resultados!$A$2:$ZZ$1925, 1605, MATCH($B$2, resultados!$A$1:$ZZ$1, 0))</f>
        <v/>
      </c>
      <c r="C1611">
        <f>INDEX(resultados!$A$2:$ZZ$1925, 1605, MATCH($B$3, resultados!$A$1:$ZZ$1, 0))</f>
        <v/>
      </c>
    </row>
    <row r="1612">
      <c r="A1612">
        <f>INDEX(resultados!$A$2:$ZZ$1925, 1606, MATCH($B$1, resultados!$A$1:$ZZ$1, 0))</f>
        <v/>
      </c>
      <c r="B1612">
        <f>INDEX(resultados!$A$2:$ZZ$1925, 1606, MATCH($B$2, resultados!$A$1:$ZZ$1, 0))</f>
        <v/>
      </c>
      <c r="C1612">
        <f>INDEX(resultados!$A$2:$ZZ$1925, 1606, MATCH($B$3, resultados!$A$1:$ZZ$1, 0))</f>
        <v/>
      </c>
    </row>
    <row r="1613">
      <c r="A1613">
        <f>INDEX(resultados!$A$2:$ZZ$1925, 1607, MATCH($B$1, resultados!$A$1:$ZZ$1, 0))</f>
        <v/>
      </c>
      <c r="B1613">
        <f>INDEX(resultados!$A$2:$ZZ$1925, 1607, MATCH($B$2, resultados!$A$1:$ZZ$1, 0))</f>
        <v/>
      </c>
      <c r="C1613">
        <f>INDEX(resultados!$A$2:$ZZ$1925, 1607, MATCH($B$3, resultados!$A$1:$ZZ$1, 0))</f>
        <v/>
      </c>
    </row>
    <row r="1614">
      <c r="A1614">
        <f>INDEX(resultados!$A$2:$ZZ$1925, 1608, MATCH($B$1, resultados!$A$1:$ZZ$1, 0))</f>
        <v/>
      </c>
      <c r="B1614">
        <f>INDEX(resultados!$A$2:$ZZ$1925, 1608, MATCH($B$2, resultados!$A$1:$ZZ$1, 0))</f>
        <v/>
      </c>
      <c r="C1614">
        <f>INDEX(resultados!$A$2:$ZZ$1925, 1608, MATCH($B$3, resultados!$A$1:$ZZ$1, 0))</f>
        <v/>
      </c>
    </row>
    <row r="1615">
      <c r="A1615">
        <f>INDEX(resultados!$A$2:$ZZ$1925, 1609, MATCH($B$1, resultados!$A$1:$ZZ$1, 0))</f>
        <v/>
      </c>
      <c r="B1615">
        <f>INDEX(resultados!$A$2:$ZZ$1925, 1609, MATCH($B$2, resultados!$A$1:$ZZ$1, 0))</f>
        <v/>
      </c>
      <c r="C1615">
        <f>INDEX(resultados!$A$2:$ZZ$1925, 1609, MATCH($B$3, resultados!$A$1:$ZZ$1, 0))</f>
        <v/>
      </c>
    </row>
    <row r="1616">
      <c r="A1616">
        <f>INDEX(resultados!$A$2:$ZZ$1925, 1610, MATCH($B$1, resultados!$A$1:$ZZ$1, 0))</f>
        <v/>
      </c>
      <c r="B1616">
        <f>INDEX(resultados!$A$2:$ZZ$1925, 1610, MATCH($B$2, resultados!$A$1:$ZZ$1, 0))</f>
        <v/>
      </c>
      <c r="C1616">
        <f>INDEX(resultados!$A$2:$ZZ$1925, 1610, MATCH($B$3, resultados!$A$1:$ZZ$1, 0))</f>
        <v/>
      </c>
    </row>
    <row r="1617">
      <c r="A1617">
        <f>INDEX(resultados!$A$2:$ZZ$1925, 1611, MATCH($B$1, resultados!$A$1:$ZZ$1, 0))</f>
        <v/>
      </c>
      <c r="B1617">
        <f>INDEX(resultados!$A$2:$ZZ$1925, 1611, MATCH($B$2, resultados!$A$1:$ZZ$1, 0))</f>
        <v/>
      </c>
      <c r="C1617">
        <f>INDEX(resultados!$A$2:$ZZ$1925, 1611, MATCH($B$3, resultados!$A$1:$ZZ$1, 0))</f>
        <v/>
      </c>
    </row>
    <row r="1618">
      <c r="A1618">
        <f>INDEX(resultados!$A$2:$ZZ$1925, 1612, MATCH($B$1, resultados!$A$1:$ZZ$1, 0))</f>
        <v/>
      </c>
      <c r="B1618">
        <f>INDEX(resultados!$A$2:$ZZ$1925, 1612, MATCH($B$2, resultados!$A$1:$ZZ$1, 0))</f>
        <v/>
      </c>
      <c r="C1618">
        <f>INDEX(resultados!$A$2:$ZZ$1925, 1612, MATCH($B$3, resultados!$A$1:$ZZ$1, 0))</f>
        <v/>
      </c>
    </row>
    <row r="1619">
      <c r="A1619">
        <f>INDEX(resultados!$A$2:$ZZ$1925, 1613, MATCH($B$1, resultados!$A$1:$ZZ$1, 0))</f>
        <v/>
      </c>
      <c r="B1619">
        <f>INDEX(resultados!$A$2:$ZZ$1925, 1613, MATCH($B$2, resultados!$A$1:$ZZ$1, 0))</f>
        <v/>
      </c>
      <c r="C1619">
        <f>INDEX(resultados!$A$2:$ZZ$1925, 1613, MATCH($B$3, resultados!$A$1:$ZZ$1, 0))</f>
        <v/>
      </c>
    </row>
    <row r="1620">
      <c r="A1620">
        <f>INDEX(resultados!$A$2:$ZZ$1925, 1614, MATCH($B$1, resultados!$A$1:$ZZ$1, 0))</f>
        <v/>
      </c>
      <c r="B1620">
        <f>INDEX(resultados!$A$2:$ZZ$1925, 1614, MATCH($B$2, resultados!$A$1:$ZZ$1, 0))</f>
        <v/>
      </c>
      <c r="C1620">
        <f>INDEX(resultados!$A$2:$ZZ$1925, 1614, MATCH($B$3, resultados!$A$1:$ZZ$1, 0))</f>
        <v/>
      </c>
    </row>
    <row r="1621">
      <c r="A1621">
        <f>INDEX(resultados!$A$2:$ZZ$1925, 1615, MATCH($B$1, resultados!$A$1:$ZZ$1, 0))</f>
        <v/>
      </c>
      <c r="B1621">
        <f>INDEX(resultados!$A$2:$ZZ$1925, 1615, MATCH($B$2, resultados!$A$1:$ZZ$1, 0))</f>
        <v/>
      </c>
      <c r="C1621">
        <f>INDEX(resultados!$A$2:$ZZ$1925, 1615, MATCH($B$3, resultados!$A$1:$ZZ$1, 0))</f>
        <v/>
      </c>
    </row>
    <row r="1622">
      <c r="A1622">
        <f>INDEX(resultados!$A$2:$ZZ$1925, 1616, MATCH($B$1, resultados!$A$1:$ZZ$1, 0))</f>
        <v/>
      </c>
      <c r="B1622">
        <f>INDEX(resultados!$A$2:$ZZ$1925, 1616, MATCH($B$2, resultados!$A$1:$ZZ$1, 0))</f>
        <v/>
      </c>
      <c r="C1622">
        <f>INDEX(resultados!$A$2:$ZZ$1925, 1616, MATCH($B$3, resultados!$A$1:$ZZ$1, 0))</f>
        <v/>
      </c>
    </row>
    <row r="1623">
      <c r="A1623">
        <f>INDEX(resultados!$A$2:$ZZ$1925, 1617, MATCH($B$1, resultados!$A$1:$ZZ$1, 0))</f>
        <v/>
      </c>
      <c r="B1623">
        <f>INDEX(resultados!$A$2:$ZZ$1925, 1617, MATCH($B$2, resultados!$A$1:$ZZ$1, 0))</f>
        <v/>
      </c>
      <c r="C1623">
        <f>INDEX(resultados!$A$2:$ZZ$1925, 1617, MATCH($B$3, resultados!$A$1:$ZZ$1, 0))</f>
        <v/>
      </c>
    </row>
    <row r="1624">
      <c r="A1624">
        <f>INDEX(resultados!$A$2:$ZZ$1925, 1618, MATCH($B$1, resultados!$A$1:$ZZ$1, 0))</f>
        <v/>
      </c>
      <c r="B1624">
        <f>INDEX(resultados!$A$2:$ZZ$1925, 1618, MATCH($B$2, resultados!$A$1:$ZZ$1, 0))</f>
        <v/>
      </c>
      <c r="C1624">
        <f>INDEX(resultados!$A$2:$ZZ$1925, 1618, MATCH($B$3, resultados!$A$1:$ZZ$1, 0))</f>
        <v/>
      </c>
    </row>
    <row r="1625">
      <c r="A1625">
        <f>INDEX(resultados!$A$2:$ZZ$1925, 1619, MATCH($B$1, resultados!$A$1:$ZZ$1, 0))</f>
        <v/>
      </c>
      <c r="B1625">
        <f>INDEX(resultados!$A$2:$ZZ$1925, 1619, MATCH($B$2, resultados!$A$1:$ZZ$1, 0))</f>
        <v/>
      </c>
      <c r="C1625">
        <f>INDEX(resultados!$A$2:$ZZ$1925, 1619, MATCH($B$3, resultados!$A$1:$ZZ$1, 0))</f>
        <v/>
      </c>
    </row>
    <row r="1626">
      <c r="A1626">
        <f>INDEX(resultados!$A$2:$ZZ$1925, 1620, MATCH($B$1, resultados!$A$1:$ZZ$1, 0))</f>
        <v/>
      </c>
      <c r="B1626">
        <f>INDEX(resultados!$A$2:$ZZ$1925, 1620, MATCH($B$2, resultados!$A$1:$ZZ$1, 0))</f>
        <v/>
      </c>
      <c r="C1626">
        <f>INDEX(resultados!$A$2:$ZZ$1925, 1620, MATCH($B$3, resultados!$A$1:$ZZ$1, 0))</f>
        <v/>
      </c>
    </row>
    <row r="1627">
      <c r="A1627">
        <f>INDEX(resultados!$A$2:$ZZ$1925, 1621, MATCH($B$1, resultados!$A$1:$ZZ$1, 0))</f>
        <v/>
      </c>
      <c r="B1627">
        <f>INDEX(resultados!$A$2:$ZZ$1925, 1621, MATCH($B$2, resultados!$A$1:$ZZ$1, 0))</f>
        <v/>
      </c>
      <c r="C1627">
        <f>INDEX(resultados!$A$2:$ZZ$1925, 1621, MATCH($B$3, resultados!$A$1:$ZZ$1, 0))</f>
        <v/>
      </c>
    </row>
    <row r="1628">
      <c r="A1628">
        <f>INDEX(resultados!$A$2:$ZZ$1925, 1622, MATCH($B$1, resultados!$A$1:$ZZ$1, 0))</f>
        <v/>
      </c>
      <c r="B1628">
        <f>INDEX(resultados!$A$2:$ZZ$1925, 1622, MATCH($B$2, resultados!$A$1:$ZZ$1, 0))</f>
        <v/>
      </c>
      <c r="C1628">
        <f>INDEX(resultados!$A$2:$ZZ$1925, 1622, MATCH($B$3, resultados!$A$1:$ZZ$1, 0))</f>
        <v/>
      </c>
    </row>
    <row r="1629">
      <c r="A1629">
        <f>INDEX(resultados!$A$2:$ZZ$1925, 1623, MATCH($B$1, resultados!$A$1:$ZZ$1, 0))</f>
        <v/>
      </c>
      <c r="B1629">
        <f>INDEX(resultados!$A$2:$ZZ$1925, 1623, MATCH($B$2, resultados!$A$1:$ZZ$1, 0))</f>
        <v/>
      </c>
      <c r="C1629">
        <f>INDEX(resultados!$A$2:$ZZ$1925, 1623, MATCH($B$3, resultados!$A$1:$ZZ$1, 0))</f>
        <v/>
      </c>
    </row>
    <row r="1630">
      <c r="A1630">
        <f>INDEX(resultados!$A$2:$ZZ$1925, 1624, MATCH($B$1, resultados!$A$1:$ZZ$1, 0))</f>
        <v/>
      </c>
      <c r="B1630">
        <f>INDEX(resultados!$A$2:$ZZ$1925, 1624, MATCH($B$2, resultados!$A$1:$ZZ$1, 0))</f>
        <v/>
      </c>
      <c r="C1630">
        <f>INDEX(resultados!$A$2:$ZZ$1925, 1624, MATCH($B$3, resultados!$A$1:$ZZ$1, 0))</f>
        <v/>
      </c>
    </row>
    <row r="1631">
      <c r="A1631">
        <f>INDEX(resultados!$A$2:$ZZ$1925, 1625, MATCH($B$1, resultados!$A$1:$ZZ$1, 0))</f>
        <v/>
      </c>
      <c r="B1631">
        <f>INDEX(resultados!$A$2:$ZZ$1925, 1625, MATCH($B$2, resultados!$A$1:$ZZ$1, 0))</f>
        <v/>
      </c>
      <c r="C1631">
        <f>INDEX(resultados!$A$2:$ZZ$1925, 1625, MATCH($B$3, resultados!$A$1:$ZZ$1, 0))</f>
        <v/>
      </c>
    </row>
    <row r="1632">
      <c r="A1632">
        <f>INDEX(resultados!$A$2:$ZZ$1925, 1626, MATCH($B$1, resultados!$A$1:$ZZ$1, 0))</f>
        <v/>
      </c>
      <c r="B1632">
        <f>INDEX(resultados!$A$2:$ZZ$1925, 1626, MATCH($B$2, resultados!$A$1:$ZZ$1, 0))</f>
        <v/>
      </c>
      <c r="C1632">
        <f>INDEX(resultados!$A$2:$ZZ$1925, 1626, MATCH($B$3, resultados!$A$1:$ZZ$1, 0))</f>
        <v/>
      </c>
    </row>
    <row r="1633">
      <c r="A1633">
        <f>INDEX(resultados!$A$2:$ZZ$1925, 1627, MATCH($B$1, resultados!$A$1:$ZZ$1, 0))</f>
        <v/>
      </c>
      <c r="B1633">
        <f>INDEX(resultados!$A$2:$ZZ$1925, 1627, MATCH($B$2, resultados!$A$1:$ZZ$1, 0))</f>
        <v/>
      </c>
      <c r="C1633">
        <f>INDEX(resultados!$A$2:$ZZ$1925, 1627, MATCH($B$3, resultados!$A$1:$ZZ$1, 0))</f>
        <v/>
      </c>
    </row>
    <row r="1634">
      <c r="A1634">
        <f>INDEX(resultados!$A$2:$ZZ$1925, 1628, MATCH($B$1, resultados!$A$1:$ZZ$1, 0))</f>
        <v/>
      </c>
      <c r="B1634">
        <f>INDEX(resultados!$A$2:$ZZ$1925, 1628, MATCH($B$2, resultados!$A$1:$ZZ$1, 0))</f>
        <v/>
      </c>
      <c r="C1634">
        <f>INDEX(resultados!$A$2:$ZZ$1925, 1628, MATCH($B$3, resultados!$A$1:$ZZ$1, 0))</f>
        <v/>
      </c>
    </row>
    <row r="1635">
      <c r="A1635">
        <f>INDEX(resultados!$A$2:$ZZ$1925, 1629, MATCH($B$1, resultados!$A$1:$ZZ$1, 0))</f>
        <v/>
      </c>
      <c r="B1635">
        <f>INDEX(resultados!$A$2:$ZZ$1925, 1629, MATCH($B$2, resultados!$A$1:$ZZ$1, 0))</f>
        <v/>
      </c>
      <c r="C1635">
        <f>INDEX(resultados!$A$2:$ZZ$1925, 1629, MATCH($B$3, resultados!$A$1:$ZZ$1, 0))</f>
        <v/>
      </c>
    </row>
    <row r="1636">
      <c r="A1636">
        <f>INDEX(resultados!$A$2:$ZZ$1925, 1630, MATCH($B$1, resultados!$A$1:$ZZ$1, 0))</f>
        <v/>
      </c>
      <c r="B1636">
        <f>INDEX(resultados!$A$2:$ZZ$1925, 1630, MATCH($B$2, resultados!$A$1:$ZZ$1, 0))</f>
        <v/>
      </c>
      <c r="C1636">
        <f>INDEX(resultados!$A$2:$ZZ$1925, 1630, MATCH($B$3, resultados!$A$1:$ZZ$1, 0))</f>
        <v/>
      </c>
    </row>
    <row r="1637">
      <c r="A1637">
        <f>INDEX(resultados!$A$2:$ZZ$1925, 1631, MATCH($B$1, resultados!$A$1:$ZZ$1, 0))</f>
        <v/>
      </c>
      <c r="B1637">
        <f>INDEX(resultados!$A$2:$ZZ$1925, 1631, MATCH($B$2, resultados!$A$1:$ZZ$1, 0))</f>
        <v/>
      </c>
      <c r="C1637">
        <f>INDEX(resultados!$A$2:$ZZ$1925, 1631, MATCH($B$3, resultados!$A$1:$ZZ$1, 0))</f>
        <v/>
      </c>
    </row>
    <row r="1638">
      <c r="A1638">
        <f>INDEX(resultados!$A$2:$ZZ$1925, 1632, MATCH($B$1, resultados!$A$1:$ZZ$1, 0))</f>
        <v/>
      </c>
      <c r="B1638">
        <f>INDEX(resultados!$A$2:$ZZ$1925, 1632, MATCH($B$2, resultados!$A$1:$ZZ$1, 0))</f>
        <v/>
      </c>
      <c r="C1638">
        <f>INDEX(resultados!$A$2:$ZZ$1925, 1632, MATCH($B$3, resultados!$A$1:$ZZ$1, 0))</f>
        <v/>
      </c>
    </row>
    <row r="1639">
      <c r="A1639">
        <f>INDEX(resultados!$A$2:$ZZ$1925, 1633, MATCH($B$1, resultados!$A$1:$ZZ$1, 0))</f>
        <v/>
      </c>
      <c r="B1639">
        <f>INDEX(resultados!$A$2:$ZZ$1925, 1633, MATCH($B$2, resultados!$A$1:$ZZ$1, 0))</f>
        <v/>
      </c>
      <c r="C1639">
        <f>INDEX(resultados!$A$2:$ZZ$1925, 1633, MATCH($B$3, resultados!$A$1:$ZZ$1, 0))</f>
        <v/>
      </c>
    </row>
    <row r="1640">
      <c r="A1640">
        <f>INDEX(resultados!$A$2:$ZZ$1925, 1634, MATCH($B$1, resultados!$A$1:$ZZ$1, 0))</f>
        <v/>
      </c>
      <c r="B1640">
        <f>INDEX(resultados!$A$2:$ZZ$1925, 1634, MATCH($B$2, resultados!$A$1:$ZZ$1, 0))</f>
        <v/>
      </c>
      <c r="C1640">
        <f>INDEX(resultados!$A$2:$ZZ$1925, 1634, MATCH($B$3, resultados!$A$1:$ZZ$1, 0))</f>
        <v/>
      </c>
    </row>
    <row r="1641">
      <c r="A1641">
        <f>INDEX(resultados!$A$2:$ZZ$1925, 1635, MATCH($B$1, resultados!$A$1:$ZZ$1, 0))</f>
        <v/>
      </c>
      <c r="B1641">
        <f>INDEX(resultados!$A$2:$ZZ$1925, 1635, MATCH($B$2, resultados!$A$1:$ZZ$1, 0))</f>
        <v/>
      </c>
      <c r="C1641">
        <f>INDEX(resultados!$A$2:$ZZ$1925, 1635, MATCH($B$3, resultados!$A$1:$ZZ$1, 0))</f>
        <v/>
      </c>
    </row>
    <row r="1642">
      <c r="A1642">
        <f>INDEX(resultados!$A$2:$ZZ$1925, 1636, MATCH($B$1, resultados!$A$1:$ZZ$1, 0))</f>
        <v/>
      </c>
      <c r="B1642">
        <f>INDEX(resultados!$A$2:$ZZ$1925, 1636, MATCH($B$2, resultados!$A$1:$ZZ$1, 0))</f>
        <v/>
      </c>
      <c r="C1642">
        <f>INDEX(resultados!$A$2:$ZZ$1925, 1636, MATCH($B$3, resultados!$A$1:$ZZ$1, 0))</f>
        <v/>
      </c>
    </row>
    <row r="1643">
      <c r="A1643">
        <f>INDEX(resultados!$A$2:$ZZ$1925, 1637, MATCH($B$1, resultados!$A$1:$ZZ$1, 0))</f>
        <v/>
      </c>
      <c r="B1643">
        <f>INDEX(resultados!$A$2:$ZZ$1925, 1637, MATCH($B$2, resultados!$A$1:$ZZ$1, 0))</f>
        <v/>
      </c>
      <c r="C1643">
        <f>INDEX(resultados!$A$2:$ZZ$1925, 1637, MATCH($B$3, resultados!$A$1:$ZZ$1, 0))</f>
        <v/>
      </c>
    </row>
    <row r="1644">
      <c r="A1644">
        <f>INDEX(resultados!$A$2:$ZZ$1925, 1638, MATCH($B$1, resultados!$A$1:$ZZ$1, 0))</f>
        <v/>
      </c>
      <c r="B1644">
        <f>INDEX(resultados!$A$2:$ZZ$1925, 1638, MATCH($B$2, resultados!$A$1:$ZZ$1, 0))</f>
        <v/>
      </c>
      <c r="C1644">
        <f>INDEX(resultados!$A$2:$ZZ$1925, 1638, MATCH($B$3, resultados!$A$1:$ZZ$1, 0))</f>
        <v/>
      </c>
    </row>
    <row r="1645">
      <c r="A1645">
        <f>INDEX(resultados!$A$2:$ZZ$1925, 1639, MATCH($B$1, resultados!$A$1:$ZZ$1, 0))</f>
        <v/>
      </c>
      <c r="B1645">
        <f>INDEX(resultados!$A$2:$ZZ$1925, 1639, MATCH($B$2, resultados!$A$1:$ZZ$1, 0))</f>
        <v/>
      </c>
      <c r="C1645">
        <f>INDEX(resultados!$A$2:$ZZ$1925, 1639, MATCH($B$3, resultados!$A$1:$ZZ$1, 0))</f>
        <v/>
      </c>
    </row>
    <row r="1646">
      <c r="A1646">
        <f>INDEX(resultados!$A$2:$ZZ$1925, 1640, MATCH($B$1, resultados!$A$1:$ZZ$1, 0))</f>
        <v/>
      </c>
      <c r="B1646">
        <f>INDEX(resultados!$A$2:$ZZ$1925, 1640, MATCH($B$2, resultados!$A$1:$ZZ$1, 0))</f>
        <v/>
      </c>
      <c r="C1646">
        <f>INDEX(resultados!$A$2:$ZZ$1925, 1640, MATCH($B$3, resultados!$A$1:$ZZ$1, 0))</f>
        <v/>
      </c>
    </row>
    <row r="1647">
      <c r="A1647">
        <f>INDEX(resultados!$A$2:$ZZ$1925, 1641, MATCH($B$1, resultados!$A$1:$ZZ$1, 0))</f>
        <v/>
      </c>
      <c r="B1647">
        <f>INDEX(resultados!$A$2:$ZZ$1925, 1641, MATCH($B$2, resultados!$A$1:$ZZ$1, 0))</f>
        <v/>
      </c>
      <c r="C1647">
        <f>INDEX(resultados!$A$2:$ZZ$1925, 1641, MATCH($B$3, resultados!$A$1:$ZZ$1, 0))</f>
        <v/>
      </c>
    </row>
    <row r="1648">
      <c r="A1648">
        <f>INDEX(resultados!$A$2:$ZZ$1925, 1642, MATCH($B$1, resultados!$A$1:$ZZ$1, 0))</f>
        <v/>
      </c>
      <c r="B1648">
        <f>INDEX(resultados!$A$2:$ZZ$1925, 1642, MATCH($B$2, resultados!$A$1:$ZZ$1, 0))</f>
        <v/>
      </c>
      <c r="C1648">
        <f>INDEX(resultados!$A$2:$ZZ$1925, 1642, MATCH($B$3, resultados!$A$1:$ZZ$1, 0))</f>
        <v/>
      </c>
    </row>
    <row r="1649">
      <c r="A1649">
        <f>INDEX(resultados!$A$2:$ZZ$1925, 1643, MATCH($B$1, resultados!$A$1:$ZZ$1, 0))</f>
        <v/>
      </c>
      <c r="B1649">
        <f>INDEX(resultados!$A$2:$ZZ$1925, 1643, MATCH($B$2, resultados!$A$1:$ZZ$1, 0))</f>
        <v/>
      </c>
      <c r="C1649">
        <f>INDEX(resultados!$A$2:$ZZ$1925, 1643, MATCH($B$3, resultados!$A$1:$ZZ$1, 0))</f>
        <v/>
      </c>
    </row>
    <row r="1650">
      <c r="A1650">
        <f>INDEX(resultados!$A$2:$ZZ$1925, 1644, MATCH($B$1, resultados!$A$1:$ZZ$1, 0))</f>
        <v/>
      </c>
      <c r="B1650">
        <f>INDEX(resultados!$A$2:$ZZ$1925, 1644, MATCH($B$2, resultados!$A$1:$ZZ$1, 0))</f>
        <v/>
      </c>
      <c r="C1650">
        <f>INDEX(resultados!$A$2:$ZZ$1925, 1644, MATCH($B$3, resultados!$A$1:$ZZ$1, 0))</f>
        <v/>
      </c>
    </row>
    <row r="1651">
      <c r="A1651">
        <f>INDEX(resultados!$A$2:$ZZ$1925, 1645, MATCH($B$1, resultados!$A$1:$ZZ$1, 0))</f>
        <v/>
      </c>
      <c r="B1651">
        <f>INDEX(resultados!$A$2:$ZZ$1925, 1645, MATCH($B$2, resultados!$A$1:$ZZ$1, 0))</f>
        <v/>
      </c>
      <c r="C1651">
        <f>INDEX(resultados!$A$2:$ZZ$1925, 1645, MATCH($B$3, resultados!$A$1:$ZZ$1, 0))</f>
        <v/>
      </c>
    </row>
    <row r="1652">
      <c r="A1652">
        <f>INDEX(resultados!$A$2:$ZZ$1925, 1646, MATCH($B$1, resultados!$A$1:$ZZ$1, 0))</f>
        <v/>
      </c>
      <c r="B1652">
        <f>INDEX(resultados!$A$2:$ZZ$1925, 1646, MATCH($B$2, resultados!$A$1:$ZZ$1, 0))</f>
        <v/>
      </c>
      <c r="C1652">
        <f>INDEX(resultados!$A$2:$ZZ$1925, 1646, MATCH($B$3, resultados!$A$1:$ZZ$1, 0))</f>
        <v/>
      </c>
    </row>
    <row r="1653">
      <c r="A1653">
        <f>INDEX(resultados!$A$2:$ZZ$1925, 1647, MATCH($B$1, resultados!$A$1:$ZZ$1, 0))</f>
        <v/>
      </c>
      <c r="B1653">
        <f>INDEX(resultados!$A$2:$ZZ$1925, 1647, MATCH($B$2, resultados!$A$1:$ZZ$1, 0))</f>
        <v/>
      </c>
      <c r="C1653">
        <f>INDEX(resultados!$A$2:$ZZ$1925, 1647, MATCH($B$3, resultados!$A$1:$ZZ$1, 0))</f>
        <v/>
      </c>
    </row>
    <row r="1654">
      <c r="A1654">
        <f>INDEX(resultados!$A$2:$ZZ$1925, 1648, MATCH($B$1, resultados!$A$1:$ZZ$1, 0))</f>
        <v/>
      </c>
      <c r="B1654">
        <f>INDEX(resultados!$A$2:$ZZ$1925, 1648, MATCH($B$2, resultados!$A$1:$ZZ$1, 0))</f>
        <v/>
      </c>
      <c r="C1654">
        <f>INDEX(resultados!$A$2:$ZZ$1925, 1648, MATCH($B$3, resultados!$A$1:$ZZ$1, 0))</f>
        <v/>
      </c>
    </row>
    <row r="1655">
      <c r="A1655">
        <f>INDEX(resultados!$A$2:$ZZ$1925, 1649, MATCH($B$1, resultados!$A$1:$ZZ$1, 0))</f>
        <v/>
      </c>
      <c r="B1655">
        <f>INDEX(resultados!$A$2:$ZZ$1925, 1649, MATCH($B$2, resultados!$A$1:$ZZ$1, 0))</f>
        <v/>
      </c>
      <c r="C1655">
        <f>INDEX(resultados!$A$2:$ZZ$1925, 1649, MATCH($B$3, resultados!$A$1:$ZZ$1, 0))</f>
        <v/>
      </c>
    </row>
    <row r="1656">
      <c r="A1656">
        <f>INDEX(resultados!$A$2:$ZZ$1925, 1650, MATCH($B$1, resultados!$A$1:$ZZ$1, 0))</f>
        <v/>
      </c>
      <c r="B1656">
        <f>INDEX(resultados!$A$2:$ZZ$1925, 1650, MATCH($B$2, resultados!$A$1:$ZZ$1, 0))</f>
        <v/>
      </c>
      <c r="C1656">
        <f>INDEX(resultados!$A$2:$ZZ$1925, 1650, MATCH($B$3, resultados!$A$1:$ZZ$1, 0))</f>
        <v/>
      </c>
    </row>
    <row r="1657">
      <c r="A1657">
        <f>INDEX(resultados!$A$2:$ZZ$1925, 1651, MATCH($B$1, resultados!$A$1:$ZZ$1, 0))</f>
        <v/>
      </c>
      <c r="B1657">
        <f>INDEX(resultados!$A$2:$ZZ$1925, 1651, MATCH($B$2, resultados!$A$1:$ZZ$1, 0))</f>
        <v/>
      </c>
      <c r="C1657">
        <f>INDEX(resultados!$A$2:$ZZ$1925, 1651, MATCH($B$3, resultados!$A$1:$ZZ$1, 0))</f>
        <v/>
      </c>
    </row>
    <row r="1658">
      <c r="A1658">
        <f>INDEX(resultados!$A$2:$ZZ$1925, 1652, MATCH($B$1, resultados!$A$1:$ZZ$1, 0))</f>
        <v/>
      </c>
      <c r="B1658">
        <f>INDEX(resultados!$A$2:$ZZ$1925, 1652, MATCH($B$2, resultados!$A$1:$ZZ$1, 0))</f>
        <v/>
      </c>
      <c r="C1658">
        <f>INDEX(resultados!$A$2:$ZZ$1925, 1652, MATCH($B$3, resultados!$A$1:$ZZ$1, 0))</f>
        <v/>
      </c>
    </row>
    <row r="1659">
      <c r="A1659">
        <f>INDEX(resultados!$A$2:$ZZ$1925, 1653, MATCH($B$1, resultados!$A$1:$ZZ$1, 0))</f>
        <v/>
      </c>
      <c r="B1659">
        <f>INDEX(resultados!$A$2:$ZZ$1925, 1653, MATCH($B$2, resultados!$A$1:$ZZ$1, 0))</f>
        <v/>
      </c>
      <c r="C1659">
        <f>INDEX(resultados!$A$2:$ZZ$1925, 1653, MATCH($B$3, resultados!$A$1:$ZZ$1, 0))</f>
        <v/>
      </c>
    </row>
    <row r="1660">
      <c r="A1660">
        <f>INDEX(resultados!$A$2:$ZZ$1925, 1654, MATCH($B$1, resultados!$A$1:$ZZ$1, 0))</f>
        <v/>
      </c>
      <c r="B1660">
        <f>INDEX(resultados!$A$2:$ZZ$1925, 1654, MATCH($B$2, resultados!$A$1:$ZZ$1, 0))</f>
        <v/>
      </c>
      <c r="C1660">
        <f>INDEX(resultados!$A$2:$ZZ$1925, 1654, MATCH($B$3, resultados!$A$1:$ZZ$1, 0))</f>
        <v/>
      </c>
    </row>
    <row r="1661">
      <c r="A1661">
        <f>INDEX(resultados!$A$2:$ZZ$1925, 1655, MATCH($B$1, resultados!$A$1:$ZZ$1, 0))</f>
        <v/>
      </c>
      <c r="B1661">
        <f>INDEX(resultados!$A$2:$ZZ$1925, 1655, MATCH($B$2, resultados!$A$1:$ZZ$1, 0))</f>
        <v/>
      </c>
      <c r="C1661">
        <f>INDEX(resultados!$A$2:$ZZ$1925, 1655, MATCH($B$3, resultados!$A$1:$ZZ$1, 0))</f>
        <v/>
      </c>
    </row>
    <row r="1662">
      <c r="A1662">
        <f>INDEX(resultados!$A$2:$ZZ$1925, 1656, MATCH($B$1, resultados!$A$1:$ZZ$1, 0))</f>
        <v/>
      </c>
      <c r="B1662">
        <f>INDEX(resultados!$A$2:$ZZ$1925, 1656, MATCH($B$2, resultados!$A$1:$ZZ$1, 0))</f>
        <v/>
      </c>
      <c r="C1662">
        <f>INDEX(resultados!$A$2:$ZZ$1925, 1656, MATCH($B$3, resultados!$A$1:$ZZ$1, 0))</f>
        <v/>
      </c>
    </row>
    <row r="1663">
      <c r="A1663">
        <f>INDEX(resultados!$A$2:$ZZ$1925, 1657, MATCH($B$1, resultados!$A$1:$ZZ$1, 0))</f>
        <v/>
      </c>
      <c r="B1663">
        <f>INDEX(resultados!$A$2:$ZZ$1925, 1657, MATCH($B$2, resultados!$A$1:$ZZ$1, 0))</f>
        <v/>
      </c>
      <c r="C1663">
        <f>INDEX(resultados!$A$2:$ZZ$1925, 1657, MATCH($B$3, resultados!$A$1:$ZZ$1, 0))</f>
        <v/>
      </c>
    </row>
    <row r="1664">
      <c r="A1664">
        <f>INDEX(resultados!$A$2:$ZZ$1925, 1658, MATCH($B$1, resultados!$A$1:$ZZ$1, 0))</f>
        <v/>
      </c>
      <c r="B1664">
        <f>INDEX(resultados!$A$2:$ZZ$1925, 1658, MATCH($B$2, resultados!$A$1:$ZZ$1, 0))</f>
        <v/>
      </c>
      <c r="C1664">
        <f>INDEX(resultados!$A$2:$ZZ$1925, 1658, MATCH($B$3, resultados!$A$1:$ZZ$1, 0))</f>
        <v/>
      </c>
    </row>
    <row r="1665">
      <c r="A1665">
        <f>INDEX(resultados!$A$2:$ZZ$1925, 1659, MATCH($B$1, resultados!$A$1:$ZZ$1, 0))</f>
        <v/>
      </c>
      <c r="B1665">
        <f>INDEX(resultados!$A$2:$ZZ$1925, 1659, MATCH($B$2, resultados!$A$1:$ZZ$1, 0))</f>
        <v/>
      </c>
      <c r="C1665">
        <f>INDEX(resultados!$A$2:$ZZ$1925, 1659, MATCH($B$3, resultados!$A$1:$ZZ$1, 0))</f>
        <v/>
      </c>
    </row>
    <row r="1666">
      <c r="A1666">
        <f>INDEX(resultados!$A$2:$ZZ$1925, 1660, MATCH($B$1, resultados!$A$1:$ZZ$1, 0))</f>
        <v/>
      </c>
      <c r="B1666">
        <f>INDEX(resultados!$A$2:$ZZ$1925, 1660, MATCH($B$2, resultados!$A$1:$ZZ$1, 0))</f>
        <v/>
      </c>
      <c r="C1666">
        <f>INDEX(resultados!$A$2:$ZZ$1925, 1660, MATCH($B$3, resultados!$A$1:$ZZ$1, 0))</f>
        <v/>
      </c>
    </row>
    <row r="1667">
      <c r="A1667">
        <f>INDEX(resultados!$A$2:$ZZ$1925, 1661, MATCH($B$1, resultados!$A$1:$ZZ$1, 0))</f>
        <v/>
      </c>
      <c r="B1667">
        <f>INDEX(resultados!$A$2:$ZZ$1925, 1661, MATCH($B$2, resultados!$A$1:$ZZ$1, 0))</f>
        <v/>
      </c>
      <c r="C1667">
        <f>INDEX(resultados!$A$2:$ZZ$1925, 1661, MATCH($B$3, resultados!$A$1:$ZZ$1, 0))</f>
        <v/>
      </c>
    </row>
    <row r="1668">
      <c r="A1668">
        <f>INDEX(resultados!$A$2:$ZZ$1925, 1662, MATCH($B$1, resultados!$A$1:$ZZ$1, 0))</f>
        <v/>
      </c>
      <c r="B1668">
        <f>INDEX(resultados!$A$2:$ZZ$1925, 1662, MATCH($B$2, resultados!$A$1:$ZZ$1, 0))</f>
        <v/>
      </c>
      <c r="C1668">
        <f>INDEX(resultados!$A$2:$ZZ$1925, 1662, MATCH($B$3, resultados!$A$1:$ZZ$1, 0))</f>
        <v/>
      </c>
    </row>
    <row r="1669">
      <c r="A1669">
        <f>INDEX(resultados!$A$2:$ZZ$1925, 1663, MATCH($B$1, resultados!$A$1:$ZZ$1, 0))</f>
        <v/>
      </c>
      <c r="B1669">
        <f>INDEX(resultados!$A$2:$ZZ$1925, 1663, MATCH($B$2, resultados!$A$1:$ZZ$1, 0))</f>
        <v/>
      </c>
      <c r="C1669">
        <f>INDEX(resultados!$A$2:$ZZ$1925, 1663, MATCH($B$3, resultados!$A$1:$ZZ$1, 0))</f>
        <v/>
      </c>
    </row>
    <row r="1670">
      <c r="A1670">
        <f>INDEX(resultados!$A$2:$ZZ$1925, 1664, MATCH($B$1, resultados!$A$1:$ZZ$1, 0))</f>
        <v/>
      </c>
      <c r="B1670">
        <f>INDEX(resultados!$A$2:$ZZ$1925, 1664, MATCH($B$2, resultados!$A$1:$ZZ$1, 0))</f>
        <v/>
      </c>
      <c r="C1670">
        <f>INDEX(resultados!$A$2:$ZZ$1925, 1664, MATCH($B$3, resultados!$A$1:$ZZ$1, 0))</f>
        <v/>
      </c>
    </row>
    <row r="1671">
      <c r="A1671">
        <f>INDEX(resultados!$A$2:$ZZ$1925, 1665, MATCH($B$1, resultados!$A$1:$ZZ$1, 0))</f>
        <v/>
      </c>
      <c r="B1671">
        <f>INDEX(resultados!$A$2:$ZZ$1925, 1665, MATCH($B$2, resultados!$A$1:$ZZ$1, 0))</f>
        <v/>
      </c>
      <c r="C1671">
        <f>INDEX(resultados!$A$2:$ZZ$1925, 1665, MATCH($B$3, resultados!$A$1:$ZZ$1, 0))</f>
        <v/>
      </c>
    </row>
    <row r="1672">
      <c r="A1672">
        <f>INDEX(resultados!$A$2:$ZZ$1925, 1666, MATCH($B$1, resultados!$A$1:$ZZ$1, 0))</f>
        <v/>
      </c>
      <c r="B1672">
        <f>INDEX(resultados!$A$2:$ZZ$1925, 1666, MATCH($B$2, resultados!$A$1:$ZZ$1, 0))</f>
        <v/>
      </c>
      <c r="C1672">
        <f>INDEX(resultados!$A$2:$ZZ$1925, 1666, MATCH($B$3, resultados!$A$1:$ZZ$1, 0))</f>
        <v/>
      </c>
    </row>
    <row r="1673">
      <c r="A1673">
        <f>INDEX(resultados!$A$2:$ZZ$1925, 1667, MATCH($B$1, resultados!$A$1:$ZZ$1, 0))</f>
        <v/>
      </c>
      <c r="B1673">
        <f>INDEX(resultados!$A$2:$ZZ$1925, 1667, MATCH($B$2, resultados!$A$1:$ZZ$1, 0))</f>
        <v/>
      </c>
      <c r="C1673">
        <f>INDEX(resultados!$A$2:$ZZ$1925, 1667, MATCH($B$3, resultados!$A$1:$ZZ$1, 0))</f>
        <v/>
      </c>
    </row>
    <row r="1674">
      <c r="A1674">
        <f>INDEX(resultados!$A$2:$ZZ$1925, 1668, MATCH($B$1, resultados!$A$1:$ZZ$1, 0))</f>
        <v/>
      </c>
      <c r="B1674">
        <f>INDEX(resultados!$A$2:$ZZ$1925, 1668, MATCH($B$2, resultados!$A$1:$ZZ$1, 0))</f>
        <v/>
      </c>
      <c r="C1674">
        <f>INDEX(resultados!$A$2:$ZZ$1925, 1668, MATCH($B$3, resultados!$A$1:$ZZ$1, 0))</f>
        <v/>
      </c>
    </row>
    <row r="1675">
      <c r="A1675">
        <f>INDEX(resultados!$A$2:$ZZ$1925, 1669, MATCH($B$1, resultados!$A$1:$ZZ$1, 0))</f>
        <v/>
      </c>
      <c r="B1675">
        <f>INDEX(resultados!$A$2:$ZZ$1925, 1669, MATCH($B$2, resultados!$A$1:$ZZ$1, 0))</f>
        <v/>
      </c>
      <c r="C1675">
        <f>INDEX(resultados!$A$2:$ZZ$1925, 1669, MATCH($B$3, resultados!$A$1:$ZZ$1, 0))</f>
        <v/>
      </c>
    </row>
    <row r="1676">
      <c r="A1676">
        <f>INDEX(resultados!$A$2:$ZZ$1925, 1670, MATCH($B$1, resultados!$A$1:$ZZ$1, 0))</f>
        <v/>
      </c>
      <c r="B1676">
        <f>INDEX(resultados!$A$2:$ZZ$1925, 1670, MATCH($B$2, resultados!$A$1:$ZZ$1, 0))</f>
        <v/>
      </c>
      <c r="C1676">
        <f>INDEX(resultados!$A$2:$ZZ$1925, 1670, MATCH($B$3, resultados!$A$1:$ZZ$1, 0))</f>
        <v/>
      </c>
    </row>
    <row r="1677">
      <c r="A1677">
        <f>INDEX(resultados!$A$2:$ZZ$1925, 1671, MATCH($B$1, resultados!$A$1:$ZZ$1, 0))</f>
        <v/>
      </c>
      <c r="B1677">
        <f>INDEX(resultados!$A$2:$ZZ$1925, 1671, MATCH($B$2, resultados!$A$1:$ZZ$1, 0))</f>
        <v/>
      </c>
      <c r="C1677">
        <f>INDEX(resultados!$A$2:$ZZ$1925, 1671, MATCH($B$3, resultados!$A$1:$ZZ$1, 0))</f>
        <v/>
      </c>
    </row>
    <row r="1678">
      <c r="A1678">
        <f>INDEX(resultados!$A$2:$ZZ$1925, 1672, MATCH($B$1, resultados!$A$1:$ZZ$1, 0))</f>
        <v/>
      </c>
      <c r="B1678">
        <f>INDEX(resultados!$A$2:$ZZ$1925, 1672, MATCH($B$2, resultados!$A$1:$ZZ$1, 0))</f>
        <v/>
      </c>
      <c r="C1678">
        <f>INDEX(resultados!$A$2:$ZZ$1925, 1672, MATCH($B$3, resultados!$A$1:$ZZ$1, 0))</f>
        <v/>
      </c>
    </row>
    <row r="1679">
      <c r="A1679">
        <f>INDEX(resultados!$A$2:$ZZ$1925, 1673, MATCH($B$1, resultados!$A$1:$ZZ$1, 0))</f>
        <v/>
      </c>
      <c r="B1679">
        <f>INDEX(resultados!$A$2:$ZZ$1925, 1673, MATCH($B$2, resultados!$A$1:$ZZ$1, 0))</f>
        <v/>
      </c>
      <c r="C1679">
        <f>INDEX(resultados!$A$2:$ZZ$1925, 1673, MATCH($B$3, resultados!$A$1:$ZZ$1, 0))</f>
        <v/>
      </c>
    </row>
    <row r="1680">
      <c r="A1680">
        <f>INDEX(resultados!$A$2:$ZZ$1925, 1674, MATCH($B$1, resultados!$A$1:$ZZ$1, 0))</f>
        <v/>
      </c>
      <c r="B1680">
        <f>INDEX(resultados!$A$2:$ZZ$1925, 1674, MATCH($B$2, resultados!$A$1:$ZZ$1, 0))</f>
        <v/>
      </c>
      <c r="C1680">
        <f>INDEX(resultados!$A$2:$ZZ$1925, 1674, MATCH($B$3, resultados!$A$1:$ZZ$1, 0))</f>
        <v/>
      </c>
    </row>
    <row r="1681">
      <c r="A1681">
        <f>INDEX(resultados!$A$2:$ZZ$1925, 1675, MATCH($B$1, resultados!$A$1:$ZZ$1, 0))</f>
        <v/>
      </c>
      <c r="B1681">
        <f>INDEX(resultados!$A$2:$ZZ$1925, 1675, MATCH($B$2, resultados!$A$1:$ZZ$1, 0))</f>
        <v/>
      </c>
      <c r="C1681">
        <f>INDEX(resultados!$A$2:$ZZ$1925, 1675, MATCH($B$3, resultados!$A$1:$ZZ$1, 0))</f>
        <v/>
      </c>
    </row>
    <row r="1682">
      <c r="A1682">
        <f>INDEX(resultados!$A$2:$ZZ$1925, 1676, MATCH($B$1, resultados!$A$1:$ZZ$1, 0))</f>
        <v/>
      </c>
      <c r="B1682">
        <f>INDEX(resultados!$A$2:$ZZ$1925, 1676, MATCH($B$2, resultados!$A$1:$ZZ$1, 0))</f>
        <v/>
      </c>
      <c r="C1682">
        <f>INDEX(resultados!$A$2:$ZZ$1925, 1676, MATCH($B$3, resultados!$A$1:$ZZ$1, 0))</f>
        <v/>
      </c>
    </row>
    <row r="1683">
      <c r="A1683">
        <f>INDEX(resultados!$A$2:$ZZ$1925, 1677, MATCH($B$1, resultados!$A$1:$ZZ$1, 0))</f>
        <v/>
      </c>
      <c r="B1683">
        <f>INDEX(resultados!$A$2:$ZZ$1925, 1677, MATCH($B$2, resultados!$A$1:$ZZ$1, 0))</f>
        <v/>
      </c>
      <c r="C1683">
        <f>INDEX(resultados!$A$2:$ZZ$1925, 1677, MATCH($B$3, resultados!$A$1:$ZZ$1, 0))</f>
        <v/>
      </c>
    </row>
    <row r="1684">
      <c r="A1684">
        <f>INDEX(resultados!$A$2:$ZZ$1925, 1678, MATCH($B$1, resultados!$A$1:$ZZ$1, 0))</f>
        <v/>
      </c>
      <c r="B1684">
        <f>INDEX(resultados!$A$2:$ZZ$1925, 1678, MATCH($B$2, resultados!$A$1:$ZZ$1, 0))</f>
        <v/>
      </c>
      <c r="C1684">
        <f>INDEX(resultados!$A$2:$ZZ$1925, 1678, MATCH($B$3, resultados!$A$1:$ZZ$1, 0))</f>
        <v/>
      </c>
    </row>
    <row r="1685">
      <c r="A1685">
        <f>INDEX(resultados!$A$2:$ZZ$1925, 1679, MATCH($B$1, resultados!$A$1:$ZZ$1, 0))</f>
        <v/>
      </c>
      <c r="B1685">
        <f>INDEX(resultados!$A$2:$ZZ$1925, 1679, MATCH($B$2, resultados!$A$1:$ZZ$1, 0))</f>
        <v/>
      </c>
      <c r="C1685">
        <f>INDEX(resultados!$A$2:$ZZ$1925, 1679, MATCH($B$3, resultados!$A$1:$ZZ$1, 0))</f>
        <v/>
      </c>
    </row>
    <row r="1686">
      <c r="A1686">
        <f>INDEX(resultados!$A$2:$ZZ$1925, 1680, MATCH($B$1, resultados!$A$1:$ZZ$1, 0))</f>
        <v/>
      </c>
      <c r="B1686">
        <f>INDEX(resultados!$A$2:$ZZ$1925, 1680, MATCH($B$2, resultados!$A$1:$ZZ$1, 0))</f>
        <v/>
      </c>
      <c r="C1686">
        <f>INDEX(resultados!$A$2:$ZZ$1925, 1680, MATCH($B$3, resultados!$A$1:$ZZ$1, 0))</f>
        <v/>
      </c>
    </row>
    <row r="1687">
      <c r="A1687">
        <f>INDEX(resultados!$A$2:$ZZ$1925, 1681, MATCH($B$1, resultados!$A$1:$ZZ$1, 0))</f>
        <v/>
      </c>
      <c r="B1687">
        <f>INDEX(resultados!$A$2:$ZZ$1925, 1681, MATCH($B$2, resultados!$A$1:$ZZ$1, 0))</f>
        <v/>
      </c>
      <c r="C1687">
        <f>INDEX(resultados!$A$2:$ZZ$1925, 1681, MATCH($B$3, resultados!$A$1:$ZZ$1, 0))</f>
        <v/>
      </c>
    </row>
    <row r="1688">
      <c r="A1688">
        <f>INDEX(resultados!$A$2:$ZZ$1925, 1682, MATCH($B$1, resultados!$A$1:$ZZ$1, 0))</f>
        <v/>
      </c>
      <c r="B1688">
        <f>INDEX(resultados!$A$2:$ZZ$1925, 1682, MATCH($B$2, resultados!$A$1:$ZZ$1, 0))</f>
        <v/>
      </c>
      <c r="C1688">
        <f>INDEX(resultados!$A$2:$ZZ$1925, 1682, MATCH($B$3, resultados!$A$1:$ZZ$1, 0))</f>
        <v/>
      </c>
    </row>
    <row r="1689">
      <c r="A1689">
        <f>INDEX(resultados!$A$2:$ZZ$1925, 1683, MATCH($B$1, resultados!$A$1:$ZZ$1, 0))</f>
        <v/>
      </c>
      <c r="B1689">
        <f>INDEX(resultados!$A$2:$ZZ$1925, 1683, MATCH($B$2, resultados!$A$1:$ZZ$1, 0))</f>
        <v/>
      </c>
      <c r="C1689">
        <f>INDEX(resultados!$A$2:$ZZ$1925, 1683, MATCH($B$3, resultados!$A$1:$ZZ$1, 0))</f>
        <v/>
      </c>
    </row>
    <row r="1690">
      <c r="A1690">
        <f>INDEX(resultados!$A$2:$ZZ$1925, 1684, MATCH($B$1, resultados!$A$1:$ZZ$1, 0))</f>
        <v/>
      </c>
      <c r="B1690">
        <f>INDEX(resultados!$A$2:$ZZ$1925, 1684, MATCH($B$2, resultados!$A$1:$ZZ$1, 0))</f>
        <v/>
      </c>
      <c r="C1690">
        <f>INDEX(resultados!$A$2:$ZZ$1925, 1684, MATCH($B$3, resultados!$A$1:$ZZ$1, 0))</f>
        <v/>
      </c>
    </row>
    <row r="1691">
      <c r="A1691">
        <f>INDEX(resultados!$A$2:$ZZ$1925, 1685, MATCH($B$1, resultados!$A$1:$ZZ$1, 0))</f>
        <v/>
      </c>
      <c r="B1691">
        <f>INDEX(resultados!$A$2:$ZZ$1925, 1685, MATCH($B$2, resultados!$A$1:$ZZ$1, 0))</f>
        <v/>
      </c>
      <c r="C1691">
        <f>INDEX(resultados!$A$2:$ZZ$1925, 1685, MATCH($B$3, resultados!$A$1:$ZZ$1, 0))</f>
        <v/>
      </c>
    </row>
    <row r="1692">
      <c r="A1692">
        <f>INDEX(resultados!$A$2:$ZZ$1925, 1686, MATCH($B$1, resultados!$A$1:$ZZ$1, 0))</f>
        <v/>
      </c>
      <c r="B1692">
        <f>INDEX(resultados!$A$2:$ZZ$1925, 1686, MATCH($B$2, resultados!$A$1:$ZZ$1, 0))</f>
        <v/>
      </c>
      <c r="C1692">
        <f>INDEX(resultados!$A$2:$ZZ$1925, 1686, MATCH($B$3, resultados!$A$1:$ZZ$1, 0))</f>
        <v/>
      </c>
    </row>
    <row r="1693">
      <c r="A1693">
        <f>INDEX(resultados!$A$2:$ZZ$1925, 1687, MATCH($B$1, resultados!$A$1:$ZZ$1, 0))</f>
        <v/>
      </c>
      <c r="B1693">
        <f>INDEX(resultados!$A$2:$ZZ$1925, 1687, MATCH($B$2, resultados!$A$1:$ZZ$1, 0))</f>
        <v/>
      </c>
      <c r="C1693">
        <f>INDEX(resultados!$A$2:$ZZ$1925, 1687, MATCH($B$3, resultados!$A$1:$ZZ$1, 0))</f>
        <v/>
      </c>
    </row>
    <row r="1694">
      <c r="A1694">
        <f>INDEX(resultados!$A$2:$ZZ$1925, 1688, MATCH($B$1, resultados!$A$1:$ZZ$1, 0))</f>
        <v/>
      </c>
      <c r="B1694">
        <f>INDEX(resultados!$A$2:$ZZ$1925, 1688, MATCH($B$2, resultados!$A$1:$ZZ$1, 0))</f>
        <v/>
      </c>
      <c r="C1694">
        <f>INDEX(resultados!$A$2:$ZZ$1925, 1688, MATCH($B$3, resultados!$A$1:$ZZ$1, 0))</f>
        <v/>
      </c>
    </row>
    <row r="1695">
      <c r="A1695">
        <f>INDEX(resultados!$A$2:$ZZ$1925, 1689, MATCH($B$1, resultados!$A$1:$ZZ$1, 0))</f>
        <v/>
      </c>
      <c r="B1695">
        <f>INDEX(resultados!$A$2:$ZZ$1925, 1689, MATCH($B$2, resultados!$A$1:$ZZ$1, 0))</f>
        <v/>
      </c>
      <c r="C1695">
        <f>INDEX(resultados!$A$2:$ZZ$1925, 1689, MATCH($B$3, resultados!$A$1:$ZZ$1, 0))</f>
        <v/>
      </c>
    </row>
    <row r="1696">
      <c r="A1696">
        <f>INDEX(resultados!$A$2:$ZZ$1925, 1690, MATCH($B$1, resultados!$A$1:$ZZ$1, 0))</f>
        <v/>
      </c>
      <c r="B1696">
        <f>INDEX(resultados!$A$2:$ZZ$1925, 1690, MATCH($B$2, resultados!$A$1:$ZZ$1, 0))</f>
        <v/>
      </c>
      <c r="C1696">
        <f>INDEX(resultados!$A$2:$ZZ$1925, 1690, MATCH($B$3, resultados!$A$1:$ZZ$1, 0))</f>
        <v/>
      </c>
    </row>
    <row r="1697">
      <c r="A1697">
        <f>INDEX(resultados!$A$2:$ZZ$1925, 1691, MATCH($B$1, resultados!$A$1:$ZZ$1, 0))</f>
        <v/>
      </c>
      <c r="B1697">
        <f>INDEX(resultados!$A$2:$ZZ$1925, 1691, MATCH($B$2, resultados!$A$1:$ZZ$1, 0))</f>
        <v/>
      </c>
      <c r="C1697">
        <f>INDEX(resultados!$A$2:$ZZ$1925, 1691, MATCH($B$3, resultados!$A$1:$ZZ$1, 0))</f>
        <v/>
      </c>
    </row>
    <row r="1698">
      <c r="A1698">
        <f>INDEX(resultados!$A$2:$ZZ$1925, 1692, MATCH($B$1, resultados!$A$1:$ZZ$1, 0))</f>
        <v/>
      </c>
      <c r="B1698">
        <f>INDEX(resultados!$A$2:$ZZ$1925, 1692, MATCH($B$2, resultados!$A$1:$ZZ$1, 0))</f>
        <v/>
      </c>
      <c r="C1698">
        <f>INDEX(resultados!$A$2:$ZZ$1925, 1692, MATCH($B$3, resultados!$A$1:$ZZ$1, 0))</f>
        <v/>
      </c>
    </row>
    <row r="1699">
      <c r="A1699">
        <f>INDEX(resultados!$A$2:$ZZ$1925, 1693, MATCH($B$1, resultados!$A$1:$ZZ$1, 0))</f>
        <v/>
      </c>
      <c r="B1699">
        <f>INDEX(resultados!$A$2:$ZZ$1925, 1693, MATCH($B$2, resultados!$A$1:$ZZ$1, 0))</f>
        <v/>
      </c>
      <c r="C1699">
        <f>INDEX(resultados!$A$2:$ZZ$1925, 1693, MATCH($B$3, resultados!$A$1:$ZZ$1, 0))</f>
        <v/>
      </c>
    </row>
    <row r="1700">
      <c r="A1700">
        <f>INDEX(resultados!$A$2:$ZZ$1925, 1694, MATCH($B$1, resultados!$A$1:$ZZ$1, 0))</f>
        <v/>
      </c>
      <c r="B1700">
        <f>INDEX(resultados!$A$2:$ZZ$1925, 1694, MATCH($B$2, resultados!$A$1:$ZZ$1, 0))</f>
        <v/>
      </c>
      <c r="C1700">
        <f>INDEX(resultados!$A$2:$ZZ$1925, 1694, MATCH($B$3, resultados!$A$1:$ZZ$1, 0))</f>
        <v/>
      </c>
    </row>
    <row r="1701">
      <c r="A1701">
        <f>INDEX(resultados!$A$2:$ZZ$1925, 1695, MATCH($B$1, resultados!$A$1:$ZZ$1, 0))</f>
        <v/>
      </c>
      <c r="B1701">
        <f>INDEX(resultados!$A$2:$ZZ$1925, 1695, MATCH($B$2, resultados!$A$1:$ZZ$1, 0))</f>
        <v/>
      </c>
      <c r="C1701">
        <f>INDEX(resultados!$A$2:$ZZ$1925, 1695, MATCH($B$3, resultados!$A$1:$ZZ$1, 0))</f>
        <v/>
      </c>
    </row>
    <row r="1702">
      <c r="A1702">
        <f>INDEX(resultados!$A$2:$ZZ$1925, 1696, MATCH($B$1, resultados!$A$1:$ZZ$1, 0))</f>
        <v/>
      </c>
      <c r="B1702">
        <f>INDEX(resultados!$A$2:$ZZ$1925, 1696, MATCH($B$2, resultados!$A$1:$ZZ$1, 0))</f>
        <v/>
      </c>
      <c r="C1702">
        <f>INDEX(resultados!$A$2:$ZZ$1925, 1696, MATCH($B$3, resultados!$A$1:$ZZ$1, 0))</f>
        <v/>
      </c>
    </row>
    <row r="1703">
      <c r="A1703">
        <f>INDEX(resultados!$A$2:$ZZ$1925, 1697, MATCH($B$1, resultados!$A$1:$ZZ$1, 0))</f>
        <v/>
      </c>
      <c r="B1703">
        <f>INDEX(resultados!$A$2:$ZZ$1925, 1697, MATCH($B$2, resultados!$A$1:$ZZ$1, 0))</f>
        <v/>
      </c>
      <c r="C1703">
        <f>INDEX(resultados!$A$2:$ZZ$1925, 1697, MATCH($B$3, resultados!$A$1:$ZZ$1, 0))</f>
        <v/>
      </c>
    </row>
    <row r="1704">
      <c r="A1704">
        <f>INDEX(resultados!$A$2:$ZZ$1925, 1698, MATCH($B$1, resultados!$A$1:$ZZ$1, 0))</f>
        <v/>
      </c>
      <c r="B1704">
        <f>INDEX(resultados!$A$2:$ZZ$1925, 1698, MATCH($B$2, resultados!$A$1:$ZZ$1, 0))</f>
        <v/>
      </c>
      <c r="C1704">
        <f>INDEX(resultados!$A$2:$ZZ$1925, 1698, MATCH($B$3, resultados!$A$1:$ZZ$1, 0))</f>
        <v/>
      </c>
    </row>
    <row r="1705">
      <c r="A1705">
        <f>INDEX(resultados!$A$2:$ZZ$1925, 1699, MATCH($B$1, resultados!$A$1:$ZZ$1, 0))</f>
        <v/>
      </c>
      <c r="B1705">
        <f>INDEX(resultados!$A$2:$ZZ$1925, 1699, MATCH($B$2, resultados!$A$1:$ZZ$1, 0))</f>
        <v/>
      </c>
      <c r="C1705">
        <f>INDEX(resultados!$A$2:$ZZ$1925, 1699, MATCH($B$3, resultados!$A$1:$ZZ$1, 0))</f>
        <v/>
      </c>
    </row>
    <row r="1706">
      <c r="A1706">
        <f>INDEX(resultados!$A$2:$ZZ$1925, 1700, MATCH($B$1, resultados!$A$1:$ZZ$1, 0))</f>
        <v/>
      </c>
      <c r="B1706">
        <f>INDEX(resultados!$A$2:$ZZ$1925, 1700, MATCH($B$2, resultados!$A$1:$ZZ$1, 0))</f>
        <v/>
      </c>
      <c r="C1706">
        <f>INDEX(resultados!$A$2:$ZZ$1925, 1700, MATCH($B$3, resultados!$A$1:$ZZ$1, 0))</f>
        <v/>
      </c>
    </row>
    <row r="1707">
      <c r="A1707">
        <f>INDEX(resultados!$A$2:$ZZ$1925, 1701, MATCH($B$1, resultados!$A$1:$ZZ$1, 0))</f>
        <v/>
      </c>
      <c r="B1707">
        <f>INDEX(resultados!$A$2:$ZZ$1925, 1701, MATCH($B$2, resultados!$A$1:$ZZ$1, 0))</f>
        <v/>
      </c>
      <c r="C1707">
        <f>INDEX(resultados!$A$2:$ZZ$1925, 1701, MATCH($B$3, resultados!$A$1:$ZZ$1, 0))</f>
        <v/>
      </c>
    </row>
    <row r="1708">
      <c r="A1708">
        <f>INDEX(resultados!$A$2:$ZZ$1925, 1702, MATCH($B$1, resultados!$A$1:$ZZ$1, 0))</f>
        <v/>
      </c>
      <c r="B1708">
        <f>INDEX(resultados!$A$2:$ZZ$1925, 1702, MATCH($B$2, resultados!$A$1:$ZZ$1, 0))</f>
        <v/>
      </c>
      <c r="C1708">
        <f>INDEX(resultados!$A$2:$ZZ$1925, 1702, MATCH($B$3, resultados!$A$1:$ZZ$1, 0))</f>
        <v/>
      </c>
    </row>
    <row r="1709">
      <c r="A1709">
        <f>INDEX(resultados!$A$2:$ZZ$1925, 1703, MATCH($B$1, resultados!$A$1:$ZZ$1, 0))</f>
        <v/>
      </c>
      <c r="B1709">
        <f>INDEX(resultados!$A$2:$ZZ$1925, 1703, MATCH($B$2, resultados!$A$1:$ZZ$1, 0))</f>
        <v/>
      </c>
      <c r="C1709">
        <f>INDEX(resultados!$A$2:$ZZ$1925, 1703, MATCH($B$3, resultados!$A$1:$ZZ$1, 0))</f>
        <v/>
      </c>
    </row>
    <row r="1710">
      <c r="A1710">
        <f>INDEX(resultados!$A$2:$ZZ$1925, 1704, MATCH($B$1, resultados!$A$1:$ZZ$1, 0))</f>
        <v/>
      </c>
      <c r="B1710">
        <f>INDEX(resultados!$A$2:$ZZ$1925, 1704, MATCH($B$2, resultados!$A$1:$ZZ$1, 0))</f>
        <v/>
      </c>
      <c r="C1710">
        <f>INDEX(resultados!$A$2:$ZZ$1925, 1704, MATCH($B$3, resultados!$A$1:$ZZ$1, 0))</f>
        <v/>
      </c>
    </row>
    <row r="1711">
      <c r="A1711">
        <f>INDEX(resultados!$A$2:$ZZ$1925, 1705, MATCH($B$1, resultados!$A$1:$ZZ$1, 0))</f>
        <v/>
      </c>
      <c r="B1711">
        <f>INDEX(resultados!$A$2:$ZZ$1925, 1705, MATCH($B$2, resultados!$A$1:$ZZ$1, 0))</f>
        <v/>
      </c>
      <c r="C1711">
        <f>INDEX(resultados!$A$2:$ZZ$1925, 1705, MATCH($B$3, resultados!$A$1:$ZZ$1, 0))</f>
        <v/>
      </c>
    </row>
    <row r="1712">
      <c r="A1712">
        <f>INDEX(resultados!$A$2:$ZZ$1925, 1706, MATCH($B$1, resultados!$A$1:$ZZ$1, 0))</f>
        <v/>
      </c>
      <c r="B1712">
        <f>INDEX(resultados!$A$2:$ZZ$1925, 1706, MATCH($B$2, resultados!$A$1:$ZZ$1, 0))</f>
        <v/>
      </c>
      <c r="C1712">
        <f>INDEX(resultados!$A$2:$ZZ$1925, 1706, MATCH($B$3, resultados!$A$1:$ZZ$1, 0))</f>
        <v/>
      </c>
    </row>
    <row r="1713">
      <c r="A1713">
        <f>INDEX(resultados!$A$2:$ZZ$1925, 1707, MATCH($B$1, resultados!$A$1:$ZZ$1, 0))</f>
        <v/>
      </c>
      <c r="B1713">
        <f>INDEX(resultados!$A$2:$ZZ$1925, 1707, MATCH($B$2, resultados!$A$1:$ZZ$1, 0))</f>
        <v/>
      </c>
      <c r="C1713">
        <f>INDEX(resultados!$A$2:$ZZ$1925, 1707, MATCH($B$3, resultados!$A$1:$ZZ$1, 0))</f>
        <v/>
      </c>
    </row>
    <row r="1714">
      <c r="A1714">
        <f>INDEX(resultados!$A$2:$ZZ$1925, 1708, MATCH($B$1, resultados!$A$1:$ZZ$1, 0))</f>
        <v/>
      </c>
      <c r="B1714">
        <f>INDEX(resultados!$A$2:$ZZ$1925, 1708, MATCH($B$2, resultados!$A$1:$ZZ$1, 0))</f>
        <v/>
      </c>
      <c r="C1714">
        <f>INDEX(resultados!$A$2:$ZZ$1925, 1708, MATCH($B$3, resultados!$A$1:$ZZ$1, 0))</f>
        <v/>
      </c>
    </row>
    <row r="1715">
      <c r="A1715">
        <f>INDEX(resultados!$A$2:$ZZ$1925, 1709, MATCH($B$1, resultados!$A$1:$ZZ$1, 0))</f>
        <v/>
      </c>
      <c r="B1715">
        <f>INDEX(resultados!$A$2:$ZZ$1925, 1709, MATCH($B$2, resultados!$A$1:$ZZ$1, 0))</f>
        <v/>
      </c>
      <c r="C1715">
        <f>INDEX(resultados!$A$2:$ZZ$1925, 1709, MATCH($B$3, resultados!$A$1:$ZZ$1, 0))</f>
        <v/>
      </c>
    </row>
    <row r="1716">
      <c r="A1716">
        <f>INDEX(resultados!$A$2:$ZZ$1925, 1710, MATCH($B$1, resultados!$A$1:$ZZ$1, 0))</f>
        <v/>
      </c>
      <c r="B1716">
        <f>INDEX(resultados!$A$2:$ZZ$1925, 1710, MATCH($B$2, resultados!$A$1:$ZZ$1, 0))</f>
        <v/>
      </c>
      <c r="C1716">
        <f>INDEX(resultados!$A$2:$ZZ$1925, 1710, MATCH($B$3, resultados!$A$1:$ZZ$1, 0))</f>
        <v/>
      </c>
    </row>
    <row r="1717">
      <c r="A1717">
        <f>INDEX(resultados!$A$2:$ZZ$1925, 1711, MATCH($B$1, resultados!$A$1:$ZZ$1, 0))</f>
        <v/>
      </c>
      <c r="B1717">
        <f>INDEX(resultados!$A$2:$ZZ$1925, 1711, MATCH($B$2, resultados!$A$1:$ZZ$1, 0))</f>
        <v/>
      </c>
      <c r="C1717">
        <f>INDEX(resultados!$A$2:$ZZ$1925, 1711, MATCH($B$3, resultados!$A$1:$ZZ$1, 0))</f>
        <v/>
      </c>
    </row>
    <row r="1718">
      <c r="A1718">
        <f>INDEX(resultados!$A$2:$ZZ$1925, 1712, MATCH($B$1, resultados!$A$1:$ZZ$1, 0))</f>
        <v/>
      </c>
      <c r="B1718">
        <f>INDEX(resultados!$A$2:$ZZ$1925, 1712, MATCH($B$2, resultados!$A$1:$ZZ$1, 0))</f>
        <v/>
      </c>
      <c r="C1718">
        <f>INDEX(resultados!$A$2:$ZZ$1925, 1712, MATCH($B$3, resultados!$A$1:$ZZ$1, 0))</f>
        <v/>
      </c>
    </row>
    <row r="1719">
      <c r="A1719">
        <f>INDEX(resultados!$A$2:$ZZ$1925, 1713, MATCH($B$1, resultados!$A$1:$ZZ$1, 0))</f>
        <v/>
      </c>
      <c r="B1719">
        <f>INDEX(resultados!$A$2:$ZZ$1925, 1713, MATCH($B$2, resultados!$A$1:$ZZ$1, 0))</f>
        <v/>
      </c>
      <c r="C1719">
        <f>INDEX(resultados!$A$2:$ZZ$1925, 1713, MATCH($B$3, resultados!$A$1:$ZZ$1, 0))</f>
        <v/>
      </c>
    </row>
    <row r="1720">
      <c r="A1720">
        <f>INDEX(resultados!$A$2:$ZZ$1925, 1714, MATCH($B$1, resultados!$A$1:$ZZ$1, 0))</f>
        <v/>
      </c>
      <c r="B1720">
        <f>INDEX(resultados!$A$2:$ZZ$1925, 1714, MATCH($B$2, resultados!$A$1:$ZZ$1, 0))</f>
        <v/>
      </c>
      <c r="C1720">
        <f>INDEX(resultados!$A$2:$ZZ$1925, 1714, MATCH($B$3, resultados!$A$1:$ZZ$1, 0))</f>
        <v/>
      </c>
    </row>
    <row r="1721">
      <c r="A1721">
        <f>INDEX(resultados!$A$2:$ZZ$1925, 1715, MATCH($B$1, resultados!$A$1:$ZZ$1, 0))</f>
        <v/>
      </c>
      <c r="B1721">
        <f>INDEX(resultados!$A$2:$ZZ$1925, 1715, MATCH($B$2, resultados!$A$1:$ZZ$1, 0))</f>
        <v/>
      </c>
      <c r="C1721">
        <f>INDEX(resultados!$A$2:$ZZ$1925, 1715, MATCH($B$3, resultados!$A$1:$ZZ$1, 0))</f>
        <v/>
      </c>
    </row>
    <row r="1722">
      <c r="A1722">
        <f>INDEX(resultados!$A$2:$ZZ$1925, 1716, MATCH($B$1, resultados!$A$1:$ZZ$1, 0))</f>
        <v/>
      </c>
      <c r="B1722">
        <f>INDEX(resultados!$A$2:$ZZ$1925, 1716, MATCH($B$2, resultados!$A$1:$ZZ$1, 0))</f>
        <v/>
      </c>
      <c r="C1722">
        <f>INDEX(resultados!$A$2:$ZZ$1925, 1716, MATCH($B$3, resultados!$A$1:$ZZ$1, 0))</f>
        <v/>
      </c>
    </row>
    <row r="1723">
      <c r="A1723">
        <f>INDEX(resultados!$A$2:$ZZ$1925, 1717, MATCH($B$1, resultados!$A$1:$ZZ$1, 0))</f>
        <v/>
      </c>
      <c r="B1723">
        <f>INDEX(resultados!$A$2:$ZZ$1925, 1717, MATCH($B$2, resultados!$A$1:$ZZ$1, 0))</f>
        <v/>
      </c>
      <c r="C1723">
        <f>INDEX(resultados!$A$2:$ZZ$1925, 1717, MATCH($B$3, resultados!$A$1:$ZZ$1, 0))</f>
        <v/>
      </c>
    </row>
    <row r="1724">
      <c r="A1724">
        <f>INDEX(resultados!$A$2:$ZZ$1925, 1718, MATCH($B$1, resultados!$A$1:$ZZ$1, 0))</f>
        <v/>
      </c>
      <c r="B1724">
        <f>INDEX(resultados!$A$2:$ZZ$1925, 1718, MATCH($B$2, resultados!$A$1:$ZZ$1, 0))</f>
        <v/>
      </c>
      <c r="C1724">
        <f>INDEX(resultados!$A$2:$ZZ$1925, 1718, MATCH($B$3, resultados!$A$1:$ZZ$1, 0))</f>
        <v/>
      </c>
    </row>
    <row r="1725">
      <c r="A1725">
        <f>INDEX(resultados!$A$2:$ZZ$1925, 1719, MATCH($B$1, resultados!$A$1:$ZZ$1, 0))</f>
        <v/>
      </c>
      <c r="B1725">
        <f>INDEX(resultados!$A$2:$ZZ$1925, 1719, MATCH($B$2, resultados!$A$1:$ZZ$1, 0))</f>
        <v/>
      </c>
      <c r="C1725">
        <f>INDEX(resultados!$A$2:$ZZ$1925, 1719, MATCH($B$3, resultados!$A$1:$ZZ$1, 0))</f>
        <v/>
      </c>
    </row>
    <row r="1726">
      <c r="A1726">
        <f>INDEX(resultados!$A$2:$ZZ$1925, 1720, MATCH($B$1, resultados!$A$1:$ZZ$1, 0))</f>
        <v/>
      </c>
      <c r="B1726">
        <f>INDEX(resultados!$A$2:$ZZ$1925, 1720, MATCH($B$2, resultados!$A$1:$ZZ$1, 0))</f>
        <v/>
      </c>
      <c r="C1726">
        <f>INDEX(resultados!$A$2:$ZZ$1925, 1720, MATCH($B$3, resultados!$A$1:$ZZ$1, 0))</f>
        <v/>
      </c>
    </row>
    <row r="1727">
      <c r="A1727">
        <f>INDEX(resultados!$A$2:$ZZ$1925, 1721, MATCH($B$1, resultados!$A$1:$ZZ$1, 0))</f>
        <v/>
      </c>
      <c r="B1727">
        <f>INDEX(resultados!$A$2:$ZZ$1925, 1721, MATCH($B$2, resultados!$A$1:$ZZ$1, 0))</f>
        <v/>
      </c>
      <c r="C1727">
        <f>INDEX(resultados!$A$2:$ZZ$1925, 1721, MATCH($B$3, resultados!$A$1:$ZZ$1, 0))</f>
        <v/>
      </c>
    </row>
    <row r="1728">
      <c r="A1728">
        <f>INDEX(resultados!$A$2:$ZZ$1925, 1722, MATCH($B$1, resultados!$A$1:$ZZ$1, 0))</f>
        <v/>
      </c>
      <c r="B1728">
        <f>INDEX(resultados!$A$2:$ZZ$1925, 1722, MATCH($B$2, resultados!$A$1:$ZZ$1, 0))</f>
        <v/>
      </c>
      <c r="C1728">
        <f>INDEX(resultados!$A$2:$ZZ$1925, 1722, MATCH($B$3, resultados!$A$1:$ZZ$1, 0))</f>
        <v/>
      </c>
    </row>
    <row r="1729">
      <c r="A1729">
        <f>INDEX(resultados!$A$2:$ZZ$1925, 1723, MATCH($B$1, resultados!$A$1:$ZZ$1, 0))</f>
        <v/>
      </c>
      <c r="B1729">
        <f>INDEX(resultados!$A$2:$ZZ$1925, 1723, MATCH($B$2, resultados!$A$1:$ZZ$1, 0))</f>
        <v/>
      </c>
      <c r="C1729">
        <f>INDEX(resultados!$A$2:$ZZ$1925, 1723, MATCH($B$3, resultados!$A$1:$ZZ$1, 0))</f>
        <v/>
      </c>
    </row>
    <row r="1730">
      <c r="A1730">
        <f>INDEX(resultados!$A$2:$ZZ$1925, 1724, MATCH($B$1, resultados!$A$1:$ZZ$1, 0))</f>
        <v/>
      </c>
      <c r="B1730">
        <f>INDEX(resultados!$A$2:$ZZ$1925, 1724, MATCH($B$2, resultados!$A$1:$ZZ$1, 0))</f>
        <v/>
      </c>
      <c r="C1730">
        <f>INDEX(resultados!$A$2:$ZZ$1925, 1724, MATCH($B$3, resultados!$A$1:$ZZ$1, 0))</f>
        <v/>
      </c>
    </row>
    <row r="1731">
      <c r="A1731">
        <f>INDEX(resultados!$A$2:$ZZ$1925, 1725, MATCH($B$1, resultados!$A$1:$ZZ$1, 0))</f>
        <v/>
      </c>
      <c r="B1731">
        <f>INDEX(resultados!$A$2:$ZZ$1925, 1725, MATCH($B$2, resultados!$A$1:$ZZ$1, 0))</f>
        <v/>
      </c>
      <c r="C1731">
        <f>INDEX(resultados!$A$2:$ZZ$1925, 1725, MATCH($B$3, resultados!$A$1:$ZZ$1, 0))</f>
        <v/>
      </c>
    </row>
    <row r="1732">
      <c r="A1732">
        <f>INDEX(resultados!$A$2:$ZZ$1925, 1726, MATCH($B$1, resultados!$A$1:$ZZ$1, 0))</f>
        <v/>
      </c>
      <c r="B1732">
        <f>INDEX(resultados!$A$2:$ZZ$1925, 1726, MATCH($B$2, resultados!$A$1:$ZZ$1, 0))</f>
        <v/>
      </c>
      <c r="C1732">
        <f>INDEX(resultados!$A$2:$ZZ$1925, 1726, MATCH($B$3, resultados!$A$1:$ZZ$1, 0))</f>
        <v/>
      </c>
    </row>
    <row r="1733">
      <c r="A1733">
        <f>INDEX(resultados!$A$2:$ZZ$1925, 1727, MATCH($B$1, resultados!$A$1:$ZZ$1, 0))</f>
        <v/>
      </c>
      <c r="B1733">
        <f>INDEX(resultados!$A$2:$ZZ$1925, 1727, MATCH($B$2, resultados!$A$1:$ZZ$1, 0))</f>
        <v/>
      </c>
      <c r="C1733">
        <f>INDEX(resultados!$A$2:$ZZ$1925, 1727, MATCH($B$3, resultados!$A$1:$ZZ$1, 0))</f>
        <v/>
      </c>
    </row>
    <row r="1734">
      <c r="A1734">
        <f>INDEX(resultados!$A$2:$ZZ$1925, 1728, MATCH($B$1, resultados!$A$1:$ZZ$1, 0))</f>
        <v/>
      </c>
      <c r="B1734">
        <f>INDEX(resultados!$A$2:$ZZ$1925, 1728, MATCH($B$2, resultados!$A$1:$ZZ$1, 0))</f>
        <v/>
      </c>
      <c r="C1734">
        <f>INDEX(resultados!$A$2:$ZZ$1925, 1728, MATCH($B$3, resultados!$A$1:$ZZ$1, 0))</f>
        <v/>
      </c>
    </row>
    <row r="1735">
      <c r="A1735">
        <f>INDEX(resultados!$A$2:$ZZ$1925, 1729, MATCH($B$1, resultados!$A$1:$ZZ$1, 0))</f>
        <v/>
      </c>
      <c r="B1735">
        <f>INDEX(resultados!$A$2:$ZZ$1925, 1729, MATCH($B$2, resultados!$A$1:$ZZ$1, 0))</f>
        <v/>
      </c>
      <c r="C1735">
        <f>INDEX(resultados!$A$2:$ZZ$1925, 1729, MATCH($B$3, resultados!$A$1:$ZZ$1, 0))</f>
        <v/>
      </c>
    </row>
    <row r="1736">
      <c r="A1736">
        <f>INDEX(resultados!$A$2:$ZZ$1925, 1730, MATCH($B$1, resultados!$A$1:$ZZ$1, 0))</f>
        <v/>
      </c>
      <c r="B1736">
        <f>INDEX(resultados!$A$2:$ZZ$1925, 1730, MATCH($B$2, resultados!$A$1:$ZZ$1, 0))</f>
        <v/>
      </c>
      <c r="C1736">
        <f>INDEX(resultados!$A$2:$ZZ$1925, 1730, MATCH($B$3, resultados!$A$1:$ZZ$1, 0))</f>
        <v/>
      </c>
    </row>
    <row r="1737">
      <c r="A1737">
        <f>INDEX(resultados!$A$2:$ZZ$1925, 1731, MATCH($B$1, resultados!$A$1:$ZZ$1, 0))</f>
        <v/>
      </c>
      <c r="B1737">
        <f>INDEX(resultados!$A$2:$ZZ$1925, 1731, MATCH($B$2, resultados!$A$1:$ZZ$1, 0))</f>
        <v/>
      </c>
      <c r="C1737">
        <f>INDEX(resultados!$A$2:$ZZ$1925, 1731, MATCH($B$3, resultados!$A$1:$ZZ$1, 0))</f>
        <v/>
      </c>
    </row>
    <row r="1738">
      <c r="A1738">
        <f>INDEX(resultados!$A$2:$ZZ$1925, 1732, MATCH($B$1, resultados!$A$1:$ZZ$1, 0))</f>
        <v/>
      </c>
      <c r="B1738">
        <f>INDEX(resultados!$A$2:$ZZ$1925, 1732, MATCH($B$2, resultados!$A$1:$ZZ$1, 0))</f>
        <v/>
      </c>
      <c r="C1738">
        <f>INDEX(resultados!$A$2:$ZZ$1925, 1732, MATCH($B$3, resultados!$A$1:$ZZ$1, 0))</f>
        <v/>
      </c>
    </row>
    <row r="1739">
      <c r="A1739">
        <f>INDEX(resultados!$A$2:$ZZ$1925, 1733, MATCH($B$1, resultados!$A$1:$ZZ$1, 0))</f>
        <v/>
      </c>
      <c r="B1739">
        <f>INDEX(resultados!$A$2:$ZZ$1925, 1733, MATCH($B$2, resultados!$A$1:$ZZ$1, 0))</f>
        <v/>
      </c>
      <c r="C1739">
        <f>INDEX(resultados!$A$2:$ZZ$1925, 1733, MATCH($B$3, resultados!$A$1:$ZZ$1, 0))</f>
        <v/>
      </c>
    </row>
    <row r="1740">
      <c r="A1740">
        <f>INDEX(resultados!$A$2:$ZZ$1925, 1734, MATCH($B$1, resultados!$A$1:$ZZ$1, 0))</f>
        <v/>
      </c>
      <c r="B1740">
        <f>INDEX(resultados!$A$2:$ZZ$1925, 1734, MATCH($B$2, resultados!$A$1:$ZZ$1, 0))</f>
        <v/>
      </c>
      <c r="C1740">
        <f>INDEX(resultados!$A$2:$ZZ$1925, 1734, MATCH($B$3, resultados!$A$1:$ZZ$1, 0))</f>
        <v/>
      </c>
    </row>
    <row r="1741">
      <c r="A1741">
        <f>INDEX(resultados!$A$2:$ZZ$1925, 1735, MATCH($B$1, resultados!$A$1:$ZZ$1, 0))</f>
        <v/>
      </c>
      <c r="B1741">
        <f>INDEX(resultados!$A$2:$ZZ$1925, 1735, MATCH($B$2, resultados!$A$1:$ZZ$1, 0))</f>
        <v/>
      </c>
      <c r="C1741">
        <f>INDEX(resultados!$A$2:$ZZ$1925, 1735, MATCH($B$3, resultados!$A$1:$ZZ$1, 0))</f>
        <v/>
      </c>
    </row>
    <row r="1742">
      <c r="A1742">
        <f>INDEX(resultados!$A$2:$ZZ$1925, 1736, MATCH($B$1, resultados!$A$1:$ZZ$1, 0))</f>
        <v/>
      </c>
      <c r="B1742">
        <f>INDEX(resultados!$A$2:$ZZ$1925, 1736, MATCH($B$2, resultados!$A$1:$ZZ$1, 0))</f>
        <v/>
      </c>
      <c r="C1742">
        <f>INDEX(resultados!$A$2:$ZZ$1925, 1736, MATCH($B$3, resultados!$A$1:$ZZ$1, 0))</f>
        <v/>
      </c>
    </row>
    <row r="1743">
      <c r="A1743">
        <f>INDEX(resultados!$A$2:$ZZ$1925, 1737, MATCH($B$1, resultados!$A$1:$ZZ$1, 0))</f>
        <v/>
      </c>
      <c r="B1743">
        <f>INDEX(resultados!$A$2:$ZZ$1925, 1737, MATCH($B$2, resultados!$A$1:$ZZ$1, 0))</f>
        <v/>
      </c>
      <c r="C1743">
        <f>INDEX(resultados!$A$2:$ZZ$1925, 1737, MATCH($B$3, resultados!$A$1:$ZZ$1, 0))</f>
        <v/>
      </c>
    </row>
    <row r="1744">
      <c r="A1744">
        <f>INDEX(resultados!$A$2:$ZZ$1925, 1738, MATCH($B$1, resultados!$A$1:$ZZ$1, 0))</f>
        <v/>
      </c>
      <c r="B1744">
        <f>INDEX(resultados!$A$2:$ZZ$1925, 1738, MATCH($B$2, resultados!$A$1:$ZZ$1, 0))</f>
        <v/>
      </c>
      <c r="C1744">
        <f>INDEX(resultados!$A$2:$ZZ$1925, 1738, MATCH($B$3, resultados!$A$1:$ZZ$1, 0))</f>
        <v/>
      </c>
    </row>
    <row r="1745">
      <c r="A1745">
        <f>INDEX(resultados!$A$2:$ZZ$1925, 1739, MATCH($B$1, resultados!$A$1:$ZZ$1, 0))</f>
        <v/>
      </c>
      <c r="B1745">
        <f>INDEX(resultados!$A$2:$ZZ$1925, 1739, MATCH($B$2, resultados!$A$1:$ZZ$1, 0))</f>
        <v/>
      </c>
      <c r="C1745">
        <f>INDEX(resultados!$A$2:$ZZ$1925, 1739, MATCH($B$3, resultados!$A$1:$ZZ$1, 0))</f>
        <v/>
      </c>
    </row>
    <row r="1746">
      <c r="A1746">
        <f>INDEX(resultados!$A$2:$ZZ$1925, 1740, MATCH($B$1, resultados!$A$1:$ZZ$1, 0))</f>
        <v/>
      </c>
      <c r="B1746">
        <f>INDEX(resultados!$A$2:$ZZ$1925, 1740, MATCH($B$2, resultados!$A$1:$ZZ$1, 0))</f>
        <v/>
      </c>
      <c r="C1746">
        <f>INDEX(resultados!$A$2:$ZZ$1925, 1740, MATCH($B$3, resultados!$A$1:$ZZ$1, 0))</f>
        <v/>
      </c>
    </row>
    <row r="1747">
      <c r="A1747">
        <f>INDEX(resultados!$A$2:$ZZ$1925, 1741, MATCH($B$1, resultados!$A$1:$ZZ$1, 0))</f>
        <v/>
      </c>
      <c r="B1747">
        <f>INDEX(resultados!$A$2:$ZZ$1925, 1741, MATCH($B$2, resultados!$A$1:$ZZ$1, 0))</f>
        <v/>
      </c>
      <c r="C1747">
        <f>INDEX(resultados!$A$2:$ZZ$1925, 1741, MATCH($B$3, resultados!$A$1:$ZZ$1, 0))</f>
        <v/>
      </c>
    </row>
    <row r="1748">
      <c r="A1748">
        <f>INDEX(resultados!$A$2:$ZZ$1925, 1742, MATCH($B$1, resultados!$A$1:$ZZ$1, 0))</f>
        <v/>
      </c>
      <c r="B1748">
        <f>INDEX(resultados!$A$2:$ZZ$1925, 1742, MATCH($B$2, resultados!$A$1:$ZZ$1, 0))</f>
        <v/>
      </c>
      <c r="C1748">
        <f>INDEX(resultados!$A$2:$ZZ$1925, 1742, MATCH($B$3, resultados!$A$1:$ZZ$1, 0))</f>
        <v/>
      </c>
    </row>
    <row r="1749">
      <c r="A1749">
        <f>INDEX(resultados!$A$2:$ZZ$1925, 1743, MATCH($B$1, resultados!$A$1:$ZZ$1, 0))</f>
        <v/>
      </c>
      <c r="B1749">
        <f>INDEX(resultados!$A$2:$ZZ$1925, 1743, MATCH($B$2, resultados!$A$1:$ZZ$1, 0))</f>
        <v/>
      </c>
      <c r="C1749">
        <f>INDEX(resultados!$A$2:$ZZ$1925, 1743, MATCH($B$3, resultados!$A$1:$ZZ$1, 0))</f>
        <v/>
      </c>
    </row>
    <row r="1750">
      <c r="A1750">
        <f>INDEX(resultados!$A$2:$ZZ$1925, 1744, MATCH($B$1, resultados!$A$1:$ZZ$1, 0))</f>
        <v/>
      </c>
      <c r="B1750">
        <f>INDEX(resultados!$A$2:$ZZ$1925, 1744, MATCH($B$2, resultados!$A$1:$ZZ$1, 0))</f>
        <v/>
      </c>
      <c r="C1750">
        <f>INDEX(resultados!$A$2:$ZZ$1925, 1744, MATCH($B$3, resultados!$A$1:$ZZ$1, 0))</f>
        <v/>
      </c>
    </row>
    <row r="1751">
      <c r="A1751">
        <f>INDEX(resultados!$A$2:$ZZ$1925, 1745, MATCH($B$1, resultados!$A$1:$ZZ$1, 0))</f>
        <v/>
      </c>
      <c r="B1751">
        <f>INDEX(resultados!$A$2:$ZZ$1925, 1745, MATCH($B$2, resultados!$A$1:$ZZ$1, 0))</f>
        <v/>
      </c>
      <c r="C1751">
        <f>INDEX(resultados!$A$2:$ZZ$1925, 1745, MATCH($B$3, resultados!$A$1:$ZZ$1, 0))</f>
        <v/>
      </c>
    </row>
    <row r="1752">
      <c r="A1752">
        <f>INDEX(resultados!$A$2:$ZZ$1925, 1746, MATCH($B$1, resultados!$A$1:$ZZ$1, 0))</f>
        <v/>
      </c>
      <c r="B1752">
        <f>INDEX(resultados!$A$2:$ZZ$1925, 1746, MATCH($B$2, resultados!$A$1:$ZZ$1, 0))</f>
        <v/>
      </c>
      <c r="C1752">
        <f>INDEX(resultados!$A$2:$ZZ$1925, 1746, MATCH($B$3, resultados!$A$1:$ZZ$1, 0))</f>
        <v/>
      </c>
    </row>
    <row r="1753">
      <c r="A1753">
        <f>INDEX(resultados!$A$2:$ZZ$1925, 1747, MATCH($B$1, resultados!$A$1:$ZZ$1, 0))</f>
        <v/>
      </c>
      <c r="B1753">
        <f>INDEX(resultados!$A$2:$ZZ$1925, 1747, MATCH($B$2, resultados!$A$1:$ZZ$1, 0))</f>
        <v/>
      </c>
      <c r="C1753">
        <f>INDEX(resultados!$A$2:$ZZ$1925, 1747, MATCH($B$3, resultados!$A$1:$ZZ$1, 0))</f>
        <v/>
      </c>
    </row>
    <row r="1754">
      <c r="A1754">
        <f>INDEX(resultados!$A$2:$ZZ$1925, 1748, MATCH($B$1, resultados!$A$1:$ZZ$1, 0))</f>
        <v/>
      </c>
      <c r="B1754">
        <f>INDEX(resultados!$A$2:$ZZ$1925, 1748, MATCH($B$2, resultados!$A$1:$ZZ$1, 0))</f>
        <v/>
      </c>
      <c r="C1754">
        <f>INDEX(resultados!$A$2:$ZZ$1925, 1748, MATCH($B$3, resultados!$A$1:$ZZ$1, 0))</f>
        <v/>
      </c>
    </row>
    <row r="1755">
      <c r="A1755">
        <f>INDEX(resultados!$A$2:$ZZ$1925, 1749, MATCH($B$1, resultados!$A$1:$ZZ$1, 0))</f>
        <v/>
      </c>
      <c r="B1755">
        <f>INDEX(resultados!$A$2:$ZZ$1925, 1749, MATCH($B$2, resultados!$A$1:$ZZ$1, 0))</f>
        <v/>
      </c>
      <c r="C1755">
        <f>INDEX(resultados!$A$2:$ZZ$1925, 1749, MATCH($B$3, resultados!$A$1:$ZZ$1, 0))</f>
        <v/>
      </c>
    </row>
    <row r="1756">
      <c r="A1756">
        <f>INDEX(resultados!$A$2:$ZZ$1925, 1750, MATCH($B$1, resultados!$A$1:$ZZ$1, 0))</f>
        <v/>
      </c>
      <c r="B1756">
        <f>INDEX(resultados!$A$2:$ZZ$1925, 1750, MATCH($B$2, resultados!$A$1:$ZZ$1, 0))</f>
        <v/>
      </c>
      <c r="C1756">
        <f>INDEX(resultados!$A$2:$ZZ$1925, 1750, MATCH($B$3, resultados!$A$1:$ZZ$1, 0))</f>
        <v/>
      </c>
    </row>
    <row r="1757">
      <c r="A1757">
        <f>INDEX(resultados!$A$2:$ZZ$1925, 1751, MATCH($B$1, resultados!$A$1:$ZZ$1, 0))</f>
        <v/>
      </c>
      <c r="B1757">
        <f>INDEX(resultados!$A$2:$ZZ$1925, 1751, MATCH($B$2, resultados!$A$1:$ZZ$1, 0))</f>
        <v/>
      </c>
      <c r="C1757">
        <f>INDEX(resultados!$A$2:$ZZ$1925, 1751, MATCH($B$3, resultados!$A$1:$ZZ$1, 0))</f>
        <v/>
      </c>
    </row>
    <row r="1758">
      <c r="A1758">
        <f>INDEX(resultados!$A$2:$ZZ$1925, 1752, MATCH($B$1, resultados!$A$1:$ZZ$1, 0))</f>
        <v/>
      </c>
      <c r="B1758">
        <f>INDEX(resultados!$A$2:$ZZ$1925, 1752, MATCH($B$2, resultados!$A$1:$ZZ$1, 0))</f>
        <v/>
      </c>
      <c r="C1758">
        <f>INDEX(resultados!$A$2:$ZZ$1925, 1752, MATCH($B$3, resultados!$A$1:$ZZ$1, 0))</f>
        <v/>
      </c>
    </row>
    <row r="1759">
      <c r="A1759">
        <f>INDEX(resultados!$A$2:$ZZ$1925, 1753, MATCH($B$1, resultados!$A$1:$ZZ$1, 0))</f>
        <v/>
      </c>
      <c r="B1759">
        <f>INDEX(resultados!$A$2:$ZZ$1925, 1753, MATCH($B$2, resultados!$A$1:$ZZ$1, 0))</f>
        <v/>
      </c>
      <c r="C1759">
        <f>INDEX(resultados!$A$2:$ZZ$1925, 1753, MATCH($B$3, resultados!$A$1:$ZZ$1, 0))</f>
        <v/>
      </c>
    </row>
    <row r="1760">
      <c r="A1760">
        <f>INDEX(resultados!$A$2:$ZZ$1925, 1754, MATCH($B$1, resultados!$A$1:$ZZ$1, 0))</f>
        <v/>
      </c>
      <c r="B1760">
        <f>INDEX(resultados!$A$2:$ZZ$1925, 1754, MATCH($B$2, resultados!$A$1:$ZZ$1, 0))</f>
        <v/>
      </c>
      <c r="C1760">
        <f>INDEX(resultados!$A$2:$ZZ$1925, 1754, MATCH($B$3, resultados!$A$1:$ZZ$1, 0))</f>
        <v/>
      </c>
    </row>
    <row r="1761">
      <c r="A1761">
        <f>INDEX(resultados!$A$2:$ZZ$1925, 1755, MATCH($B$1, resultados!$A$1:$ZZ$1, 0))</f>
        <v/>
      </c>
      <c r="B1761">
        <f>INDEX(resultados!$A$2:$ZZ$1925, 1755, MATCH($B$2, resultados!$A$1:$ZZ$1, 0))</f>
        <v/>
      </c>
      <c r="C1761">
        <f>INDEX(resultados!$A$2:$ZZ$1925, 1755, MATCH($B$3, resultados!$A$1:$ZZ$1, 0))</f>
        <v/>
      </c>
    </row>
    <row r="1762">
      <c r="A1762">
        <f>INDEX(resultados!$A$2:$ZZ$1925, 1756, MATCH($B$1, resultados!$A$1:$ZZ$1, 0))</f>
        <v/>
      </c>
      <c r="B1762">
        <f>INDEX(resultados!$A$2:$ZZ$1925, 1756, MATCH($B$2, resultados!$A$1:$ZZ$1, 0))</f>
        <v/>
      </c>
      <c r="C1762">
        <f>INDEX(resultados!$A$2:$ZZ$1925, 1756, MATCH($B$3, resultados!$A$1:$ZZ$1, 0))</f>
        <v/>
      </c>
    </row>
    <row r="1763">
      <c r="A1763">
        <f>INDEX(resultados!$A$2:$ZZ$1925, 1757, MATCH($B$1, resultados!$A$1:$ZZ$1, 0))</f>
        <v/>
      </c>
      <c r="B1763">
        <f>INDEX(resultados!$A$2:$ZZ$1925, 1757, MATCH($B$2, resultados!$A$1:$ZZ$1, 0))</f>
        <v/>
      </c>
      <c r="C1763">
        <f>INDEX(resultados!$A$2:$ZZ$1925, 1757, MATCH($B$3, resultados!$A$1:$ZZ$1, 0))</f>
        <v/>
      </c>
    </row>
    <row r="1764">
      <c r="A1764">
        <f>INDEX(resultados!$A$2:$ZZ$1925, 1758, MATCH($B$1, resultados!$A$1:$ZZ$1, 0))</f>
        <v/>
      </c>
      <c r="B1764">
        <f>INDEX(resultados!$A$2:$ZZ$1925, 1758, MATCH($B$2, resultados!$A$1:$ZZ$1, 0))</f>
        <v/>
      </c>
      <c r="C1764">
        <f>INDEX(resultados!$A$2:$ZZ$1925, 1758, MATCH($B$3, resultados!$A$1:$ZZ$1, 0))</f>
        <v/>
      </c>
    </row>
    <row r="1765">
      <c r="A1765">
        <f>INDEX(resultados!$A$2:$ZZ$1925, 1759, MATCH($B$1, resultados!$A$1:$ZZ$1, 0))</f>
        <v/>
      </c>
      <c r="B1765">
        <f>INDEX(resultados!$A$2:$ZZ$1925, 1759, MATCH($B$2, resultados!$A$1:$ZZ$1, 0))</f>
        <v/>
      </c>
      <c r="C1765">
        <f>INDEX(resultados!$A$2:$ZZ$1925, 1759, MATCH($B$3, resultados!$A$1:$ZZ$1, 0))</f>
        <v/>
      </c>
    </row>
    <row r="1766">
      <c r="A1766">
        <f>INDEX(resultados!$A$2:$ZZ$1925, 1760, MATCH($B$1, resultados!$A$1:$ZZ$1, 0))</f>
        <v/>
      </c>
      <c r="B1766">
        <f>INDEX(resultados!$A$2:$ZZ$1925, 1760, MATCH($B$2, resultados!$A$1:$ZZ$1, 0))</f>
        <v/>
      </c>
      <c r="C1766">
        <f>INDEX(resultados!$A$2:$ZZ$1925, 1760, MATCH($B$3, resultados!$A$1:$ZZ$1, 0))</f>
        <v/>
      </c>
    </row>
    <row r="1767">
      <c r="A1767">
        <f>INDEX(resultados!$A$2:$ZZ$1925, 1761, MATCH($B$1, resultados!$A$1:$ZZ$1, 0))</f>
        <v/>
      </c>
      <c r="B1767">
        <f>INDEX(resultados!$A$2:$ZZ$1925, 1761, MATCH($B$2, resultados!$A$1:$ZZ$1, 0))</f>
        <v/>
      </c>
      <c r="C1767">
        <f>INDEX(resultados!$A$2:$ZZ$1925, 1761, MATCH($B$3, resultados!$A$1:$ZZ$1, 0))</f>
        <v/>
      </c>
    </row>
    <row r="1768">
      <c r="A1768">
        <f>INDEX(resultados!$A$2:$ZZ$1925, 1762, MATCH($B$1, resultados!$A$1:$ZZ$1, 0))</f>
        <v/>
      </c>
      <c r="B1768">
        <f>INDEX(resultados!$A$2:$ZZ$1925, 1762, MATCH($B$2, resultados!$A$1:$ZZ$1, 0))</f>
        <v/>
      </c>
      <c r="C1768">
        <f>INDEX(resultados!$A$2:$ZZ$1925, 1762, MATCH($B$3, resultados!$A$1:$ZZ$1, 0))</f>
        <v/>
      </c>
    </row>
    <row r="1769">
      <c r="A1769">
        <f>INDEX(resultados!$A$2:$ZZ$1925, 1763, MATCH($B$1, resultados!$A$1:$ZZ$1, 0))</f>
        <v/>
      </c>
      <c r="B1769">
        <f>INDEX(resultados!$A$2:$ZZ$1925, 1763, MATCH($B$2, resultados!$A$1:$ZZ$1, 0))</f>
        <v/>
      </c>
      <c r="C1769">
        <f>INDEX(resultados!$A$2:$ZZ$1925, 1763, MATCH($B$3, resultados!$A$1:$ZZ$1, 0))</f>
        <v/>
      </c>
    </row>
    <row r="1770">
      <c r="A1770">
        <f>INDEX(resultados!$A$2:$ZZ$1925, 1764, MATCH($B$1, resultados!$A$1:$ZZ$1, 0))</f>
        <v/>
      </c>
      <c r="B1770">
        <f>INDEX(resultados!$A$2:$ZZ$1925, 1764, MATCH($B$2, resultados!$A$1:$ZZ$1, 0))</f>
        <v/>
      </c>
      <c r="C1770">
        <f>INDEX(resultados!$A$2:$ZZ$1925, 1764, MATCH($B$3, resultados!$A$1:$ZZ$1, 0))</f>
        <v/>
      </c>
    </row>
    <row r="1771">
      <c r="A1771">
        <f>INDEX(resultados!$A$2:$ZZ$1925, 1765, MATCH($B$1, resultados!$A$1:$ZZ$1, 0))</f>
        <v/>
      </c>
      <c r="B1771">
        <f>INDEX(resultados!$A$2:$ZZ$1925, 1765, MATCH($B$2, resultados!$A$1:$ZZ$1, 0))</f>
        <v/>
      </c>
      <c r="C1771">
        <f>INDEX(resultados!$A$2:$ZZ$1925, 1765, MATCH($B$3, resultados!$A$1:$ZZ$1, 0))</f>
        <v/>
      </c>
    </row>
    <row r="1772">
      <c r="A1772">
        <f>INDEX(resultados!$A$2:$ZZ$1925, 1766, MATCH($B$1, resultados!$A$1:$ZZ$1, 0))</f>
        <v/>
      </c>
      <c r="B1772">
        <f>INDEX(resultados!$A$2:$ZZ$1925, 1766, MATCH($B$2, resultados!$A$1:$ZZ$1, 0))</f>
        <v/>
      </c>
      <c r="C1772">
        <f>INDEX(resultados!$A$2:$ZZ$1925, 1766, MATCH($B$3, resultados!$A$1:$ZZ$1, 0))</f>
        <v/>
      </c>
    </row>
    <row r="1773">
      <c r="A1773">
        <f>INDEX(resultados!$A$2:$ZZ$1925, 1767, MATCH($B$1, resultados!$A$1:$ZZ$1, 0))</f>
        <v/>
      </c>
      <c r="B1773">
        <f>INDEX(resultados!$A$2:$ZZ$1925, 1767, MATCH($B$2, resultados!$A$1:$ZZ$1, 0))</f>
        <v/>
      </c>
      <c r="C1773">
        <f>INDEX(resultados!$A$2:$ZZ$1925, 1767, MATCH($B$3, resultados!$A$1:$ZZ$1, 0))</f>
        <v/>
      </c>
    </row>
    <row r="1774">
      <c r="A1774">
        <f>INDEX(resultados!$A$2:$ZZ$1925, 1768, MATCH($B$1, resultados!$A$1:$ZZ$1, 0))</f>
        <v/>
      </c>
      <c r="B1774">
        <f>INDEX(resultados!$A$2:$ZZ$1925, 1768, MATCH($B$2, resultados!$A$1:$ZZ$1, 0))</f>
        <v/>
      </c>
      <c r="C1774">
        <f>INDEX(resultados!$A$2:$ZZ$1925, 1768, MATCH($B$3, resultados!$A$1:$ZZ$1, 0))</f>
        <v/>
      </c>
    </row>
    <row r="1775">
      <c r="A1775">
        <f>INDEX(resultados!$A$2:$ZZ$1925, 1769, MATCH($B$1, resultados!$A$1:$ZZ$1, 0))</f>
        <v/>
      </c>
      <c r="B1775">
        <f>INDEX(resultados!$A$2:$ZZ$1925, 1769, MATCH($B$2, resultados!$A$1:$ZZ$1, 0))</f>
        <v/>
      </c>
      <c r="C1775">
        <f>INDEX(resultados!$A$2:$ZZ$1925, 1769, MATCH($B$3, resultados!$A$1:$ZZ$1, 0))</f>
        <v/>
      </c>
    </row>
    <row r="1776">
      <c r="A1776">
        <f>INDEX(resultados!$A$2:$ZZ$1925, 1770, MATCH($B$1, resultados!$A$1:$ZZ$1, 0))</f>
        <v/>
      </c>
      <c r="B1776">
        <f>INDEX(resultados!$A$2:$ZZ$1925, 1770, MATCH($B$2, resultados!$A$1:$ZZ$1, 0))</f>
        <v/>
      </c>
      <c r="C1776">
        <f>INDEX(resultados!$A$2:$ZZ$1925, 1770, MATCH($B$3, resultados!$A$1:$ZZ$1, 0))</f>
        <v/>
      </c>
    </row>
    <row r="1777">
      <c r="A1777">
        <f>INDEX(resultados!$A$2:$ZZ$1925, 1771, MATCH($B$1, resultados!$A$1:$ZZ$1, 0))</f>
        <v/>
      </c>
      <c r="B1777">
        <f>INDEX(resultados!$A$2:$ZZ$1925, 1771, MATCH($B$2, resultados!$A$1:$ZZ$1, 0))</f>
        <v/>
      </c>
      <c r="C1777">
        <f>INDEX(resultados!$A$2:$ZZ$1925, 1771, MATCH($B$3, resultados!$A$1:$ZZ$1, 0))</f>
        <v/>
      </c>
    </row>
    <row r="1778">
      <c r="A1778">
        <f>INDEX(resultados!$A$2:$ZZ$1925, 1772, MATCH($B$1, resultados!$A$1:$ZZ$1, 0))</f>
        <v/>
      </c>
      <c r="B1778">
        <f>INDEX(resultados!$A$2:$ZZ$1925, 1772, MATCH($B$2, resultados!$A$1:$ZZ$1, 0))</f>
        <v/>
      </c>
      <c r="C1778">
        <f>INDEX(resultados!$A$2:$ZZ$1925, 1772, MATCH($B$3, resultados!$A$1:$ZZ$1, 0))</f>
        <v/>
      </c>
    </row>
    <row r="1779">
      <c r="A1779">
        <f>INDEX(resultados!$A$2:$ZZ$1925, 1773, MATCH($B$1, resultados!$A$1:$ZZ$1, 0))</f>
        <v/>
      </c>
      <c r="B1779">
        <f>INDEX(resultados!$A$2:$ZZ$1925, 1773, MATCH($B$2, resultados!$A$1:$ZZ$1, 0))</f>
        <v/>
      </c>
      <c r="C1779">
        <f>INDEX(resultados!$A$2:$ZZ$1925, 1773, MATCH($B$3, resultados!$A$1:$ZZ$1, 0))</f>
        <v/>
      </c>
    </row>
    <row r="1780">
      <c r="A1780">
        <f>INDEX(resultados!$A$2:$ZZ$1925, 1774, MATCH($B$1, resultados!$A$1:$ZZ$1, 0))</f>
        <v/>
      </c>
      <c r="B1780">
        <f>INDEX(resultados!$A$2:$ZZ$1925, 1774, MATCH($B$2, resultados!$A$1:$ZZ$1, 0))</f>
        <v/>
      </c>
      <c r="C1780">
        <f>INDEX(resultados!$A$2:$ZZ$1925, 1774, MATCH($B$3, resultados!$A$1:$ZZ$1, 0))</f>
        <v/>
      </c>
    </row>
    <row r="1781">
      <c r="A1781">
        <f>INDEX(resultados!$A$2:$ZZ$1925, 1775, MATCH($B$1, resultados!$A$1:$ZZ$1, 0))</f>
        <v/>
      </c>
      <c r="B1781">
        <f>INDEX(resultados!$A$2:$ZZ$1925, 1775, MATCH($B$2, resultados!$A$1:$ZZ$1, 0))</f>
        <v/>
      </c>
      <c r="C1781">
        <f>INDEX(resultados!$A$2:$ZZ$1925, 1775, MATCH($B$3, resultados!$A$1:$ZZ$1, 0))</f>
        <v/>
      </c>
    </row>
    <row r="1782">
      <c r="A1782">
        <f>INDEX(resultados!$A$2:$ZZ$1925, 1776, MATCH($B$1, resultados!$A$1:$ZZ$1, 0))</f>
        <v/>
      </c>
      <c r="B1782">
        <f>INDEX(resultados!$A$2:$ZZ$1925, 1776, MATCH($B$2, resultados!$A$1:$ZZ$1, 0))</f>
        <v/>
      </c>
      <c r="C1782">
        <f>INDEX(resultados!$A$2:$ZZ$1925, 1776, MATCH($B$3, resultados!$A$1:$ZZ$1, 0))</f>
        <v/>
      </c>
    </row>
    <row r="1783">
      <c r="A1783">
        <f>INDEX(resultados!$A$2:$ZZ$1925, 1777, MATCH($B$1, resultados!$A$1:$ZZ$1, 0))</f>
        <v/>
      </c>
      <c r="B1783">
        <f>INDEX(resultados!$A$2:$ZZ$1925, 1777, MATCH($B$2, resultados!$A$1:$ZZ$1, 0))</f>
        <v/>
      </c>
      <c r="C1783">
        <f>INDEX(resultados!$A$2:$ZZ$1925, 1777, MATCH($B$3, resultados!$A$1:$ZZ$1, 0))</f>
        <v/>
      </c>
    </row>
    <row r="1784">
      <c r="A1784">
        <f>INDEX(resultados!$A$2:$ZZ$1925, 1778, MATCH($B$1, resultados!$A$1:$ZZ$1, 0))</f>
        <v/>
      </c>
      <c r="B1784">
        <f>INDEX(resultados!$A$2:$ZZ$1925, 1778, MATCH($B$2, resultados!$A$1:$ZZ$1, 0))</f>
        <v/>
      </c>
      <c r="C1784">
        <f>INDEX(resultados!$A$2:$ZZ$1925, 1778, MATCH($B$3, resultados!$A$1:$ZZ$1, 0))</f>
        <v/>
      </c>
    </row>
    <row r="1785">
      <c r="A1785">
        <f>INDEX(resultados!$A$2:$ZZ$1925, 1779, MATCH($B$1, resultados!$A$1:$ZZ$1, 0))</f>
        <v/>
      </c>
      <c r="B1785">
        <f>INDEX(resultados!$A$2:$ZZ$1925, 1779, MATCH($B$2, resultados!$A$1:$ZZ$1, 0))</f>
        <v/>
      </c>
      <c r="C1785">
        <f>INDEX(resultados!$A$2:$ZZ$1925, 1779, MATCH($B$3, resultados!$A$1:$ZZ$1, 0))</f>
        <v/>
      </c>
    </row>
    <row r="1786">
      <c r="A1786">
        <f>INDEX(resultados!$A$2:$ZZ$1925, 1780, MATCH($B$1, resultados!$A$1:$ZZ$1, 0))</f>
        <v/>
      </c>
      <c r="B1786">
        <f>INDEX(resultados!$A$2:$ZZ$1925, 1780, MATCH($B$2, resultados!$A$1:$ZZ$1, 0))</f>
        <v/>
      </c>
      <c r="C1786">
        <f>INDEX(resultados!$A$2:$ZZ$1925, 1780, MATCH($B$3, resultados!$A$1:$ZZ$1, 0))</f>
        <v/>
      </c>
    </row>
    <row r="1787">
      <c r="A1787">
        <f>INDEX(resultados!$A$2:$ZZ$1925, 1781, MATCH($B$1, resultados!$A$1:$ZZ$1, 0))</f>
        <v/>
      </c>
      <c r="B1787">
        <f>INDEX(resultados!$A$2:$ZZ$1925, 1781, MATCH($B$2, resultados!$A$1:$ZZ$1, 0))</f>
        <v/>
      </c>
      <c r="C1787">
        <f>INDEX(resultados!$A$2:$ZZ$1925, 1781, MATCH($B$3, resultados!$A$1:$ZZ$1, 0))</f>
        <v/>
      </c>
    </row>
    <row r="1788">
      <c r="A1788">
        <f>INDEX(resultados!$A$2:$ZZ$1925, 1782, MATCH($B$1, resultados!$A$1:$ZZ$1, 0))</f>
        <v/>
      </c>
      <c r="B1788">
        <f>INDEX(resultados!$A$2:$ZZ$1925, 1782, MATCH($B$2, resultados!$A$1:$ZZ$1, 0))</f>
        <v/>
      </c>
      <c r="C1788">
        <f>INDEX(resultados!$A$2:$ZZ$1925, 1782, MATCH($B$3, resultados!$A$1:$ZZ$1, 0))</f>
        <v/>
      </c>
    </row>
    <row r="1789">
      <c r="A1789">
        <f>INDEX(resultados!$A$2:$ZZ$1925, 1783, MATCH($B$1, resultados!$A$1:$ZZ$1, 0))</f>
        <v/>
      </c>
      <c r="B1789">
        <f>INDEX(resultados!$A$2:$ZZ$1925, 1783, MATCH($B$2, resultados!$A$1:$ZZ$1, 0))</f>
        <v/>
      </c>
      <c r="C1789">
        <f>INDEX(resultados!$A$2:$ZZ$1925, 1783, MATCH($B$3, resultados!$A$1:$ZZ$1, 0))</f>
        <v/>
      </c>
    </row>
    <row r="1790">
      <c r="A1790">
        <f>INDEX(resultados!$A$2:$ZZ$1925, 1784, MATCH($B$1, resultados!$A$1:$ZZ$1, 0))</f>
        <v/>
      </c>
      <c r="B1790">
        <f>INDEX(resultados!$A$2:$ZZ$1925, 1784, MATCH($B$2, resultados!$A$1:$ZZ$1, 0))</f>
        <v/>
      </c>
      <c r="C1790">
        <f>INDEX(resultados!$A$2:$ZZ$1925, 1784, MATCH($B$3, resultados!$A$1:$ZZ$1, 0))</f>
        <v/>
      </c>
    </row>
    <row r="1791">
      <c r="A1791">
        <f>INDEX(resultados!$A$2:$ZZ$1925, 1785, MATCH($B$1, resultados!$A$1:$ZZ$1, 0))</f>
        <v/>
      </c>
      <c r="B1791">
        <f>INDEX(resultados!$A$2:$ZZ$1925, 1785, MATCH($B$2, resultados!$A$1:$ZZ$1, 0))</f>
        <v/>
      </c>
      <c r="C1791">
        <f>INDEX(resultados!$A$2:$ZZ$1925, 1785, MATCH($B$3, resultados!$A$1:$ZZ$1, 0))</f>
        <v/>
      </c>
    </row>
    <row r="1792">
      <c r="A1792">
        <f>INDEX(resultados!$A$2:$ZZ$1925, 1786, MATCH($B$1, resultados!$A$1:$ZZ$1, 0))</f>
        <v/>
      </c>
      <c r="B1792">
        <f>INDEX(resultados!$A$2:$ZZ$1925, 1786, MATCH($B$2, resultados!$A$1:$ZZ$1, 0))</f>
        <v/>
      </c>
      <c r="C1792">
        <f>INDEX(resultados!$A$2:$ZZ$1925, 1786, MATCH($B$3, resultados!$A$1:$ZZ$1, 0))</f>
        <v/>
      </c>
    </row>
    <row r="1793">
      <c r="A1793">
        <f>INDEX(resultados!$A$2:$ZZ$1925, 1787, MATCH($B$1, resultados!$A$1:$ZZ$1, 0))</f>
        <v/>
      </c>
      <c r="B1793">
        <f>INDEX(resultados!$A$2:$ZZ$1925, 1787, MATCH($B$2, resultados!$A$1:$ZZ$1, 0))</f>
        <v/>
      </c>
      <c r="C1793">
        <f>INDEX(resultados!$A$2:$ZZ$1925, 1787, MATCH($B$3, resultados!$A$1:$ZZ$1, 0))</f>
        <v/>
      </c>
    </row>
    <row r="1794">
      <c r="A1794">
        <f>INDEX(resultados!$A$2:$ZZ$1925, 1788, MATCH($B$1, resultados!$A$1:$ZZ$1, 0))</f>
        <v/>
      </c>
      <c r="B1794">
        <f>INDEX(resultados!$A$2:$ZZ$1925, 1788, MATCH($B$2, resultados!$A$1:$ZZ$1, 0))</f>
        <v/>
      </c>
      <c r="C1794">
        <f>INDEX(resultados!$A$2:$ZZ$1925, 1788, MATCH($B$3, resultados!$A$1:$ZZ$1, 0))</f>
        <v/>
      </c>
    </row>
    <row r="1795">
      <c r="A1795">
        <f>INDEX(resultados!$A$2:$ZZ$1925, 1789, MATCH($B$1, resultados!$A$1:$ZZ$1, 0))</f>
        <v/>
      </c>
      <c r="B1795">
        <f>INDEX(resultados!$A$2:$ZZ$1925, 1789, MATCH($B$2, resultados!$A$1:$ZZ$1, 0))</f>
        <v/>
      </c>
      <c r="C1795">
        <f>INDEX(resultados!$A$2:$ZZ$1925, 1789, MATCH($B$3, resultados!$A$1:$ZZ$1, 0))</f>
        <v/>
      </c>
    </row>
    <row r="1796">
      <c r="A1796">
        <f>INDEX(resultados!$A$2:$ZZ$1925, 1790, MATCH($B$1, resultados!$A$1:$ZZ$1, 0))</f>
        <v/>
      </c>
      <c r="B1796">
        <f>INDEX(resultados!$A$2:$ZZ$1925, 1790, MATCH($B$2, resultados!$A$1:$ZZ$1, 0))</f>
        <v/>
      </c>
      <c r="C1796">
        <f>INDEX(resultados!$A$2:$ZZ$1925, 1790, MATCH($B$3, resultados!$A$1:$ZZ$1, 0))</f>
        <v/>
      </c>
    </row>
    <row r="1797">
      <c r="A1797">
        <f>INDEX(resultados!$A$2:$ZZ$1925, 1791, MATCH($B$1, resultados!$A$1:$ZZ$1, 0))</f>
        <v/>
      </c>
      <c r="B1797">
        <f>INDEX(resultados!$A$2:$ZZ$1925, 1791, MATCH($B$2, resultados!$A$1:$ZZ$1, 0))</f>
        <v/>
      </c>
      <c r="C1797">
        <f>INDEX(resultados!$A$2:$ZZ$1925, 1791, MATCH($B$3, resultados!$A$1:$ZZ$1, 0))</f>
        <v/>
      </c>
    </row>
    <row r="1798">
      <c r="A1798">
        <f>INDEX(resultados!$A$2:$ZZ$1925, 1792, MATCH($B$1, resultados!$A$1:$ZZ$1, 0))</f>
        <v/>
      </c>
      <c r="B1798">
        <f>INDEX(resultados!$A$2:$ZZ$1925, 1792, MATCH($B$2, resultados!$A$1:$ZZ$1, 0))</f>
        <v/>
      </c>
      <c r="C1798">
        <f>INDEX(resultados!$A$2:$ZZ$1925, 1792, MATCH($B$3, resultados!$A$1:$ZZ$1, 0))</f>
        <v/>
      </c>
    </row>
    <row r="1799">
      <c r="A1799">
        <f>INDEX(resultados!$A$2:$ZZ$1925, 1793, MATCH($B$1, resultados!$A$1:$ZZ$1, 0))</f>
        <v/>
      </c>
      <c r="B1799">
        <f>INDEX(resultados!$A$2:$ZZ$1925, 1793, MATCH($B$2, resultados!$A$1:$ZZ$1, 0))</f>
        <v/>
      </c>
      <c r="C1799">
        <f>INDEX(resultados!$A$2:$ZZ$1925, 1793, MATCH($B$3, resultados!$A$1:$ZZ$1, 0))</f>
        <v/>
      </c>
    </row>
    <row r="1800">
      <c r="A1800">
        <f>INDEX(resultados!$A$2:$ZZ$1925, 1794, MATCH($B$1, resultados!$A$1:$ZZ$1, 0))</f>
        <v/>
      </c>
      <c r="B1800">
        <f>INDEX(resultados!$A$2:$ZZ$1925, 1794, MATCH($B$2, resultados!$A$1:$ZZ$1, 0))</f>
        <v/>
      </c>
      <c r="C1800">
        <f>INDEX(resultados!$A$2:$ZZ$1925, 1794, MATCH($B$3, resultados!$A$1:$ZZ$1, 0))</f>
        <v/>
      </c>
    </row>
    <row r="1801">
      <c r="A1801">
        <f>INDEX(resultados!$A$2:$ZZ$1925, 1795, MATCH($B$1, resultados!$A$1:$ZZ$1, 0))</f>
        <v/>
      </c>
      <c r="B1801">
        <f>INDEX(resultados!$A$2:$ZZ$1925, 1795, MATCH($B$2, resultados!$A$1:$ZZ$1, 0))</f>
        <v/>
      </c>
      <c r="C1801">
        <f>INDEX(resultados!$A$2:$ZZ$1925, 1795, MATCH($B$3, resultados!$A$1:$ZZ$1, 0))</f>
        <v/>
      </c>
    </row>
    <row r="1802">
      <c r="A1802">
        <f>INDEX(resultados!$A$2:$ZZ$1925, 1796, MATCH($B$1, resultados!$A$1:$ZZ$1, 0))</f>
        <v/>
      </c>
      <c r="B1802">
        <f>INDEX(resultados!$A$2:$ZZ$1925, 1796, MATCH($B$2, resultados!$A$1:$ZZ$1, 0))</f>
        <v/>
      </c>
      <c r="C1802">
        <f>INDEX(resultados!$A$2:$ZZ$1925, 1796, MATCH($B$3, resultados!$A$1:$ZZ$1, 0))</f>
        <v/>
      </c>
    </row>
    <row r="1803">
      <c r="A1803">
        <f>INDEX(resultados!$A$2:$ZZ$1925, 1797, MATCH($B$1, resultados!$A$1:$ZZ$1, 0))</f>
        <v/>
      </c>
      <c r="B1803">
        <f>INDEX(resultados!$A$2:$ZZ$1925, 1797, MATCH($B$2, resultados!$A$1:$ZZ$1, 0))</f>
        <v/>
      </c>
      <c r="C1803">
        <f>INDEX(resultados!$A$2:$ZZ$1925, 1797, MATCH($B$3, resultados!$A$1:$ZZ$1, 0))</f>
        <v/>
      </c>
    </row>
    <row r="1804">
      <c r="A1804">
        <f>INDEX(resultados!$A$2:$ZZ$1925, 1798, MATCH($B$1, resultados!$A$1:$ZZ$1, 0))</f>
        <v/>
      </c>
      <c r="B1804">
        <f>INDEX(resultados!$A$2:$ZZ$1925, 1798, MATCH($B$2, resultados!$A$1:$ZZ$1, 0))</f>
        <v/>
      </c>
      <c r="C1804">
        <f>INDEX(resultados!$A$2:$ZZ$1925, 1798, MATCH($B$3, resultados!$A$1:$ZZ$1, 0))</f>
        <v/>
      </c>
    </row>
    <row r="1805">
      <c r="A1805">
        <f>INDEX(resultados!$A$2:$ZZ$1925, 1799, MATCH($B$1, resultados!$A$1:$ZZ$1, 0))</f>
        <v/>
      </c>
      <c r="B1805">
        <f>INDEX(resultados!$A$2:$ZZ$1925, 1799, MATCH($B$2, resultados!$A$1:$ZZ$1, 0))</f>
        <v/>
      </c>
      <c r="C1805">
        <f>INDEX(resultados!$A$2:$ZZ$1925, 1799, MATCH($B$3, resultados!$A$1:$ZZ$1, 0))</f>
        <v/>
      </c>
    </row>
    <row r="1806">
      <c r="A1806">
        <f>INDEX(resultados!$A$2:$ZZ$1925, 1800, MATCH($B$1, resultados!$A$1:$ZZ$1, 0))</f>
        <v/>
      </c>
      <c r="B1806">
        <f>INDEX(resultados!$A$2:$ZZ$1925, 1800, MATCH($B$2, resultados!$A$1:$ZZ$1, 0))</f>
        <v/>
      </c>
      <c r="C1806">
        <f>INDEX(resultados!$A$2:$ZZ$1925, 1800, MATCH($B$3, resultados!$A$1:$ZZ$1, 0))</f>
        <v/>
      </c>
    </row>
    <row r="1807">
      <c r="A1807">
        <f>INDEX(resultados!$A$2:$ZZ$1925, 1801, MATCH($B$1, resultados!$A$1:$ZZ$1, 0))</f>
        <v/>
      </c>
      <c r="B1807">
        <f>INDEX(resultados!$A$2:$ZZ$1925, 1801, MATCH($B$2, resultados!$A$1:$ZZ$1, 0))</f>
        <v/>
      </c>
      <c r="C1807">
        <f>INDEX(resultados!$A$2:$ZZ$1925, 1801, MATCH($B$3, resultados!$A$1:$ZZ$1, 0))</f>
        <v/>
      </c>
    </row>
    <row r="1808">
      <c r="A1808">
        <f>INDEX(resultados!$A$2:$ZZ$1925, 1802, MATCH($B$1, resultados!$A$1:$ZZ$1, 0))</f>
        <v/>
      </c>
      <c r="B1808">
        <f>INDEX(resultados!$A$2:$ZZ$1925, 1802, MATCH($B$2, resultados!$A$1:$ZZ$1, 0))</f>
        <v/>
      </c>
      <c r="C1808">
        <f>INDEX(resultados!$A$2:$ZZ$1925, 1802, MATCH($B$3, resultados!$A$1:$ZZ$1, 0))</f>
        <v/>
      </c>
    </row>
    <row r="1809">
      <c r="A1809">
        <f>INDEX(resultados!$A$2:$ZZ$1925, 1803, MATCH($B$1, resultados!$A$1:$ZZ$1, 0))</f>
        <v/>
      </c>
      <c r="B1809">
        <f>INDEX(resultados!$A$2:$ZZ$1925, 1803, MATCH($B$2, resultados!$A$1:$ZZ$1, 0))</f>
        <v/>
      </c>
      <c r="C1809">
        <f>INDEX(resultados!$A$2:$ZZ$1925, 1803, MATCH($B$3, resultados!$A$1:$ZZ$1, 0))</f>
        <v/>
      </c>
    </row>
    <row r="1810">
      <c r="A1810">
        <f>INDEX(resultados!$A$2:$ZZ$1925, 1804, MATCH($B$1, resultados!$A$1:$ZZ$1, 0))</f>
        <v/>
      </c>
      <c r="B1810">
        <f>INDEX(resultados!$A$2:$ZZ$1925, 1804, MATCH($B$2, resultados!$A$1:$ZZ$1, 0))</f>
        <v/>
      </c>
      <c r="C1810">
        <f>INDEX(resultados!$A$2:$ZZ$1925, 1804, MATCH($B$3, resultados!$A$1:$ZZ$1, 0))</f>
        <v/>
      </c>
    </row>
    <row r="1811">
      <c r="A1811">
        <f>INDEX(resultados!$A$2:$ZZ$1925, 1805, MATCH($B$1, resultados!$A$1:$ZZ$1, 0))</f>
        <v/>
      </c>
      <c r="B1811">
        <f>INDEX(resultados!$A$2:$ZZ$1925, 1805, MATCH($B$2, resultados!$A$1:$ZZ$1, 0))</f>
        <v/>
      </c>
      <c r="C1811">
        <f>INDEX(resultados!$A$2:$ZZ$1925, 1805, MATCH($B$3, resultados!$A$1:$ZZ$1, 0))</f>
        <v/>
      </c>
    </row>
    <row r="1812">
      <c r="A1812">
        <f>INDEX(resultados!$A$2:$ZZ$1925, 1806, MATCH($B$1, resultados!$A$1:$ZZ$1, 0))</f>
        <v/>
      </c>
      <c r="B1812">
        <f>INDEX(resultados!$A$2:$ZZ$1925, 1806, MATCH($B$2, resultados!$A$1:$ZZ$1, 0))</f>
        <v/>
      </c>
      <c r="C1812">
        <f>INDEX(resultados!$A$2:$ZZ$1925, 1806, MATCH($B$3, resultados!$A$1:$ZZ$1, 0))</f>
        <v/>
      </c>
    </row>
    <row r="1813">
      <c r="A1813">
        <f>INDEX(resultados!$A$2:$ZZ$1925, 1807, MATCH($B$1, resultados!$A$1:$ZZ$1, 0))</f>
        <v/>
      </c>
      <c r="B1813">
        <f>INDEX(resultados!$A$2:$ZZ$1925, 1807, MATCH($B$2, resultados!$A$1:$ZZ$1, 0))</f>
        <v/>
      </c>
      <c r="C1813">
        <f>INDEX(resultados!$A$2:$ZZ$1925, 1807, MATCH($B$3, resultados!$A$1:$ZZ$1, 0))</f>
        <v/>
      </c>
    </row>
    <row r="1814">
      <c r="A1814">
        <f>INDEX(resultados!$A$2:$ZZ$1925, 1808, MATCH($B$1, resultados!$A$1:$ZZ$1, 0))</f>
        <v/>
      </c>
      <c r="B1814">
        <f>INDEX(resultados!$A$2:$ZZ$1925, 1808, MATCH($B$2, resultados!$A$1:$ZZ$1, 0))</f>
        <v/>
      </c>
      <c r="C1814">
        <f>INDEX(resultados!$A$2:$ZZ$1925, 1808, MATCH($B$3, resultados!$A$1:$ZZ$1, 0))</f>
        <v/>
      </c>
    </row>
    <row r="1815">
      <c r="A1815">
        <f>INDEX(resultados!$A$2:$ZZ$1925, 1809, MATCH($B$1, resultados!$A$1:$ZZ$1, 0))</f>
        <v/>
      </c>
      <c r="B1815">
        <f>INDEX(resultados!$A$2:$ZZ$1925, 1809, MATCH($B$2, resultados!$A$1:$ZZ$1, 0))</f>
        <v/>
      </c>
      <c r="C1815">
        <f>INDEX(resultados!$A$2:$ZZ$1925, 1809, MATCH($B$3, resultados!$A$1:$ZZ$1, 0))</f>
        <v/>
      </c>
    </row>
    <row r="1816">
      <c r="A1816">
        <f>INDEX(resultados!$A$2:$ZZ$1925, 1810, MATCH($B$1, resultados!$A$1:$ZZ$1, 0))</f>
        <v/>
      </c>
      <c r="B1816">
        <f>INDEX(resultados!$A$2:$ZZ$1925, 1810, MATCH($B$2, resultados!$A$1:$ZZ$1, 0))</f>
        <v/>
      </c>
      <c r="C1816">
        <f>INDEX(resultados!$A$2:$ZZ$1925, 1810, MATCH($B$3, resultados!$A$1:$ZZ$1, 0))</f>
        <v/>
      </c>
    </row>
    <row r="1817">
      <c r="A1817">
        <f>INDEX(resultados!$A$2:$ZZ$1925, 1811, MATCH($B$1, resultados!$A$1:$ZZ$1, 0))</f>
        <v/>
      </c>
      <c r="B1817">
        <f>INDEX(resultados!$A$2:$ZZ$1925, 1811, MATCH($B$2, resultados!$A$1:$ZZ$1, 0))</f>
        <v/>
      </c>
      <c r="C1817">
        <f>INDEX(resultados!$A$2:$ZZ$1925, 1811, MATCH($B$3, resultados!$A$1:$ZZ$1, 0))</f>
        <v/>
      </c>
    </row>
    <row r="1818">
      <c r="A1818">
        <f>INDEX(resultados!$A$2:$ZZ$1925, 1812, MATCH($B$1, resultados!$A$1:$ZZ$1, 0))</f>
        <v/>
      </c>
      <c r="B1818">
        <f>INDEX(resultados!$A$2:$ZZ$1925, 1812, MATCH($B$2, resultados!$A$1:$ZZ$1, 0))</f>
        <v/>
      </c>
      <c r="C1818">
        <f>INDEX(resultados!$A$2:$ZZ$1925, 1812, MATCH($B$3, resultados!$A$1:$ZZ$1, 0))</f>
        <v/>
      </c>
    </row>
    <row r="1819">
      <c r="A1819">
        <f>INDEX(resultados!$A$2:$ZZ$1925, 1813, MATCH($B$1, resultados!$A$1:$ZZ$1, 0))</f>
        <v/>
      </c>
      <c r="B1819">
        <f>INDEX(resultados!$A$2:$ZZ$1925, 1813, MATCH($B$2, resultados!$A$1:$ZZ$1, 0))</f>
        <v/>
      </c>
      <c r="C1819">
        <f>INDEX(resultados!$A$2:$ZZ$1925, 1813, MATCH($B$3, resultados!$A$1:$ZZ$1, 0))</f>
        <v/>
      </c>
    </row>
    <row r="1820">
      <c r="A1820">
        <f>INDEX(resultados!$A$2:$ZZ$1925, 1814, MATCH($B$1, resultados!$A$1:$ZZ$1, 0))</f>
        <v/>
      </c>
      <c r="B1820">
        <f>INDEX(resultados!$A$2:$ZZ$1925, 1814, MATCH($B$2, resultados!$A$1:$ZZ$1, 0))</f>
        <v/>
      </c>
      <c r="C1820">
        <f>INDEX(resultados!$A$2:$ZZ$1925, 1814, MATCH($B$3, resultados!$A$1:$ZZ$1, 0))</f>
        <v/>
      </c>
    </row>
    <row r="1821">
      <c r="A1821">
        <f>INDEX(resultados!$A$2:$ZZ$1925, 1815, MATCH($B$1, resultados!$A$1:$ZZ$1, 0))</f>
        <v/>
      </c>
      <c r="B1821">
        <f>INDEX(resultados!$A$2:$ZZ$1925, 1815, MATCH($B$2, resultados!$A$1:$ZZ$1, 0))</f>
        <v/>
      </c>
      <c r="C1821">
        <f>INDEX(resultados!$A$2:$ZZ$1925, 1815, MATCH($B$3, resultados!$A$1:$ZZ$1, 0))</f>
        <v/>
      </c>
    </row>
    <row r="1822">
      <c r="A1822">
        <f>INDEX(resultados!$A$2:$ZZ$1925, 1816, MATCH($B$1, resultados!$A$1:$ZZ$1, 0))</f>
        <v/>
      </c>
      <c r="B1822">
        <f>INDEX(resultados!$A$2:$ZZ$1925, 1816, MATCH($B$2, resultados!$A$1:$ZZ$1, 0))</f>
        <v/>
      </c>
      <c r="C1822">
        <f>INDEX(resultados!$A$2:$ZZ$1925, 1816, MATCH($B$3, resultados!$A$1:$ZZ$1, 0))</f>
        <v/>
      </c>
    </row>
    <row r="1823">
      <c r="A1823">
        <f>INDEX(resultados!$A$2:$ZZ$1925, 1817, MATCH($B$1, resultados!$A$1:$ZZ$1, 0))</f>
        <v/>
      </c>
      <c r="B1823">
        <f>INDEX(resultados!$A$2:$ZZ$1925, 1817, MATCH($B$2, resultados!$A$1:$ZZ$1, 0))</f>
        <v/>
      </c>
      <c r="C1823">
        <f>INDEX(resultados!$A$2:$ZZ$1925, 1817, MATCH($B$3, resultados!$A$1:$ZZ$1, 0))</f>
        <v/>
      </c>
    </row>
    <row r="1824">
      <c r="A1824">
        <f>INDEX(resultados!$A$2:$ZZ$1925, 1818, MATCH($B$1, resultados!$A$1:$ZZ$1, 0))</f>
        <v/>
      </c>
      <c r="B1824">
        <f>INDEX(resultados!$A$2:$ZZ$1925, 1818, MATCH($B$2, resultados!$A$1:$ZZ$1, 0))</f>
        <v/>
      </c>
      <c r="C1824">
        <f>INDEX(resultados!$A$2:$ZZ$1925, 1818, MATCH($B$3, resultados!$A$1:$ZZ$1, 0))</f>
        <v/>
      </c>
    </row>
    <row r="1825">
      <c r="A1825">
        <f>INDEX(resultados!$A$2:$ZZ$1925, 1819, MATCH($B$1, resultados!$A$1:$ZZ$1, 0))</f>
        <v/>
      </c>
      <c r="B1825">
        <f>INDEX(resultados!$A$2:$ZZ$1925, 1819, MATCH($B$2, resultados!$A$1:$ZZ$1, 0))</f>
        <v/>
      </c>
      <c r="C1825">
        <f>INDEX(resultados!$A$2:$ZZ$1925, 1819, MATCH($B$3, resultados!$A$1:$ZZ$1, 0))</f>
        <v/>
      </c>
    </row>
    <row r="1826">
      <c r="A1826">
        <f>INDEX(resultados!$A$2:$ZZ$1925, 1820, MATCH($B$1, resultados!$A$1:$ZZ$1, 0))</f>
        <v/>
      </c>
      <c r="B1826">
        <f>INDEX(resultados!$A$2:$ZZ$1925, 1820, MATCH($B$2, resultados!$A$1:$ZZ$1, 0))</f>
        <v/>
      </c>
      <c r="C1826">
        <f>INDEX(resultados!$A$2:$ZZ$1925, 1820, MATCH($B$3, resultados!$A$1:$ZZ$1, 0))</f>
        <v/>
      </c>
    </row>
    <row r="1827">
      <c r="A1827">
        <f>INDEX(resultados!$A$2:$ZZ$1925, 1821, MATCH($B$1, resultados!$A$1:$ZZ$1, 0))</f>
        <v/>
      </c>
      <c r="B1827">
        <f>INDEX(resultados!$A$2:$ZZ$1925, 1821, MATCH($B$2, resultados!$A$1:$ZZ$1, 0))</f>
        <v/>
      </c>
      <c r="C1827">
        <f>INDEX(resultados!$A$2:$ZZ$1925, 1821, MATCH($B$3, resultados!$A$1:$ZZ$1, 0))</f>
        <v/>
      </c>
    </row>
    <row r="1828">
      <c r="A1828">
        <f>INDEX(resultados!$A$2:$ZZ$1925, 1822, MATCH($B$1, resultados!$A$1:$ZZ$1, 0))</f>
        <v/>
      </c>
      <c r="B1828">
        <f>INDEX(resultados!$A$2:$ZZ$1925, 1822, MATCH($B$2, resultados!$A$1:$ZZ$1, 0))</f>
        <v/>
      </c>
      <c r="C1828">
        <f>INDEX(resultados!$A$2:$ZZ$1925, 1822, MATCH($B$3, resultados!$A$1:$ZZ$1, 0))</f>
        <v/>
      </c>
    </row>
    <row r="1829">
      <c r="A1829">
        <f>INDEX(resultados!$A$2:$ZZ$1925, 1823, MATCH($B$1, resultados!$A$1:$ZZ$1, 0))</f>
        <v/>
      </c>
      <c r="B1829">
        <f>INDEX(resultados!$A$2:$ZZ$1925, 1823, MATCH($B$2, resultados!$A$1:$ZZ$1, 0))</f>
        <v/>
      </c>
      <c r="C1829">
        <f>INDEX(resultados!$A$2:$ZZ$1925, 1823, MATCH($B$3, resultados!$A$1:$ZZ$1, 0))</f>
        <v/>
      </c>
    </row>
    <row r="1830">
      <c r="A1830">
        <f>INDEX(resultados!$A$2:$ZZ$1925, 1824, MATCH($B$1, resultados!$A$1:$ZZ$1, 0))</f>
        <v/>
      </c>
      <c r="B1830">
        <f>INDEX(resultados!$A$2:$ZZ$1925, 1824, MATCH($B$2, resultados!$A$1:$ZZ$1, 0))</f>
        <v/>
      </c>
      <c r="C1830">
        <f>INDEX(resultados!$A$2:$ZZ$1925, 1824, MATCH($B$3, resultados!$A$1:$ZZ$1, 0))</f>
        <v/>
      </c>
    </row>
    <row r="1831">
      <c r="A1831">
        <f>INDEX(resultados!$A$2:$ZZ$1925, 1825, MATCH($B$1, resultados!$A$1:$ZZ$1, 0))</f>
        <v/>
      </c>
      <c r="B1831">
        <f>INDEX(resultados!$A$2:$ZZ$1925, 1825, MATCH($B$2, resultados!$A$1:$ZZ$1, 0))</f>
        <v/>
      </c>
      <c r="C1831">
        <f>INDEX(resultados!$A$2:$ZZ$1925, 1825, MATCH($B$3, resultados!$A$1:$ZZ$1, 0))</f>
        <v/>
      </c>
    </row>
    <row r="1832">
      <c r="A1832">
        <f>INDEX(resultados!$A$2:$ZZ$1925, 1826, MATCH($B$1, resultados!$A$1:$ZZ$1, 0))</f>
        <v/>
      </c>
      <c r="B1832">
        <f>INDEX(resultados!$A$2:$ZZ$1925, 1826, MATCH($B$2, resultados!$A$1:$ZZ$1, 0))</f>
        <v/>
      </c>
      <c r="C1832">
        <f>INDEX(resultados!$A$2:$ZZ$1925, 1826, MATCH($B$3, resultados!$A$1:$ZZ$1, 0))</f>
        <v/>
      </c>
    </row>
    <row r="1833">
      <c r="A1833">
        <f>INDEX(resultados!$A$2:$ZZ$1925, 1827, MATCH($B$1, resultados!$A$1:$ZZ$1, 0))</f>
        <v/>
      </c>
      <c r="B1833">
        <f>INDEX(resultados!$A$2:$ZZ$1925, 1827, MATCH($B$2, resultados!$A$1:$ZZ$1, 0))</f>
        <v/>
      </c>
      <c r="C1833">
        <f>INDEX(resultados!$A$2:$ZZ$1925, 1827, MATCH($B$3, resultados!$A$1:$ZZ$1, 0))</f>
        <v/>
      </c>
    </row>
    <row r="1834">
      <c r="A1834">
        <f>INDEX(resultados!$A$2:$ZZ$1925, 1828, MATCH($B$1, resultados!$A$1:$ZZ$1, 0))</f>
        <v/>
      </c>
      <c r="B1834">
        <f>INDEX(resultados!$A$2:$ZZ$1925, 1828, MATCH($B$2, resultados!$A$1:$ZZ$1, 0))</f>
        <v/>
      </c>
      <c r="C1834">
        <f>INDEX(resultados!$A$2:$ZZ$1925, 1828, MATCH($B$3, resultados!$A$1:$ZZ$1, 0))</f>
        <v/>
      </c>
    </row>
    <row r="1835">
      <c r="A1835">
        <f>INDEX(resultados!$A$2:$ZZ$1925, 1829, MATCH($B$1, resultados!$A$1:$ZZ$1, 0))</f>
        <v/>
      </c>
      <c r="B1835">
        <f>INDEX(resultados!$A$2:$ZZ$1925, 1829, MATCH($B$2, resultados!$A$1:$ZZ$1, 0))</f>
        <v/>
      </c>
      <c r="C1835">
        <f>INDEX(resultados!$A$2:$ZZ$1925, 1829, MATCH($B$3, resultados!$A$1:$ZZ$1, 0))</f>
        <v/>
      </c>
    </row>
    <row r="1836">
      <c r="A1836">
        <f>INDEX(resultados!$A$2:$ZZ$1925, 1830, MATCH($B$1, resultados!$A$1:$ZZ$1, 0))</f>
        <v/>
      </c>
      <c r="B1836">
        <f>INDEX(resultados!$A$2:$ZZ$1925, 1830, MATCH($B$2, resultados!$A$1:$ZZ$1, 0))</f>
        <v/>
      </c>
      <c r="C1836">
        <f>INDEX(resultados!$A$2:$ZZ$1925, 1830, MATCH($B$3, resultados!$A$1:$ZZ$1, 0))</f>
        <v/>
      </c>
    </row>
    <row r="1837">
      <c r="A1837">
        <f>INDEX(resultados!$A$2:$ZZ$1925, 1831, MATCH($B$1, resultados!$A$1:$ZZ$1, 0))</f>
        <v/>
      </c>
      <c r="B1837">
        <f>INDEX(resultados!$A$2:$ZZ$1925, 1831, MATCH($B$2, resultados!$A$1:$ZZ$1, 0))</f>
        <v/>
      </c>
      <c r="C1837">
        <f>INDEX(resultados!$A$2:$ZZ$1925, 1831, MATCH($B$3, resultados!$A$1:$ZZ$1, 0))</f>
        <v/>
      </c>
    </row>
    <row r="1838">
      <c r="A1838">
        <f>INDEX(resultados!$A$2:$ZZ$1925, 1832, MATCH($B$1, resultados!$A$1:$ZZ$1, 0))</f>
        <v/>
      </c>
      <c r="B1838">
        <f>INDEX(resultados!$A$2:$ZZ$1925, 1832, MATCH($B$2, resultados!$A$1:$ZZ$1, 0))</f>
        <v/>
      </c>
      <c r="C1838">
        <f>INDEX(resultados!$A$2:$ZZ$1925, 1832, MATCH($B$3, resultados!$A$1:$ZZ$1, 0))</f>
        <v/>
      </c>
    </row>
    <row r="1839">
      <c r="A1839">
        <f>INDEX(resultados!$A$2:$ZZ$1925, 1833, MATCH($B$1, resultados!$A$1:$ZZ$1, 0))</f>
        <v/>
      </c>
      <c r="B1839">
        <f>INDEX(resultados!$A$2:$ZZ$1925, 1833, MATCH($B$2, resultados!$A$1:$ZZ$1, 0))</f>
        <v/>
      </c>
      <c r="C1839">
        <f>INDEX(resultados!$A$2:$ZZ$1925, 1833, MATCH($B$3, resultados!$A$1:$ZZ$1, 0))</f>
        <v/>
      </c>
    </row>
    <row r="1840">
      <c r="A1840">
        <f>INDEX(resultados!$A$2:$ZZ$1925, 1834, MATCH($B$1, resultados!$A$1:$ZZ$1, 0))</f>
        <v/>
      </c>
      <c r="B1840">
        <f>INDEX(resultados!$A$2:$ZZ$1925, 1834, MATCH($B$2, resultados!$A$1:$ZZ$1, 0))</f>
        <v/>
      </c>
      <c r="C1840">
        <f>INDEX(resultados!$A$2:$ZZ$1925, 1834, MATCH($B$3, resultados!$A$1:$ZZ$1, 0))</f>
        <v/>
      </c>
    </row>
    <row r="1841">
      <c r="A1841">
        <f>INDEX(resultados!$A$2:$ZZ$1925, 1835, MATCH($B$1, resultados!$A$1:$ZZ$1, 0))</f>
        <v/>
      </c>
      <c r="B1841">
        <f>INDEX(resultados!$A$2:$ZZ$1925, 1835, MATCH($B$2, resultados!$A$1:$ZZ$1, 0))</f>
        <v/>
      </c>
      <c r="C1841">
        <f>INDEX(resultados!$A$2:$ZZ$1925, 1835, MATCH($B$3, resultados!$A$1:$ZZ$1, 0))</f>
        <v/>
      </c>
    </row>
    <row r="1842">
      <c r="A1842">
        <f>INDEX(resultados!$A$2:$ZZ$1925, 1836, MATCH($B$1, resultados!$A$1:$ZZ$1, 0))</f>
        <v/>
      </c>
      <c r="B1842">
        <f>INDEX(resultados!$A$2:$ZZ$1925, 1836, MATCH($B$2, resultados!$A$1:$ZZ$1, 0))</f>
        <v/>
      </c>
      <c r="C1842">
        <f>INDEX(resultados!$A$2:$ZZ$1925, 1836, MATCH($B$3, resultados!$A$1:$ZZ$1, 0))</f>
        <v/>
      </c>
    </row>
    <row r="1843">
      <c r="A1843">
        <f>INDEX(resultados!$A$2:$ZZ$1925, 1837, MATCH($B$1, resultados!$A$1:$ZZ$1, 0))</f>
        <v/>
      </c>
      <c r="B1843">
        <f>INDEX(resultados!$A$2:$ZZ$1925, 1837, MATCH($B$2, resultados!$A$1:$ZZ$1, 0))</f>
        <v/>
      </c>
      <c r="C1843">
        <f>INDEX(resultados!$A$2:$ZZ$1925, 1837, MATCH($B$3, resultados!$A$1:$ZZ$1, 0))</f>
        <v/>
      </c>
    </row>
    <row r="1844">
      <c r="A1844">
        <f>INDEX(resultados!$A$2:$ZZ$1925, 1838, MATCH($B$1, resultados!$A$1:$ZZ$1, 0))</f>
        <v/>
      </c>
      <c r="B1844">
        <f>INDEX(resultados!$A$2:$ZZ$1925, 1838, MATCH($B$2, resultados!$A$1:$ZZ$1, 0))</f>
        <v/>
      </c>
      <c r="C1844">
        <f>INDEX(resultados!$A$2:$ZZ$1925, 1838, MATCH($B$3, resultados!$A$1:$ZZ$1, 0))</f>
        <v/>
      </c>
    </row>
    <row r="1845">
      <c r="A1845">
        <f>INDEX(resultados!$A$2:$ZZ$1925, 1839, MATCH($B$1, resultados!$A$1:$ZZ$1, 0))</f>
        <v/>
      </c>
      <c r="B1845">
        <f>INDEX(resultados!$A$2:$ZZ$1925, 1839, MATCH($B$2, resultados!$A$1:$ZZ$1, 0))</f>
        <v/>
      </c>
      <c r="C1845">
        <f>INDEX(resultados!$A$2:$ZZ$1925, 1839, MATCH($B$3, resultados!$A$1:$ZZ$1, 0))</f>
        <v/>
      </c>
    </row>
    <row r="1846">
      <c r="A1846">
        <f>INDEX(resultados!$A$2:$ZZ$1925, 1840, MATCH($B$1, resultados!$A$1:$ZZ$1, 0))</f>
        <v/>
      </c>
      <c r="B1846">
        <f>INDEX(resultados!$A$2:$ZZ$1925, 1840, MATCH($B$2, resultados!$A$1:$ZZ$1, 0))</f>
        <v/>
      </c>
      <c r="C1846">
        <f>INDEX(resultados!$A$2:$ZZ$1925, 1840, MATCH($B$3, resultados!$A$1:$ZZ$1, 0))</f>
        <v/>
      </c>
    </row>
    <row r="1847">
      <c r="A1847">
        <f>INDEX(resultados!$A$2:$ZZ$1925, 1841, MATCH($B$1, resultados!$A$1:$ZZ$1, 0))</f>
        <v/>
      </c>
      <c r="B1847">
        <f>INDEX(resultados!$A$2:$ZZ$1925, 1841, MATCH($B$2, resultados!$A$1:$ZZ$1, 0))</f>
        <v/>
      </c>
      <c r="C1847">
        <f>INDEX(resultados!$A$2:$ZZ$1925, 1841, MATCH($B$3, resultados!$A$1:$ZZ$1, 0))</f>
        <v/>
      </c>
    </row>
    <row r="1848">
      <c r="A1848">
        <f>INDEX(resultados!$A$2:$ZZ$1925, 1842, MATCH($B$1, resultados!$A$1:$ZZ$1, 0))</f>
        <v/>
      </c>
      <c r="B1848">
        <f>INDEX(resultados!$A$2:$ZZ$1925, 1842, MATCH($B$2, resultados!$A$1:$ZZ$1, 0))</f>
        <v/>
      </c>
      <c r="C1848">
        <f>INDEX(resultados!$A$2:$ZZ$1925, 1842, MATCH($B$3, resultados!$A$1:$ZZ$1, 0))</f>
        <v/>
      </c>
    </row>
    <row r="1849">
      <c r="A1849">
        <f>INDEX(resultados!$A$2:$ZZ$1925, 1843, MATCH($B$1, resultados!$A$1:$ZZ$1, 0))</f>
        <v/>
      </c>
      <c r="B1849">
        <f>INDEX(resultados!$A$2:$ZZ$1925, 1843, MATCH($B$2, resultados!$A$1:$ZZ$1, 0))</f>
        <v/>
      </c>
      <c r="C1849">
        <f>INDEX(resultados!$A$2:$ZZ$1925, 1843, MATCH($B$3, resultados!$A$1:$ZZ$1, 0))</f>
        <v/>
      </c>
    </row>
    <row r="1850">
      <c r="A1850">
        <f>INDEX(resultados!$A$2:$ZZ$1925, 1844, MATCH($B$1, resultados!$A$1:$ZZ$1, 0))</f>
        <v/>
      </c>
      <c r="B1850">
        <f>INDEX(resultados!$A$2:$ZZ$1925, 1844, MATCH($B$2, resultados!$A$1:$ZZ$1, 0))</f>
        <v/>
      </c>
      <c r="C1850">
        <f>INDEX(resultados!$A$2:$ZZ$1925, 1844, MATCH($B$3, resultados!$A$1:$ZZ$1, 0))</f>
        <v/>
      </c>
    </row>
    <row r="1851">
      <c r="A1851">
        <f>INDEX(resultados!$A$2:$ZZ$1925, 1845, MATCH($B$1, resultados!$A$1:$ZZ$1, 0))</f>
        <v/>
      </c>
      <c r="B1851">
        <f>INDEX(resultados!$A$2:$ZZ$1925, 1845, MATCH($B$2, resultados!$A$1:$ZZ$1, 0))</f>
        <v/>
      </c>
      <c r="C1851">
        <f>INDEX(resultados!$A$2:$ZZ$1925, 1845, MATCH($B$3, resultados!$A$1:$ZZ$1, 0))</f>
        <v/>
      </c>
    </row>
    <row r="1852">
      <c r="A1852">
        <f>INDEX(resultados!$A$2:$ZZ$1925, 1846, MATCH($B$1, resultados!$A$1:$ZZ$1, 0))</f>
        <v/>
      </c>
      <c r="B1852">
        <f>INDEX(resultados!$A$2:$ZZ$1925, 1846, MATCH($B$2, resultados!$A$1:$ZZ$1, 0))</f>
        <v/>
      </c>
      <c r="C1852">
        <f>INDEX(resultados!$A$2:$ZZ$1925, 1846, MATCH($B$3, resultados!$A$1:$ZZ$1, 0))</f>
        <v/>
      </c>
    </row>
    <row r="1853">
      <c r="A1853">
        <f>INDEX(resultados!$A$2:$ZZ$1925, 1847, MATCH($B$1, resultados!$A$1:$ZZ$1, 0))</f>
        <v/>
      </c>
      <c r="B1853">
        <f>INDEX(resultados!$A$2:$ZZ$1925, 1847, MATCH($B$2, resultados!$A$1:$ZZ$1, 0))</f>
        <v/>
      </c>
      <c r="C1853">
        <f>INDEX(resultados!$A$2:$ZZ$1925, 1847, MATCH($B$3, resultados!$A$1:$ZZ$1, 0))</f>
        <v/>
      </c>
    </row>
    <row r="1854">
      <c r="A1854">
        <f>INDEX(resultados!$A$2:$ZZ$1925, 1848, MATCH($B$1, resultados!$A$1:$ZZ$1, 0))</f>
        <v/>
      </c>
      <c r="B1854">
        <f>INDEX(resultados!$A$2:$ZZ$1925, 1848, MATCH($B$2, resultados!$A$1:$ZZ$1, 0))</f>
        <v/>
      </c>
      <c r="C1854">
        <f>INDEX(resultados!$A$2:$ZZ$1925, 1848, MATCH($B$3, resultados!$A$1:$ZZ$1, 0))</f>
        <v/>
      </c>
    </row>
    <row r="1855">
      <c r="A1855">
        <f>INDEX(resultados!$A$2:$ZZ$1925, 1849, MATCH($B$1, resultados!$A$1:$ZZ$1, 0))</f>
        <v/>
      </c>
      <c r="B1855">
        <f>INDEX(resultados!$A$2:$ZZ$1925, 1849, MATCH($B$2, resultados!$A$1:$ZZ$1, 0))</f>
        <v/>
      </c>
      <c r="C1855">
        <f>INDEX(resultados!$A$2:$ZZ$1925, 1849, MATCH($B$3, resultados!$A$1:$ZZ$1, 0))</f>
        <v/>
      </c>
    </row>
    <row r="1856">
      <c r="A1856">
        <f>INDEX(resultados!$A$2:$ZZ$1925, 1850, MATCH($B$1, resultados!$A$1:$ZZ$1, 0))</f>
        <v/>
      </c>
      <c r="B1856">
        <f>INDEX(resultados!$A$2:$ZZ$1925, 1850, MATCH($B$2, resultados!$A$1:$ZZ$1, 0))</f>
        <v/>
      </c>
      <c r="C1856">
        <f>INDEX(resultados!$A$2:$ZZ$1925, 1850, MATCH($B$3, resultados!$A$1:$ZZ$1, 0))</f>
        <v/>
      </c>
    </row>
    <row r="1857">
      <c r="A1857">
        <f>INDEX(resultados!$A$2:$ZZ$1925, 1851, MATCH($B$1, resultados!$A$1:$ZZ$1, 0))</f>
        <v/>
      </c>
      <c r="B1857">
        <f>INDEX(resultados!$A$2:$ZZ$1925, 1851, MATCH($B$2, resultados!$A$1:$ZZ$1, 0))</f>
        <v/>
      </c>
      <c r="C1857">
        <f>INDEX(resultados!$A$2:$ZZ$1925, 1851, MATCH($B$3, resultados!$A$1:$ZZ$1, 0))</f>
        <v/>
      </c>
    </row>
    <row r="1858">
      <c r="A1858">
        <f>INDEX(resultados!$A$2:$ZZ$1925, 1852, MATCH($B$1, resultados!$A$1:$ZZ$1, 0))</f>
        <v/>
      </c>
      <c r="B1858">
        <f>INDEX(resultados!$A$2:$ZZ$1925, 1852, MATCH($B$2, resultados!$A$1:$ZZ$1, 0))</f>
        <v/>
      </c>
      <c r="C1858">
        <f>INDEX(resultados!$A$2:$ZZ$1925, 1852, MATCH($B$3, resultados!$A$1:$ZZ$1, 0))</f>
        <v/>
      </c>
    </row>
    <row r="1859">
      <c r="A1859">
        <f>INDEX(resultados!$A$2:$ZZ$1925, 1853, MATCH($B$1, resultados!$A$1:$ZZ$1, 0))</f>
        <v/>
      </c>
      <c r="B1859">
        <f>INDEX(resultados!$A$2:$ZZ$1925, 1853, MATCH($B$2, resultados!$A$1:$ZZ$1, 0))</f>
        <v/>
      </c>
      <c r="C1859">
        <f>INDEX(resultados!$A$2:$ZZ$1925, 1853, MATCH($B$3, resultados!$A$1:$ZZ$1, 0))</f>
        <v/>
      </c>
    </row>
    <row r="1860">
      <c r="A1860">
        <f>INDEX(resultados!$A$2:$ZZ$1925, 1854, MATCH($B$1, resultados!$A$1:$ZZ$1, 0))</f>
        <v/>
      </c>
      <c r="B1860">
        <f>INDEX(resultados!$A$2:$ZZ$1925, 1854, MATCH($B$2, resultados!$A$1:$ZZ$1, 0))</f>
        <v/>
      </c>
      <c r="C1860">
        <f>INDEX(resultados!$A$2:$ZZ$1925, 1854, MATCH($B$3, resultados!$A$1:$ZZ$1, 0))</f>
        <v/>
      </c>
    </row>
    <row r="1861">
      <c r="A1861">
        <f>INDEX(resultados!$A$2:$ZZ$1925, 1855, MATCH($B$1, resultados!$A$1:$ZZ$1, 0))</f>
        <v/>
      </c>
      <c r="B1861">
        <f>INDEX(resultados!$A$2:$ZZ$1925, 1855, MATCH($B$2, resultados!$A$1:$ZZ$1, 0))</f>
        <v/>
      </c>
      <c r="C1861">
        <f>INDEX(resultados!$A$2:$ZZ$1925, 1855, MATCH($B$3, resultados!$A$1:$ZZ$1, 0))</f>
        <v/>
      </c>
    </row>
    <row r="1862">
      <c r="A1862">
        <f>INDEX(resultados!$A$2:$ZZ$1925, 1856, MATCH($B$1, resultados!$A$1:$ZZ$1, 0))</f>
        <v/>
      </c>
      <c r="B1862">
        <f>INDEX(resultados!$A$2:$ZZ$1925, 1856, MATCH($B$2, resultados!$A$1:$ZZ$1, 0))</f>
        <v/>
      </c>
      <c r="C1862">
        <f>INDEX(resultados!$A$2:$ZZ$1925, 1856, MATCH($B$3, resultados!$A$1:$ZZ$1, 0))</f>
        <v/>
      </c>
    </row>
    <row r="1863">
      <c r="A1863">
        <f>INDEX(resultados!$A$2:$ZZ$1925, 1857, MATCH($B$1, resultados!$A$1:$ZZ$1, 0))</f>
        <v/>
      </c>
      <c r="B1863">
        <f>INDEX(resultados!$A$2:$ZZ$1925, 1857, MATCH($B$2, resultados!$A$1:$ZZ$1, 0))</f>
        <v/>
      </c>
      <c r="C1863">
        <f>INDEX(resultados!$A$2:$ZZ$1925, 1857, MATCH($B$3, resultados!$A$1:$ZZ$1, 0))</f>
        <v/>
      </c>
    </row>
    <row r="1864">
      <c r="A1864">
        <f>INDEX(resultados!$A$2:$ZZ$1925, 1858, MATCH($B$1, resultados!$A$1:$ZZ$1, 0))</f>
        <v/>
      </c>
      <c r="B1864">
        <f>INDEX(resultados!$A$2:$ZZ$1925, 1858, MATCH($B$2, resultados!$A$1:$ZZ$1, 0))</f>
        <v/>
      </c>
      <c r="C1864">
        <f>INDEX(resultados!$A$2:$ZZ$1925, 1858, MATCH($B$3, resultados!$A$1:$ZZ$1, 0))</f>
        <v/>
      </c>
    </row>
    <row r="1865">
      <c r="A1865">
        <f>INDEX(resultados!$A$2:$ZZ$1925, 1859, MATCH($B$1, resultados!$A$1:$ZZ$1, 0))</f>
        <v/>
      </c>
      <c r="B1865">
        <f>INDEX(resultados!$A$2:$ZZ$1925, 1859, MATCH($B$2, resultados!$A$1:$ZZ$1, 0))</f>
        <v/>
      </c>
      <c r="C1865">
        <f>INDEX(resultados!$A$2:$ZZ$1925, 1859, MATCH($B$3, resultados!$A$1:$ZZ$1, 0))</f>
        <v/>
      </c>
    </row>
    <row r="1866">
      <c r="A1866">
        <f>INDEX(resultados!$A$2:$ZZ$1925, 1860, MATCH($B$1, resultados!$A$1:$ZZ$1, 0))</f>
        <v/>
      </c>
      <c r="B1866">
        <f>INDEX(resultados!$A$2:$ZZ$1925, 1860, MATCH($B$2, resultados!$A$1:$ZZ$1, 0))</f>
        <v/>
      </c>
      <c r="C1866">
        <f>INDEX(resultados!$A$2:$ZZ$1925, 1860, MATCH($B$3, resultados!$A$1:$ZZ$1, 0))</f>
        <v/>
      </c>
    </row>
    <row r="1867">
      <c r="A1867">
        <f>INDEX(resultados!$A$2:$ZZ$1925, 1861, MATCH($B$1, resultados!$A$1:$ZZ$1, 0))</f>
        <v/>
      </c>
      <c r="B1867">
        <f>INDEX(resultados!$A$2:$ZZ$1925, 1861, MATCH($B$2, resultados!$A$1:$ZZ$1, 0))</f>
        <v/>
      </c>
      <c r="C1867">
        <f>INDEX(resultados!$A$2:$ZZ$1925, 1861, MATCH($B$3, resultados!$A$1:$ZZ$1, 0))</f>
        <v/>
      </c>
    </row>
    <row r="1868">
      <c r="A1868">
        <f>INDEX(resultados!$A$2:$ZZ$1925, 1862, MATCH($B$1, resultados!$A$1:$ZZ$1, 0))</f>
        <v/>
      </c>
      <c r="B1868">
        <f>INDEX(resultados!$A$2:$ZZ$1925, 1862, MATCH($B$2, resultados!$A$1:$ZZ$1, 0))</f>
        <v/>
      </c>
      <c r="C1868">
        <f>INDEX(resultados!$A$2:$ZZ$1925, 1862, MATCH($B$3, resultados!$A$1:$ZZ$1, 0))</f>
        <v/>
      </c>
    </row>
    <row r="1869">
      <c r="A1869">
        <f>INDEX(resultados!$A$2:$ZZ$1925, 1863, MATCH($B$1, resultados!$A$1:$ZZ$1, 0))</f>
        <v/>
      </c>
      <c r="B1869">
        <f>INDEX(resultados!$A$2:$ZZ$1925, 1863, MATCH($B$2, resultados!$A$1:$ZZ$1, 0))</f>
        <v/>
      </c>
      <c r="C1869">
        <f>INDEX(resultados!$A$2:$ZZ$1925, 1863, MATCH($B$3, resultados!$A$1:$ZZ$1, 0))</f>
        <v/>
      </c>
    </row>
    <row r="1870">
      <c r="A1870">
        <f>INDEX(resultados!$A$2:$ZZ$1925, 1864, MATCH($B$1, resultados!$A$1:$ZZ$1, 0))</f>
        <v/>
      </c>
      <c r="B1870">
        <f>INDEX(resultados!$A$2:$ZZ$1925, 1864, MATCH($B$2, resultados!$A$1:$ZZ$1, 0))</f>
        <v/>
      </c>
      <c r="C1870">
        <f>INDEX(resultados!$A$2:$ZZ$1925, 1864, MATCH($B$3, resultados!$A$1:$ZZ$1, 0))</f>
        <v/>
      </c>
    </row>
    <row r="1871">
      <c r="A1871">
        <f>INDEX(resultados!$A$2:$ZZ$1925, 1865, MATCH($B$1, resultados!$A$1:$ZZ$1, 0))</f>
        <v/>
      </c>
      <c r="B1871">
        <f>INDEX(resultados!$A$2:$ZZ$1925, 1865, MATCH($B$2, resultados!$A$1:$ZZ$1, 0))</f>
        <v/>
      </c>
      <c r="C1871">
        <f>INDEX(resultados!$A$2:$ZZ$1925, 1865, MATCH($B$3, resultados!$A$1:$ZZ$1, 0))</f>
        <v/>
      </c>
    </row>
    <row r="1872">
      <c r="A1872">
        <f>INDEX(resultados!$A$2:$ZZ$1925, 1866, MATCH($B$1, resultados!$A$1:$ZZ$1, 0))</f>
        <v/>
      </c>
      <c r="B1872">
        <f>INDEX(resultados!$A$2:$ZZ$1925, 1866, MATCH($B$2, resultados!$A$1:$ZZ$1, 0))</f>
        <v/>
      </c>
      <c r="C1872">
        <f>INDEX(resultados!$A$2:$ZZ$1925, 1866, MATCH($B$3, resultados!$A$1:$ZZ$1, 0))</f>
        <v/>
      </c>
    </row>
    <row r="1873">
      <c r="A1873">
        <f>INDEX(resultados!$A$2:$ZZ$1925, 1867, MATCH($B$1, resultados!$A$1:$ZZ$1, 0))</f>
        <v/>
      </c>
      <c r="B1873">
        <f>INDEX(resultados!$A$2:$ZZ$1925, 1867, MATCH($B$2, resultados!$A$1:$ZZ$1, 0))</f>
        <v/>
      </c>
      <c r="C1873">
        <f>INDEX(resultados!$A$2:$ZZ$1925, 1867, MATCH($B$3, resultados!$A$1:$ZZ$1, 0))</f>
        <v/>
      </c>
    </row>
    <row r="1874">
      <c r="A1874">
        <f>INDEX(resultados!$A$2:$ZZ$1925, 1868, MATCH($B$1, resultados!$A$1:$ZZ$1, 0))</f>
        <v/>
      </c>
      <c r="B1874">
        <f>INDEX(resultados!$A$2:$ZZ$1925, 1868, MATCH($B$2, resultados!$A$1:$ZZ$1, 0))</f>
        <v/>
      </c>
      <c r="C1874">
        <f>INDEX(resultados!$A$2:$ZZ$1925, 1868, MATCH($B$3, resultados!$A$1:$ZZ$1, 0))</f>
        <v/>
      </c>
    </row>
    <row r="1875">
      <c r="A1875">
        <f>INDEX(resultados!$A$2:$ZZ$1925, 1869, MATCH($B$1, resultados!$A$1:$ZZ$1, 0))</f>
        <v/>
      </c>
      <c r="B1875">
        <f>INDEX(resultados!$A$2:$ZZ$1925, 1869, MATCH($B$2, resultados!$A$1:$ZZ$1, 0))</f>
        <v/>
      </c>
      <c r="C1875">
        <f>INDEX(resultados!$A$2:$ZZ$1925, 1869, MATCH($B$3, resultados!$A$1:$ZZ$1, 0))</f>
        <v/>
      </c>
    </row>
    <row r="1876">
      <c r="A1876">
        <f>INDEX(resultados!$A$2:$ZZ$1925, 1870, MATCH($B$1, resultados!$A$1:$ZZ$1, 0))</f>
        <v/>
      </c>
      <c r="B1876">
        <f>INDEX(resultados!$A$2:$ZZ$1925, 1870, MATCH($B$2, resultados!$A$1:$ZZ$1, 0))</f>
        <v/>
      </c>
      <c r="C1876">
        <f>INDEX(resultados!$A$2:$ZZ$1925, 1870, MATCH($B$3, resultados!$A$1:$ZZ$1, 0))</f>
        <v/>
      </c>
    </row>
    <row r="1877">
      <c r="A1877">
        <f>INDEX(resultados!$A$2:$ZZ$1925, 1871, MATCH($B$1, resultados!$A$1:$ZZ$1, 0))</f>
        <v/>
      </c>
      <c r="B1877">
        <f>INDEX(resultados!$A$2:$ZZ$1925, 1871, MATCH($B$2, resultados!$A$1:$ZZ$1, 0))</f>
        <v/>
      </c>
      <c r="C1877">
        <f>INDEX(resultados!$A$2:$ZZ$1925, 1871, MATCH($B$3, resultados!$A$1:$ZZ$1, 0))</f>
        <v/>
      </c>
    </row>
    <row r="1878">
      <c r="A1878">
        <f>INDEX(resultados!$A$2:$ZZ$1925, 1872, MATCH($B$1, resultados!$A$1:$ZZ$1, 0))</f>
        <v/>
      </c>
      <c r="B1878">
        <f>INDEX(resultados!$A$2:$ZZ$1925, 1872, MATCH($B$2, resultados!$A$1:$ZZ$1, 0))</f>
        <v/>
      </c>
      <c r="C1878">
        <f>INDEX(resultados!$A$2:$ZZ$1925, 1872, MATCH($B$3, resultados!$A$1:$ZZ$1, 0))</f>
        <v/>
      </c>
    </row>
    <row r="1879">
      <c r="A1879">
        <f>INDEX(resultados!$A$2:$ZZ$1925, 1873, MATCH($B$1, resultados!$A$1:$ZZ$1, 0))</f>
        <v/>
      </c>
      <c r="B1879">
        <f>INDEX(resultados!$A$2:$ZZ$1925, 1873, MATCH($B$2, resultados!$A$1:$ZZ$1, 0))</f>
        <v/>
      </c>
      <c r="C1879">
        <f>INDEX(resultados!$A$2:$ZZ$1925, 1873, MATCH($B$3, resultados!$A$1:$ZZ$1, 0))</f>
        <v/>
      </c>
    </row>
    <row r="1880">
      <c r="A1880">
        <f>INDEX(resultados!$A$2:$ZZ$1925, 1874, MATCH($B$1, resultados!$A$1:$ZZ$1, 0))</f>
        <v/>
      </c>
      <c r="B1880">
        <f>INDEX(resultados!$A$2:$ZZ$1925, 1874, MATCH($B$2, resultados!$A$1:$ZZ$1, 0))</f>
        <v/>
      </c>
      <c r="C1880">
        <f>INDEX(resultados!$A$2:$ZZ$1925, 1874, MATCH($B$3, resultados!$A$1:$ZZ$1, 0))</f>
        <v/>
      </c>
    </row>
    <row r="1881">
      <c r="A1881">
        <f>INDEX(resultados!$A$2:$ZZ$1925, 1875, MATCH($B$1, resultados!$A$1:$ZZ$1, 0))</f>
        <v/>
      </c>
      <c r="B1881">
        <f>INDEX(resultados!$A$2:$ZZ$1925, 1875, MATCH($B$2, resultados!$A$1:$ZZ$1, 0))</f>
        <v/>
      </c>
      <c r="C1881">
        <f>INDEX(resultados!$A$2:$ZZ$1925, 1875, MATCH($B$3, resultados!$A$1:$ZZ$1, 0))</f>
        <v/>
      </c>
    </row>
    <row r="1882">
      <c r="A1882">
        <f>INDEX(resultados!$A$2:$ZZ$1925, 1876, MATCH($B$1, resultados!$A$1:$ZZ$1, 0))</f>
        <v/>
      </c>
      <c r="B1882">
        <f>INDEX(resultados!$A$2:$ZZ$1925, 1876, MATCH($B$2, resultados!$A$1:$ZZ$1, 0))</f>
        <v/>
      </c>
      <c r="C1882">
        <f>INDEX(resultados!$A$2:$ZZ$1925, 1876, MATCH($B$3, resultados!$A$1:$ZZ$1, 0))</f>
        <v/>
      </c>
    </row>
    <row r="1883">
      <c r="A1883">
        <f>INDEX(resultados!$A$2:$ZZ$1925, 1877, MATCH($B$1, resultados!$A$1:$ZZ$1, 0))</f>
        <v/>
      </c>
      <c r="B1883">
        <f>INDEX(resultados!$A$2:$ZZ$1925, 1877, MATCH($B$2, resultados!$A$1:$ZZ$1, 0))</f>
        <v/>
      </c>
      <c r="C1883">
        <f>INDEX(resultados!$A$2:$ZZ$1925, 1877, MATCH($B$3, resultados!$A$1:$ZZ$1, 0))</f>
        <v/>
      </c>
    </row>
    <row r="1884">
      <c r="A1884">
        <f>INDEX(resultados!$A$2:$ZZ$1925, 1878, MATCH($B$1, resultados!$A$1:$ZZ$1, 0))</f>
        <v/>
      </c>
      <c r="B1884">
        <f>INDEX(resultados!$A$2:$ZZ$1925, 1878, MATCH($B$2, resultados!$A$1:$ZZ$1, 0))</f>
        <v/>
      </c>
      <c r="C1884">
        <f>INDEX(resultados!$A$2:$ZZ$1925, 1878, MATCH($B$3, resultados!$A$1:$ZZ$1, 0))</f>
        <v/>
      </c>
    </row>
    <row r="1885">
      <c r="A1885">
        <f>INDEX(resultados!$A$2:$ZZ$1925, 1879, MATCH($B$1, resultados!$A$1:$ZZ$1, 0))</f>
        <v/>
      </c>
      <c r="B1885">
        <f>INDEX(resultados!$A$2:$ZZ$1925, 1879, MATCH($B$2, resultados!$A$1:$ZZ$1, 0))</f>
        <v/>
      </c>
      <c r="C1885">
        <f>INDEX(resultados!$A$2:$ZZ$1925, 1879, MATCH($B$3, resultados!$A$1:$ZZ$1, 0))</f>
        <v/>
      </c>
    </row>
    <row r="1886">
      <c r="A1886">
        <f>INDEX(resultados!$A$2:$ZZ$1925, 1880, MATCH($B$1, resultados!$A$1:$ZZ$1, 0))</f>
        <v/>
      </c>
      <c r="B1886">
        <f>INDEX(resultados!$A$2:$ZZ$1925, 1880, MATCH($B$2, resultados!$A$1:$ZZ$1, 0))</f>
        <v/>
      </c>
      <c r="C1886">
        <f>INDEX(resultados!$A$2:$ZZ$1925, 1880, MATCH($B$3, resultados!$A$1:$ZZ$1, 0))</f>
        <v/>
      </c>
    </row>
    <row r="1887">
      <c r="A1887">
        <f>INDEX(resultados!$A$2:$ZZ$1925, 1881, MATCH($B$1, resultados!$A$1:$ZZ$1, 0))</f>
        <v/>
      </c>
      <c r="B1887">
        <f>INDEX(resultados!$A$2:$ZZ$1925, 1881, MATCH($B$2, resultados!$A$1:$ZZ$1, 0))</f>
        <v/>
      </c>
      <c r="C1887">
        <f>INDEX(resultados!$A$2:$ZZ$1925, 1881, MATCH($B$3, resultados!$A$1:$ZZ$1, 0))</f>
        <v/>
      </c>
    </row>
    <row r="1888">
      <c r="A1888">
        <f>INDEX(resultados!$A$2:$ZZ$1925, 1882, MATCH($B$1, resultados!$A$1:$ZZ$1, 0))</f>
        <v/>
      </c>
      <c r="B1888">
        <f>INDEX(resultados!$A$2:$ZZ$1925, 1882, MATCH($B$2, resultados!$A$1:$ZZ$1, 0))</f>
        <v/>
      </c>
      <c r="C1888">
        <f>INDEX(resultados!$A$2:$ZZ$1925, 1882, MATCH($B$3, resultados!$A$1:$ZZ$1, 0))</f>
        <v/>
      </c>
    </row>
    <row r="1889">
      <c r="A1889">
        <f>INDEX(resultados!$A$2:$ZZ$1925, 1883, MATCH($B$1, resultados!$A$1:$ZZ$1, 0))</f>
        <v/>
      </c>
      <c r="B1889">
        <f>INDEX(resultados!$A$2:$ZZ$1925, 1883, MATCH($B$2, resultados!$A$1:$ZZ$1, 0))</f>
        <v/>
      </c>
      <c r="C1889">
        <f>INDEX(resultados!$A$2:$ZZ$1925, 1883, MATCH($B$3, resultados!$A$1:$ZZ$1, 0))</f>
        <v/>
      </c>
    </row>
    <row r="1890">
      <c r="A1890">
        <f>INDEX(resultados!$A$2:$ZZ$1925, 1884, MATCH($B$1, resultados!$A$1:$ZZ$1, 0))</f>
        <v/>
      </c>
      <c r="B1890">
        <f>INDEX(resultados!$A$2:$ZZ$1925, 1884, MATCH($B$2, resultados!$A$1:$ZZ$1, 0))</f>
        <v/>
      </c>
      <c r="C1890">
        <f>INDEX(resultados!$A$2:$ZZ$1925, 1884, MATCH($B$3, resultados!$A$1:$ZZ$1, 0))</f>
        <v/>
      </c>
    </row>
    <row r="1891">
      <c r="A1891">
        <f>INDEX(resultados!$A$2:$ZZ$1925, 1885, MATCH($B$1, resultados!$A$1:$ZZ$1, 0))</f>
        <v/>
      </c>
      <c r="B1891">
        <f>INDEX(resultados!$A$2:$ZZ$1925, 1885, MATCH($B$2, resultados!$A$1:$ZZ$1, 0))</f>
        <v/>
      </c>
      <c r="C1891">
        <f>INDEX(resultados!$A$2:$ZZ$1925, 1885, MATCH($B$3, resultados!$A$1:$ZZ$1, 0))</f>
        <v/>
      </c>
    </row>
    <row r="1892">
      <c r="A1892">
        <f>INDEX(resultados!$A$2:$ZZ$1925, 1886, MATCH($B$1, resultados!$A$1:$ZZ$1, 0))</f>
        <v/>
      </c>
      <c r="B1892">
        <f>INDEX(resultados!$A$2:$ZZ$1925, 1886, MATCH($B$2, resultados!$A$1:$ZZ$1, 0))</f>
        <v/>
      </c>
      <c r="C1892">
        <f>INDEX(resultados!$A$2:$ZZ$1925, 1886, MATCH($B$3, resultados!$A$1:$ZZ$1, 0))</f>
        <v/>
      </c>
    </row>
    <row r="1893">
      <c r="A1893">
        <f>INDEX(resultados!$A$2:$ZZ$1925, 1887, MATCH($B$1, resultados!$A$1:$ZZ$1, 0))</f>
        <v/>
      </c>
      <c r="B1893">
        <f>INDEX(resultados!$A$2:$ZZ$1925, 1887, MATCH($B$2, resultados!$A$1:$ZZ$1, 0))</f>
        <v/>
      </c>
      <c r="C1893">
        <f>INDEX(resultados!$A$2:$ZZ$1925, 1887, MATCH($B$3, resultados!$A$1:$ZZ$1, 0))</f>
        <v/>
      </c>
    </row>
    <row r="1894">
      <c r="A1894">
        <f>INDEX(resultados!$A$2:$ZZ$1925, 1888, MATCH($B$1, resultados!$A$1:$ZZ$1, 0))</f>
        <v/>
      </c>
      <c r="B1894">
        <f>INDEX(resultados!$A$2:$ZZ$1925, 1888, MATCH($B$2, resultados!$A$1:$ZZ$1, 0))</f>
        <v/>
      </c>
      <c r="C1894">
        <f>INDEX(resultados!$A$2:$ZZ$1925, 1888, MATCH($B$3, resultados!$A$1:$ZZ$1, 0))</f>
        <v/>
      </c>
    </row>
    <row r="1895">
      <c r="A1895">
        <f>INDEX(resultados!$A$2:$ZZ$1925, 1889, MATCH($B$1, resultados!$A$1:$ZZ$1, 0))</f>
        <v/>
      </c>
      <c r="B1895">
        <f>INDEX(resultados!$A$2:$ZZ$1925, 1889, MATCH($B$2, resultados!$A$1:$ZZ$1, 0))</f>
        <v/>
      </c>
      <c r="C1895">
        <f>INDEX(resultados!$A$2:$ZZ$1925, 1889, MATCH($B$3, resultados!$A$1:$ZZ$1, 0))</f>
        <v/>
      </c>
    </row>
    <row r="1896">
      <c r="A1896">
        <f>INDEX(resultados!$A$2:$ZZ$1925, 1890, MATCH($B$1, resultados!$A$1:$ZZ$1, 0))</f>
        <v/>
      </c>
      <c r="B1896">
        <f>INDEX(resultados!$A$2:$ZZ$1925, 1890, MATCH($B$2, resultados!$A$1:$ZZ$1, 0))</f>
        <v/>
      </c>
      <c r="C1896">
        <f>INDEX(resultados!$A$2:$ZZ$1925, 1890, MATCH($B$3, resultados!$A$1:$ZZ$1, 0))</f>
        <v/>
      </c>
    </row>
    <row r="1897">
      <c r="A1897">
        <f>INDEX(resultados!$A$2:$ZZ$1925, 1891, MATCH($B$1, resultados!$A$1:$ZZ$1, 0))</f>
        <v/>
      </c>
      <c r="B1897">
        <f>INDEX(resultados!$A$2:$ZZ$1925, 1891, MATCH($B$2, resultados!$A$1:$ZZ$1, 0))</f>
        <v/>
      </c>
      <c r="C1897">
        <f>INDEX(resultados!$A$2:$ZZ$1925, 1891, MATCH($B$3, resultados!$A$1:$ZZ$1, 0))</f>
        <v/>
      </c>
    </row>
    <row r="1898">
      <c r="A1898">
        <f>INDEX(resultados!$A$2:$ZZ$1925, 1892, MATCH($B$1, resultados!$A$1:$ZZ$1, 0))</f>
        <v/>
      </c>
      <c r="B1898">
        <f>INDEX(resultados!$A$2:$ZZ$1925, 1892, MATCH($B$2, resultados!$A$1:$ZZ$1, 0))</f>
        <v/>
      </c>
      <c r="C1898">
        <f>INDEX(resultados!$A$2:$ZZ$1925, 1892, MATCH($B$3, resultados!$A$1:$ZZ$1, 0))</f>
        <v/>
      </c>
    </row>
    <row r="1899">
      <c r="A1899">
        <f>INDEX(resultados!$A$2:$ZZ$1925, 1893, MATCH($B$1, resultados!$A$1:$ZZ$1, 0))</f>
        <v/>
      </c>
      <c r="B1899">
        <f>INDEX(resultados!$A$2:$ZZ$1925, 1893, MATCH($B$2, resultados!$A$1:$ZZ$1, 0))</f>
        <v/>
      </c>
      <c r="C1899">
        <f>INDEX(resultados!$A$2:$ZZ$1925, 1893, MATCH($B$3, resultados!$A$1:$ZZ$1, 0))</f>
        <v/>
      </c>
    </row>
    <row r="1900">
      <c r="A1900">
        <f>INDEX(resultados!$A$2:$ZZ$1925, 1894, MATCH($B$1, resultados!$A$1:$ZZ$1, 0))</f>
        <v/>
      </c>
      <c r="B1900">
        <f>INDEX(resultados!$A$2:$ZZ$1925, 1894, MATCH($B$2, resultados!$A$1:$ZZ$1, 0))</f>
        <v/>
      </c>
      <c r="C1900">
        <f>INDEX(resultados!$A$2:$ZZ$1925, 1894, MATCH($B$3, resultados!$A$1:$ZZ$1, 0))</f>
        <v/>
      </c>
    </row>
    <row r="1901">
      <c r="A1901">
        <f>INDEX(resultados!$A$2:$ZZ$1925, 1895, MATCH($B$1, resultados!$A$1:$ZZ$1, 0))</f>
        <v/>
      </c>
      <c r="B1901">
        <f>INDEX(resultados!$A$2:$ZZ$1925, 1895, MATCH($B$2, resultados!$A$1:$ZZ$1, 0))</f>
        <v/>
      </c>
      <c r="C1901">
        <f>INDEX(resultados!$A$2:$ZZ$1925, 1895, MATCH($B$3, resultados!$A$1:$ZZ$1, 0))</f>
        <v/>
      </c>
    </row>
    <row r="1902">
      <c r="A1902">
        <f>INDEX(resultados!$A$2:$ZZ$1925, 1896, MATCH($B$1, resultados!$A$1:$ZZ$1, 0))</f>
        <v/>
      </c>
      <c r="B1902">
        <f>INDEX(resultados!$A$2:$ZZ$1925, 1896, MATCH($B$2, resultados!$A$1:$ZZ$1, 0))</f>
        <v/>
      </c>
      <c r="C1902">
        <f>INDEX(resultados!$A$2:$ZZ$1925, 1896, MATCH($B$3, resultados!$A$1:$ZZ$1, 0))</f>
        <v/>
      </c>
    </row>
    <row r="1903">
      <c r="A1903">
        <f>INDEX(resultados!$A$2:$ZZ$1925, 1897, MATCH($B$1, resultados!$A$1:$ZZ$1, 0))</f>
        <v/>
      </c>
      <c r="B1903">
        <f>INDEX(resultados!$A$2:$ZZ$1925, 1897, MATCH($B$2, resultados!$A$1:$ZZ$1, 0))</f>
        <v/>
      </c>
      <c r="C1903">
        <f>INDEX(resultados!$A$2:$ZZ$1925, 1897, MATCH($B$3, resultados!$A$1:$ZZ$1, 0))</f>
        <v/>
      </c>
    </row>
    <row r="1904">
      <c r="A1904">
        <f>INDEX(resultados!$A$2:$ZZ$1925, 1898, MATCH($B$1, resultados!$A$1:$ZZ$1, 0))</f>
        <v/>
      </c>
      <c r="B1904">
        <f>INDEX(resultados!$A$2:$ZZ$1925, 1898, MATCH($B$2, resultados!$A$1:$ZZ$1, 0))</f>
        <v/>
      </c>
      <c r="C1904">
        <f>INDEX(resultados!$A$2:$ZZ$1925, 1898, MATCH($B$3, resultados!$A$1:$ZZ$1, 0))</f>
        <v/>
      </c>
    </row>
    <row r="1905">
      <c r="A1905">
        <f>INDEX(resultados!$A$2:$ZZ$1925, 1899, MATCH($B$1, resultados!$A$1:$ZZ$1, 0))</f>
        <v/>
      </c>
      <c r="B1905">
        <f>INDEX(resultados!$A$2:$ZZ$1925, 1899, MATCH($B$2, resultados!$A$1:$ZZ$1, 0))</f>
        <v/>
      </c>
      <c r="C1905">
        <f>INDEX(resultados!$A$2:$ZZ$1925, 1899, MATCH($B$3, resultados!$A$1:$ZZ$1, 0))</f>
        <v/>
      </c>
    </row>
    <row r="1906">
      <c r="A1906">
        <f>INDEX(resultados!$A$2:$ZZ$1925, 1900, MATCH($B$1, resultados!$A$1:$ZZ$1, 0))</f>
        <v/>
      </c>
      <c r="B1906">
        <f>INDEX(resultados!$A$2:$ZZ$1925, 1900, MATCH($B$2, resultados!$A$1:$ZZ$1, 0))</f>
        <v/>
      </c>
      <c r="C1906">
        <f>INDEX(resultados!$A$2:$ZZ$1925, 1900, MATCH($B$3, resultados!$A$1:$ZZ$1, 0))</f>
        <v/>
      </c>
    </row>
    <row r="1907">
      <c r="A1907">
        <f>INDEX(resultados!$A$2:$ZZ$1925, 1901, MATCH($B$1, resultados!$A$1:$ZZ$1, 0))</f>
        <v/>
      </c>
      <c r="B1907">
        <f>INDEX(resultados!$A$2:$ZZ$1925, 1901, MATCH($B$2, resultados!$A$1:$ZZ$1, 0))</f>
        <v/>
      </c>
      <c r="C1907">
        <f>INDEX(resultados!$A$2:$ZZ$1925, 1901, MATCH($B$3, resultados!$A$1:$ZZ$1, 0))</f>
        <v/>
      </c>
    </row>
    <row r="1908">
      <c r="A1908">
        <f>INDEX(resultados!$A$2:$ZZ$1925, 1902, MATCH($B$1, resultados!$A$1:$ZZ$1, 0))</f>
        <v/>
      </c>
      <c r="B1908">
        <f>INDEX(resultados!$A$2:$ZZ$1925, 1902, MATCH($B$2, resultados!$A$1:$ZZ$1, 0))</f>
        <v/>
      </c>
      <c r="C1908">
        <f>INDEX(resultados!$A$2:$ZZ$1925, 1902, MATCH($B$3, resultados!$A$1:$ZZ$1, 0))</f>
        <v/>
      </c>
    </row>
    <row r="1909">
      <c r="A1909">
        <f>INDEX(resultados!$A$2:$ZZ$1925, 1903, MATCH($B$1, resultados!$A$1:$ZZ$1, 0))</f>
        <v/>
      </c>
      <c r="B1909">
        <f>INDEX(resultados!$A$2:$ZZ$1925, 1903, MATCH($B$2, resultados!$A$1:$ZZ$1, 0))</f>
        <v/>
      </c>
      <c r="C1909">
        <f>INDEX(resultados!$A$2:$ZZ$1925, 1903, MATCH($B$3, resultados!$A$1:$ZZ$1, 0))</f>
        <v/>
      </c>
    </row>
    <row r="1910">
      <c r="A1910">
        <f>INDEX(resultados!$A$2:$ZZ$1925, 1904, MATCH($B$1, resultados!$A$1:$ZZ$1, 0))</f>
        <v/>
      </c>
      <c r="B1910">
        <f>INDEX(resultados!$A$2:$ZZ$1925, 1904, MATCH($B$2, resultados!$A$1:$ZZ$1, 0))</f>
        <v/>
      </c>
      <c r="C1910">
        <f>INDEX(resultados!$A$2:$ZZ$1925, 1904, MATCH($B$3, resultados!$A$1:$ZZ$1, 0))</f>
        <v/>
      </c>
    </row>
    <row r="1911">
      <c r="A1911">
        <f>INDEX(resultados!$A$2:$ZZ$1925, 1905, MATCH($B$1, resultados!$A$1:$ZZ$1, 0))</f>
        <v/>
      </c>
      <c r="B1911">
        <f>INDEX(resultados!$A$2:$ZZ$1925, 1905, MATCH($B$2, resultados!$A$1:$ZZ$1, 0))</f>
        <v/>
      </c>
      <c r="C1911">
        <f>INDEX(resultados!$A$2:$ZZ$1925, 1905, MATCH($B$3, resultados!$A$1:$ZZ$1, 0))</f>
        <v/>
      </c>
    </row>
    <row r="1912">
      <c r="A1912">
        <f>INDEX(resultados!$A$2:$ZZ$1925, 1906, MATCH($B$1, resultados!$A$1:$ZZ$1, 0))</f>
        <v/>
      </c>
      <c r="B1912">
        <f>INDEX(resultados!$A$2:$ZZ$1925, 1906, MATCH($B$2, resultados!$A$1:$ZZ$1, 0))</f>
        <v/>
      </c>
      <c r="C1912">
        <f>INDEX(resultados!$A$2:$ZZ$1925, 1906, MATCH($B$3, resultados!$A$1:$ZZ$1, 0))</f>
        <v/>
      </c>
    </row>
    <row r="1913">
      <c r="A1913">
        <f>INDEX(resultados!$A$2:$ZZ$1925, 1907, MATCH($B$1, resultados!$A$1:$ZZ$1, 0))</f>
        <v/>
      </c>
      <c r="B1913">
        <f>INDEX(resultados!$A$2:$ZZ$1925, 1907, MATCH($B$2, resultados!$A$1:$ZZ$1, 0))</f>
        <v/>
      </c>
      <c r="C1913">
        <f>INDEX(resultados!$A$2:$ZZ$1925, 1907, MATCH($B$3, resultados!$A$1:$ZZ$1, 0))</f>
        <v/>
      </c>
    </row>
    <row r="1914">
      <c r="A1914">
        <f>INDEX(resultados!$A$2:$ZZ$1925, 1908, MATCH($B$1, resultados!$A$1:$ZZ$1, 0))</f>
        <v/>
      </c>
      <c r="B1914">
        <f>INDEX(resultados!$A$2:$ZZ$1925, 1908, MATCH($B$2, resultados!$A$1:$ZZ$1, 0))</f>
        <v/>
      </c>
      <c r="C1914">
        <f>INDEX(resultados!$A$2:$ZZ$1925, 1908, MATCH($B$3, resultados!$A$1:$ZZ$1, 0))</f>
        <v/>
      </c>
    </row>
    <row r="1915">
      <c r="A1915">
        <f>INDEX(resultados!$A$2:$ZZ$1925, 1909, MATCH($B$1, resultados!$A$1:$ZZ$1, 0))</f>
        <v/>
      </c>
      <c r="B1915">
        <f>INDEX(resultados!$A$2:$ZZ$1925, 1909, MATCH($B$2, resultados!$A$1:$ZZ$1, 0))</f>
        <v/>
      </c>
      <c r="C1915">
        <f>INDEX(resultados!$A$2:$ZZ$1925, 1909, MATCH($B$3, resultados!$A$1:$ZZ$1, 0))</f>
        <v/>
      </c>
    </row>
    <row r="1916">
      <c r="A1916">
        <f>INDEX(resultados!$A$2:$ZZ$1925, 1910, MATCH($B$1, resultados!$A$1:$ZZ$1, 0))</f>
        <v/>
      </c>
      <c r="B1916">
        <f>INDEX(resultados!$A$2:$ZZ$1925, 1910, MATCH($B$2, resultados!$A$1:$ZZ$1, 0))</f>
        <v/>
      </c>
      <c r="C1916">
        <f>INDEX(resultados!$A$2:$ZZ$1925, 1910, MATCH($B$3, resultados!$A$1:$ZZ$1, 0))</f>
        <v/>
      </c>
    </row>
    <row r="1917">
      <c r="A1917">
        <f>INDEX(resultados!$A$2:$ZZ$1925, 1911, MATCH($B$1, resultados!$A$1:$ZZ$1, 0))</f>
        <v/>
      </c>
      <c r="B1917">
        <f>INDEX(resultados!$A$2:$ZZ$1925, 1911, MATCH($B$2, resultados!$A$1:$ZZ$1, 0))</f>
        <v/>
      </c>
      <c r="C1917">
        <f>INDEX(resultados!$A$2:$ZZ$1925, 1911, MATCH($B$3, resultados!$A$1:$ZZ$1, 0))</f>
        <v/>
      </c>
    </row>
    <row r="1918">
      <c r="A1918">
        <f>INDEX(resultados!$A$2:$ZZ$1925, 1912, MATCH($B$1, resultados!$A$1:$ZZ$1, 0))</f>
        <v/>
      </c>
      <c r="B1918">
        <f>INDEX(resultados!$A$2:$ZZ$1925, 1912, MATCH($B$2, resultados!$A$1:$ZZ$1, 0))</f>
        <v/>
      </c>
      <c r="C1918">
        <f>INDEX(resultados!$A$2:$ZZ$1925, 1912, MATCH($B$3, resultados!$A$1:$ZZ$1, 0))</f>
        <v/>
      </c>
    </row>
    <row r="1919">
      <c r="A1919">
        <f>INDEX(resultados!$A$2:$ZZ$1925, 1913, MATCH($B$1, resultados!$A$1:$ZZ$1, 0))</f>
        <v/>
      </c>
      <c r="B1919">
        <f>INDEX(resultados!$A$2:$ZZ$1925, 1913, MATCH($B$2, resultados!$A$1:$ZZ$1, 0))</f>
        <v/>
      </c>
      <c r="C1919">
        <f>INDEX(resultados!$A$2:$ZZ$1925, 1913, MATCH($B$3, resultados!$A$1:$ZZ$1, 0))</f>
        <v/>
      </c>
    </row>
    <row r="1920">
      <c r="A1920">
        <f>INDEX(resultados!$A$2:$ZZ$1925, 1914, MATCH($B$1, resultados!$A$1:$ZZ$1, 0))</f>
        <v/>
      </c>
      <c r="B1920">
        <f>INDEX(resultados!$A$2:$ZZ$1925, 1914, MATCH($B$2, resultados!$A$1:$ZZ$1, 0))</f>
        <v/>
      </c>
      <c r="C1920">
        <f>INDEX(resultados!$A$2:$ZZ$1925, 1914, MATCH($B$3, resultados!$A$1:$ZZ$1, 0))</f>
        <v/>
      </c>
    </row>
    <row r="1921">
      <c r="A1921">
        <f>INDEX(resultados!$A$2:$ZZ$1925, 1915, MATCH($B$1, resultados!$A$1:$ZZ$1, 0))</f>
        <v/>
      </c>
      <c r="B1921">
        <f>INDEX(resultados!$A$2:$ZZ$1925, 1915, MATCH($B$2, resultados!$A$1:$ZZ$1, 0))</f>
        <v/>
      </c>
      <c r="C1921">
        <f>INDEX(resultados!$A$2:$ZZ$1925, 1915, MATCH($B$3, resultados!$A$1:$ZZ$1, 0))</f>
        <v/>
      </c>
    </row>
    <row r="1922">
      <c r="A1922">
        <f>INDEX(resultados!$A$2:$ZZ$1925, 1916, MATCH($B$1, resultados!$A$1:$ZZ$1, 0))</f>
        <v/>
      </c>
      <c r="B1922">
        <f>INDEX(resultados!$A$2:$ZZ$1925, 1916, MATCH($B$2, resultados!$A$1:$ZZ$1, 0))</f>
        <v/>
      </c>
      <c r="C1922">
        <f>INDEX(resultados!$A$2:$ZZ$1925, 1916, MATCH($B$3, resultados!$A$1:$ZZ$1, 0))</f>
        <v/>
      </c>
    </row>
    <row r="1923">
      <c r="A1923">
        <f>INDEX(resultados!$A$2:$ZZ$1925, 1917, MATCH($B$1, resultados!$A$1:$ZZ$1, 0))</f>
        <v/>
      </c>
      <c r="B1923">
        <f>INDEX(resultados!$A$2:$ZZ$1925, 1917, MATCH($B$2, resultados!$A$1:$ZZ$1, 0))</f>
        <v/>
      </c>
      <c r="C1923">
        <f>INDEX(resultados!$A$2:$ZZ$1925, 1917, MATCH($B$3, resultados!$A$1:$ZZ$1, 0))</f>
        <v/>
      </c>
    </row>
    <row r="1924">
      <c r="A1924">
        <f>INDEX(resultados!$A$2:$ZZ$1925, 1918, MATCH($B$1, resultados!$A$1:$ZZ$1, 0))</f>
        <v/>
      </c>
      <c r="B1924">
        <f>INDEX(resultados!$A$2:$ZZ$1925, 1918, MATCH($B$2, resultados!$A$1:$ZZ$1, 0))</f>
        <v/>
      </c>
      <c r="C1924">
        <f>INDEX(resultados!$A$2:$ZZ$1925, 1918, MATCH($B$3, resultados!$A$1:$ZZ$1, 0))</f>
        <v/>
      </c>
    </row>
    <row r="1925">
      <c r="A1925">
        <f>INDEX(resultados!$A$2:$ZZ$1925, 1919, MATCH($B$1, resultados!$A$1:$ZZ$1, 0))</f>
        <v/>
      </c>
      <c r="B1925">
        <f>INDEX(resultados!$A$2:$ZZ$1925, 1919, MATCH($B$2, resultados!$A$1:$ZZ$1, 0))</f>
        <v/>
      </c>
      <c r="C1925">
        <f>INDEX(resultados!$A$2:$ZZ$1925, 1919, MATCH($B$3, resultados!$A$1:$ZZ$1, 0))</f>
        <v/>
      </c>
    </row>
    <row r="1926">
      <c r="A1926">
        <f>INDEX(resultados!$A$2:$ZZ$1925, 1920, MATCH($B$1, resultados!$A$1:$ZZ$1, 0))</f>
        <v/>
      </c>
      <c r="B1926">
        <f>INDEX(resultados!$A$2:$ZZ$1925, 1920, MATCH($B$2, resultados!$A$1:$ZZ$1, 0))</f>
        <v/>
      </c>
      <c r="C1926">
        <f>INDEX(resultados!$A$2:$ZZ$1925, 1920, MATCH($B$3, resultados!$A$1:$ZZ$1, 0))</f>
        <v/>
      </c>
    </row>
    <row r="1927">
      <c r="A1927">
        <f>INDEX(resultados!$A$2:$ZZ$1925, 1921, MATCH($B$1, resultados!$A$1:$ZZ$1, 0))</f>
        <v/>
      </c>
      <c r="B1927">
        <f>INDEX(resultados!$A$2:$ZZ$1925, 1921, MATCH($B$2, resultados!$A$1:$ZZ$1, 0))</f>
        <v/>
      </c>
      <c r="C1927">
        <f>INDEX(resultados!$A$2:$ZZ$1925, 1921, MATCH($B$3, resultados!$A$1:$ZZ$1, 0))</f>
        <v/>
      </c>
    </row>
    <row r="1928">
      <c r="A1928">
        <f>INDEX(resultados!$A$2:$ZZ$1925, 1922, MATCH($B$1, resultados!$A$1:$ZZ$1, 0))</f>
        <v/>
      </c>
      <c r="B1928">
        <f>INDEX(resultados!$A$2:$ZZ$1925, 1922, MATCH($B$2, resultados!$A$1:$ZZ$1, 0))</f>
        <v/>
      </c>
      <c r="C1928">
        <f>INDEX(resultados!$A$2:$ZZ$1925, 1922, MATCH($B$3, resultados!$A$1:$ZZ$1, 0))</f>
        <v/>
      </c>
    </row>
    <row r="1929">
      <c r="A1929">
        <f>INDEX(resultados!$A$2:$ZZ$1925, 1923, MATCH($B$1, resultados!$A$1:$ZZ$1, 0))</f>
        <v/>
      </c>
      <c r="B1929">
        <f>INDEX(resultados!$A$2:$ZZ$1925, 1923, MATCH($B$2, resultados!$A$1:$ZZ$1, 0))</f>
        <v/>
      </c>
      <c r="C1929">
        <f>INDEX(resultados!$A$2:$ZZ$1925, 1923, MATCH($B$3, resultados!$A$1:$ZZ$1, 0))</f>
        <v/>
      </c>
    </row>
    <row r="1930">
      <c r="A1930">
        <f>INDEX(resultados!$A$2:$ZZ$1925, 1924, MATCH($B$1, resultados!$A$1:$ZZ$1, 0))</f>
        <v/>
      </c>
      <c r="B1930">
        <f>INDEX(resultados!$A$2:$ZZ$1925, 1924, MATCH($B$2, resultados!$A$1:$ZZ$1, 0))</f>
        <v/>
      </c>
      <c r="C1930">
        <f>INDEX(resultados!$A$2:$ZZ$1925, 1924,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3.2918</v>
      </c>
      <c r="E2" t="n">
        <v>30.38</v>
      </c>
      <c r="F2" t="n">
        <v>17.8</v>
      </c>
      <c r="G2" t="n">
        <v>5.13</v>
      </c>
      <c r="H2" t="n">
        <v>0.07000000000000001</v>
      </c>
      <c r="I2" t="n">
        <v>208</v>
      </c>
      <c r="J2" t="n">
        <v>242.64</v>
      </c>
      <c r="K2" t="n">
        <v>58.47</v>
      </c>
      <c r="L2" t="n">
        <v>1</v>
      </c>
      <c r="M2" t="n">
        <v>206</v>
      </c>
      <c r="N2" t="n">
        <v>58.17</v>
      </c>
      <c r="O2" t="n">
        <v>30160.1</v>
      </c>
      <c r="P2" t="n">
        <v>285.4</v>
      </c>
      <c r="Q2" t="n">
        <v>460.92</v>
      </c>
      <c r="R2" t="n">
        <v>245.3</v>
      </c>
      <c r="S2" t="n">
        <v>32.19</v>
      </c>
      <c r="T2" t="n">
        <v>101651.15</v>
      </c>
      <c r="U2" t="n">
        <v>0.13</v>
      </c>
      <c r="V2" t="n">
        <v>0.5</v>
      </c>
      <c r="W2" t="n">
        <v>1.78</v>
      </c>
      <c r="X2" t="n">
        <v>6.26</v>
      </c>
      <c r="Y2" t="n">
        <v>1</v>
      </c>
      <c r="Z2" t="n">
        <v>10</v>
      </c>
      <c r="AA2" t="n">
        <v>306.852325300481</v>
      </c>
      <c r="AB2" t="n">
        <v>419.8488888452918</v>
      </c>
      <c r="AC2" t="n">
        <v>379.7791001555128</v>
      </c>
      <c r="AD2" t="n">
        <v>306852.325300481</v>
      </c>
      <c r="AE2" t="n">
        <v>419848.8888452918</v>
      </c>
      <c r="AF2" t="n">
        <v>2.393703318532222e-06</v>
      </c>
      <c r="AG2" t="n">
        <v>9</v>
      </c>
      <c r="AH2" t="n">
        <v>379779.1001555128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3.882</v>
      </c>
      <c r="E3" t="n">
        <v>25.76</v>
      </c>
      <c r="F3" t="n">
        <v>15.97</v>
      </c>
      <c r="G3" t="n">
        <v>6.43</v>
      </c>
      <c r="H3" t="n">
        <v>0.09</v>
      </c>
      <c r="I3" t="n">
        <v>149</v>
      </c>
      <c r="J3" t="n">
        <v>243.08</v>
      </c>
      <c r="K3" t="n">
        <v>58.47</v>
      </c>
      <c r="L3" t="n">
        <v>1.25</v>
      </c>
      <c r="M3" t="n">
        <v>147</v>
      </c>
      <c r="N3" t="n">
        <v>58.36</v>
      </c>
      <c r="O3" t="n">
        <v>30214.33</v>
      </c>
      <c r="P3" t="n">
        <v>255.64</v>
      </c>
      <c r="Q3" t="n">
        <v>460.96</v>
      </c>
      <c r="R3" t="n">
        <v>185.11</v>
      </c>
      <c r="S3" t="n">
        <v>32.19</v>
      </c>
      <c r="T3" t="n">
        <v>71850.14</v>
      </c>
      <c r="U3" t="n">
        <v>0.17</v>
      </c>
      <c r="V3" t="n">
        <v>0.5600000000000001</v>
      </c>
      <c r="W3" t="n">
        <v>1.69</v>
      </c>
      <c r="X3" t="n">
        <v>4.43</v>
      </c>
      <c r="Y3" t="n">
        <v>1</v>
      </c>
      <c r="Z3" t="n">
        <v>10</v>
      </c>
      <c r="AA3" t="n">
        <v>243.548051285672</v>
      </c>
      <c r="AB3" t="n">
        <v>333.2331883506087</v>
      </c>
      <c r="AC3" t="n">
        <v>301.429880550243</v>
      </c>
      <c r="AD3" t="n">
        <v>243548.051285672</v>
      </c>
      <c r="AE3" t="n">
        <v>333233.1883506087</v>
      </c>
      <c r="AF3" t="n">
        <v>2.822879969178592e-06</v>
      </c>
      <c r="AG3" t="n">
        <v>8</v>
      </c>
      <c r="AH3" t="n">
        <v>301429.880550243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4.3142</v>
      </c>
      <c r="E4" t="n">
        <v>23.18</v>
      </c>
      <c r="F4" t="n">
        <v>14.94</v>
      </c>
      <c r="G4" t="n">
        <v>7.73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238.92</v>
      </c>
      <c r="Q4" t="n">
        <v>460.82</v>
      </c>
      <c r="R4" t="n">
        <v>151.53</v>
      </c>
      <c r="S4" t="n">
        <v>32.19</v>
      </c>
      <c r="T4" t="n">
        <v>55229.05</v>
      </c>
      <c r="U4" t="n">
        <v>0.21</v>
      </c>
      <c r="V4" t="n">
        <v>0.6</v>
      </c>
      <c r="W4" t="n">
        <v>1.65</v>
      </c>
      <c r="X4" t="n">
        <v>3.41</v>
      </c>
      <c r="Y4" t="n">
        <v>1</v>
      </c>
      <c r="Z4" t="n">
        <v>10</v>
      </c>
      <c r="AA4" t="n">
        <v>207.4231558844859</v>
      </c>
      <c r="AB4" t="n">
        <v>283.8055127448245</v>
      </c>
      <c r="AC4" t="n">
        <v>256.7195129320807</v>
      </c>
      <c r="AD4" t="n">
        <v>207423.1558844859</v>
      </c>
      <c r="AE4" t="n">
        <v>283805.5127448245</v>
      </c>
      <c r="AF4" t="n">
        <v>3.137163514433353e-06</v>
      </c>
      <c r="AG4" t="n">
        <v>7</v>
      </c>
      <c r="AH4" t="n">
        <v>256719.5129320807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4.6218</v>
      </c>
      <c r="E5" t="n">
        <v>21.64</v>
      </c>
      <c r="F5" t="n">
        <v>14.35</v>
      </c>
      <c r="G5" t="n">
        <v>8.970000000000001</v>
      </c>
      <c r="H5" t="n">
        <v>0.13</v>
      </c>
      <c r="I5" t="n">
        <v>96</v>
      </c>
      <c r="J5" t="n">
        <v>243.96</v>
      </c>
      <c r="K5" t="n">
        <v>58.47</v>
      </c>
      <c r="L5" t="n">
        <v>1.75</v>
      </c>
      <c r="M5" t="n">
        <v>94</v>
      </c>
      <c r="N5" t="n">
        <v>58.74</v>
      </c>
      <c r="O5" t="n">
        <v>30323.01</v>
      </c>
      <c r="P5" t="n">
        <v>229.06</v>
      </c>
      <c r="Q5" t="n">
        <v>460.8</v>
      </c>
      <c r="R5" t="n">
        <v>132.06</v>
      </c>
      <c r="S5" t="n">
        <v>32.19</v>
      </c>
      <c r="T5" t="n">
        <v>45591.35</v>
      </c>
      <c r="U5" t="n">
        <v>0.24</v>
      </c>
      <c r="V5" t="n">
        <v>0.62</v>
      </c>
      <c r="W5" t="n">
        <v>1.61</v>
      </c>
      <c r="X5" t="n">
        <v>2.81</v>
      </c>
      <c r="Y5" t="n">
        <v>1</v>
      </c>
      <c r="Z5" t="n">
        <v>10</v>
      </c>
      <c r="AA5" t="n">
        <v>192.1861380473451</v>
      </c>
      <c r="AB5" t="n">
        <v>262.9575527302742</v>
      </c>
      <c r="AC5" t="n">
        <v>237.8612529610169</v>
      </c>
      <c r="AD5" t="n">
        <v>192186.1380473451</v>
      </c>
      <c r="AE5" t="n">
        <v>262957.5527302742</v>
      </c>
      <c r="AF5" t="n">
        <v>3.360841484170431e-06</v>
      </c>
      <c r="AG5" t="n">
        <v>7</v>
      </c>
      <c r="AH5" t="n">
        <v>237861.2529610169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4.8865</v>
      </c>
      <c r="E6" t="n">
        <v>20.46</v>
      </c>
      <c r="F6" t="n">
        <v>13.88</v>
      </c>
      <c r="G6" t="n">
        <v>10.28</v>
      </c>
      <c r="H6" t="n">
        <v>0.15</v>
      </c>
      <c r="I6" t="n">
        <v>81</v>
      </c>
      <c r="J6" t="n">
        <v>244.41</v>
      </c>
      <c r="K6" t="n">
        <v>58.47</v>
      </c>
      <c r="L6" t="n">
        <v>2</v>
      </c>
      <c r="M6" t="n">
        <v>79</v>
      </c>
      <c r="N6" t="n">
        <v>58.93</v>
      </c>
      <c r="O6" t="n">
        <v>30377.45</v>
      </c>
      <c r="P6" t="n">
        <v>221.35</v>
      </c>
      <c r="Q6" t="n">
        <v>460.73</v>
      </c>
      <c r="R6" t="n">
        <v>116.75</v>
      </c>
      <c r="S6" t="n">
        <v>32.19</v>
      </c>
      <c r="T6" t="n">
        <v>38010.57</v>
      </c>
      <c r="U6" t="n">
        <v>0.28</v>
      </c>
      <c r="V6" t="n">
        <v>0.64</v>
      </c>
      <c r="W6" t="n">
        <v>1.59</v>
      </c>
      <c r="X6" t="n">
        <v>2.35</v>
      </c>
      <c r="Y6" t="n">
        <v>1</v>
      </c>
      <c r="Z6" t="n">
        <v>10</v>
      </c>
      <c r="AA6" t="n">
        <v>172.3363158495892</v>
      </c>
      <c r="AB6" t="n">
        <v>235.7981502869675</v>
      </c>
      <c r="AC6" t="n">
        <v>213.2939057684299</v>
      </c>
      <c r="AD6" t="n">
        <v>172336.3158495892</v>
      </c>
      <c r="AE6" t="n">
        <v>235798.1502869675</v>
      </c>
      <c r="AF6" t="n">
        <v>3.553323794279028e-06</v>
      </c>
      <c r="AG6" t="n">
        <v>6</v>
      </c>
      <c r="AH6" t="n">
        <v>213293.9057684299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5.0975</v>
      </c>
      <c r="E7" t="n">
        <v>19.62</v>
      </c>
      <c r="F7" t="n">
        <v>13.55</v>
      </c>
      <c r="G7" t="n">
        <v>11.62</v>
      </c>
      <c r="H7" t="n">
        <v>0.16</v>
      </c>
      <c r="I7" t="n">
        <v>70</v>
      </c>
      <c r="J7" t="n">
        <v>244.85</v>
      </c>
      <c r="K7" t="n">
        <v>58.47</v>
      </c>
      <c r="L7" t="n">
        <v>2.25</v>
      </c>
      <c r="M7" t="n">
        <v>68</v>
      </c>
      <c r="N7" t="n">
        <v>59.12</v>
      </c>
      <c r="O7" t="n">
        <v>30431.96</v>
      </c>
      <c r="P7" t="n">
        <v>215.77</v>
      </c>
      <c r="Q7" t="n">
        <v>460.7</v>
      </c>
      <c r="R7" t="n">
        <v>106.02</v>
      </c>
      <c r="S7" t="n">
        <v>32.19</v>
      </c>
      <c r="T7" t="n">
        <v>32704.32</v>
      </c>
      <c r="U7" t="n">
        <v>0.3</v>
      </c>
      <c r="V7" t="n">
        <v>0.66</v>
      </c>
      <c r="W7" t="n">
        <v>1.57</v>
      </c>
      <c r="X7" t="n">
        <v>2.02</v>
      </c>
      <c r="Y7" t="n">
        <v>1</v>
      </c>
      <c r="Z7" t="n">
        <v>10</v>
      </c>
      <c r="AA7" t="n">
        <v>164.561873973621</v>
      </c>
      <c r="AB7" t="n">
        <v>225.1608159281042</v>
      </c>
      <c r="AC7" t="n">
        <v>203.6717836711806</v>
      </c>
      <c r="AD7" t="n">
        <v>164561.873973621</v>
      </c>
      <c r="AE7" t="n">
        <v>225160.8159281042</v>
      </c>
      <c r="AF7" t="n">
        <v>3.706756991985541e-06</v>
      </c>
      <c r="AG7" t="n">
        <v>6</v>
      </c>
      <c r="AH7" t="n">
        <v>203671.7836711806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5.2615</v>
      </c>
      <c r="E8" t="n">
        <v>19.01</v>
      </c>
      <c r="F8" t="n">
        <v>13.32</v>
      </c>
      <c r="G8" t="n">
        <v>12.89</v>
      </c>
      <c r="H8" t="n">
        <v>0.18</v>
      </c>
      <c r="I8" t="n">
        <v>62</v>
      </c>
      <c r="J8" t="n">
        <v>245.29</v>
      </c>
      <c r="K8" t="n">
        <v>58.47</v>
      </c>
      <c r="L8" t="n">
        <v>2.5</v>
      </c>
      <c r="M8" t="n">
        <v>60</v>
      </c>
      <c r="N8" t="n">
        <v>59.32</v>
      </c>
      <c r="O8" t="n">
        <v>30486.54</v>
      </c>
      <c r="P8" t="n">
        <v>211.79</v>
      </c>
      <c r="Q8" t="n">
        <v>460.71</v>
      </c>
      <c r="R8" t="n">
        <v>98.33</v>
      </c>
      <c r="S8" t="n">
        <v>32.19</v>
      </c>
      <c r="T8" t="n">
        <v>28895.89</v>
      </c>
      <c r="U8" t="n">
        <v>0.33</v>
      </c>
      <c r="V8" t="n">
        <v>0.67</v>
      </c>
      <c r="W8" t="n">
        <v>1.56</v>
      </c>
      <c r="X8" t="n">
        <v>1.79</v>
      </c>
      <c r="Y8" t="n">
        <v>1</v>
      </c>
      <c r="Z8" t="n">
        <v>10</v>
      </c>
      <c r="AA8" t="n">
        <v>159.1303400168829</v>
      </c>
      <c r="AB8" t="n">
        <v>217.7291515461323</v>
      </c>
      <c r="AC8" t="n">
        <v>196.9493869074153</v>
      </c>
      <c r="AD8" t="n">
        <v>159130.3400168829</v>
      </c>
      <c r="AE8" t="n">
        <v>217729.1515461323</v>
      </c>
      <c r="AF8" t="n">
        <v>3.826013126695816e-06</v>
      </c>
      <c r="AG8" t="n">
        <v>6</v>
      </c>
      <c r="AH8" t="n">
        <v>196949.3869074153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5.3932</v>
      </c>
      <c r="E9" t="n">
        <v>18.54</v>
      </c>
      <c r="F9" t="n">
        <v>13.14</v>
      </c>
      <c r="G9" t="n">
        <v>14.08</v>
      </c>
      <c r="H9" t="n">
        <v>0.2</v>
      </c>
      <c r="I9" t="n">
        <v>56</v>
      </c>
      <c r="J9" t="n">
        <v>245.73</v>
      </c>
      <c r="K9" t="n">
        <v>58.47</v>
      </c>
      <c r="L9" t="n">
        <v>2.75</v>
      </c>
      <c r="M9" t="n">
        <v>54</v>
      </c>
      <c r="N9" t="n">
        <v>59.51</v>
      </c>
      <c r="O9" t="n">
        <v>30541.19</v>
      </c>
      <c r="P9" t="n">
        <v>208.64</v>
      </c>
      <c r="Q9" t="n">
        <v>460.7</v>
      </c>
      <c r="R9" t="n">
        <v>92.62</v>
      </c>
      <c r="S9" t="n">
        <v>32.19</v>
      </c>
      <c r="T9" t="n">
        <v>26071.2</v>
      </c>
      <c r="U9" t="n">
        <v>0.35</v>
      </c>
      <c r="V9" t="n">
        <v>0.68</v>
      </c>
      <c r="W9" t="n">
        <v>1.55</v>
      </c>
      <c r="X9" t="n">
        <v>1.61</v>
      </c>
      <c r="Y9" t="n">
        <v>1</v>
      </c>
      <c r="Z9" t="n">
        <v>10</v>
      </c>
      <c r="AA9" t="n">
        <v>155.0312218346219</v>
      </c>
      <c r="AB9" t="n">
        <v>212.1205572088346</v>
      </c>
      <c r="AC9" t="n">
        <v>191.8760689419559</v>
      </c>
      <c r="AD9" t="n">
        <v>155031.2218346219</v>
      </c>
      <c r="AE9" t="n">
        <v>212120.5572088346</v>
      </c>
      <c r="AF9" t="n">
        <v>3.921781620240592e-06</v>
      </c>
      <c r="AG9" t="n">
        <v>6</v>
      </c>
      <c r="AH9" t="n">
        <v>191876.0689419559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5.5064</v>
      </c>
      <c r="E10" t="n">
        <v>18.16</v>
      </c>
      <c r="F10" t="n">
        <v>13</v>
      </c>
      <c r="G10" t="n">
        <v>15.29</v>
      </c>
      <c r="H10" t="n">
        <v>0.22</v>
      </c>
      <c r="I10" t="n">
        <v>51</v>
      </c>
      <c r="J10" t="n">
        <v>246.18</v>
      </c>
      <c r="K10" t="n">
        <v>58.47</v>
      </c>
      <c r="L10" t="n">
        <v>3</v>
      </c>
      <c r="M10" t="n">
        <v>49</v>
      </c>
      <c r="N10" t="n">
        <v>59.7</v>
      </c>
      <c r="O10" t="n">
        <v>30595.91</v>
      </c>
      <c r="P10" t="n">
        <v>206.01</v>
      </c>
      <c r="Q10" t="n">
        <v>460.82</v>
      </c>
      <c r="R10" t="n">
        <v>87.98999999999999</v>
      </c>
      <c r="S10" t="n">
        <v>32.19</v>
      </c>
      <c r="T10" t="n">
        <v>23782.45</v>
      </c>
      <c r="U10" t="n">
        <v>0.37</v>
      </c>
      <c r="V10" t="n">
        <v>0.6899999999999999</v>
      </c>
      <c r="W10" t="n">
        <v>1.53</v>
      </c>
      <c r="X10" t="n">
        <v>1.46</v>
      </c>
      <c r="Y10" t="n">
        <v>1</v>
      </c>
      <c r="Z10" t="n">
        <v>10</v>
      </c>
      <c r="AA10" t="n">
        <v>151.7073351640892</v>
      </c>
      <c r="AB10" t="n">
        <v>207.5726688266833</v>
      </c>
      <c r="AC10" t="n">
        <v>187.7622246439943</v>
      </c>
      <c r="AD10" t="n">
        <v>151707.3351640892</v>
      </c>
      <c r="AE10" t="n">
        <v>207572.6688266833</v>
      </c>
      <c r="AF10" t="n">
        <v>4.004097440052807e-06</v>
      </c>
      <c r="AG10" t="n">
        <v>6</v>
      </c>
      <c r="AH10" t="n">
        <v>187762.2246439943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5.6316</v>
      </c>
      <c r="E11" t="n">
        <v>17.76</v>
      </c>
      <c r="F11" t="n">
        <v>12.83</v>
      </c>
      <c r="G11" t="n">
        <v>16.73</v>
      </c>
      <c r="H11" t="n">
        <v>0.23</v>
      </c>
      <c r="I11" t="n">
        <v>46</v>
      </c>
      <c r="J11" t="n">
        <v>246.62</v>
      </c>
      <c r="K11" t="n">
        <v>58.47</v>
      </c>
      <c r="L11" t="n">
        <v>3.25</v>
      </c>
      <c r="M11" t="n">
        <v>44</v>
      </c>
      <c r="N11" t="n">
        <v>59.9</v>
      </c>
      <c r="O11" t="n">
        <v>30650.7</v>
      </c>
      <c r="P11" t="n">
        <v>203.16</v>
      </c>
      <c r="Q11" t="n">
        <v>460.69</v>
      </c>
      <c r="R11" t="n">
        <v>82.81</v>
      </c>
      <c r="S11" t="n">
        <v>32.19</v>
      </c>
      <c r="T11" t="n">
        <v>21216.53</v>
      </c>
      <c r="U11" t="n">
        <v>0.39</v>
      </c>
      <c r="V11" t="n">
        <v>0.7</v>
      </c>
      <c r="W11" t="n">
        <v>1.52</v>
      </c>
      <c r="X11" t="n">
        <v>1.29</v>
      </c>
      <c r="Y11" t="n">
        <v>1</v>
      </c>
      <c r="Z11" t="n">
        <v>10</v>
      </c>
      <c r="AA11" t="n">
        <v>148.203232235346</v>
      </c>
      <c r="AB11" t="n">
        <v>202.7782006094686</v>
      </c>
      <c r="AC11" t="n">
        <v>183.4253337443506</v>
      </c>
      <c r="AD11" t="n">
        <v>148203.232235346</v>
      </c>
      <c r="AE11" t="n">
        <v>202778.2006094686</v>
      </c>
      <c r="AF11" t="n">
        <v>4.095139318502358e-06</v>
      </c>
      <c r="AG11" t="n">
        <v>6</v>
      </c>
      <c r="AH11" t="n">
        <v>183425.3337443506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5.7045</v>
      </c>
      <c r="E12" t="n">
        <v>17.53</v>
      </c>
      <c r="F12" t="n">
        <v>12.74</v>
      </c>
      <c r="G12" t="n">
        <v>17.78</v>
      </c>
      <c r="H12" t="n">
        <v>0.25</v>
      </c>
      <c r="I12" t="n">
        <v>43</v>
      </c>
      <c r="J12" t="n">
        <v>247.07</v>
      </c>
      <c r="K12" t="n">
        <v>58.47</v>
      </c>
      <c r="L12" t="n">
        <v>3.5</v>
      </c>
      <c r="M12" t="n">
        <v>41</v>
      </c>
      <c r="N12" t="n">
        <v>60.09</v>
      </c>
      <c r="O12" t="n">
        <v>30705.56</v>
      </c>
      <c r="P12" t="n">
        <v>201.49</v>
      </c>
      <c r="Q12" t="n">
        <v>460.7</v>
      </c>
      <c r="R12" t="n">
        <v>79.48</v>
      </c>
      <c r="S12" t="n">
        <v>32.19</v>
      </c>
      <c r="T12" t="n">
        <v>19566.09</v>
      </c>
      <c r="U12" t="n">
        <v>0.4</v>
      </c>
      <c r="V12" t="n">
        <v>0.7</v>
      </c>
      <c r="W12" t="n">
        <v>1.53</v>
      </c>
      <c r="X12" t="n">
        <v>1.21</v>
      </c>
      <c r="Y12" t="n">
        <v>1</v>
      </c>
      <c r="Z12" t="n">
        <v>10</v>
      </c>
      <c r="AA12" t="n">
        <v>146.2344050010169</v>
      </c>
      <c r="AB12" t="n">
        <v>200.0843643289334</v>
      </c>
      <c r="AC12" t="n">
        <v>180.9885934176059</v>
      </c>
      <c r="AD12" t="n">
        <v>146234.4050010169</v>
      </c>
      <c r="AE12" t="n">
        <v>200084.3643289334</v>
      </c>
      <c r="AF12" t="n">
        <v>4.148150124724182e-06</v>
      </c>
      <c r="AG12" t="n">
        <v>6</v>
      </c>
      <c r="AH12" t="n">
        <v>180988.5934176059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5.7796</v>
      </c>
      <c r="E13" t="n">
        <v>17.3</v>
      </c>
      <c r="F13" t="n">
        <v>12.66</v>
      </c>
      <c r="G13" t="n">
        <v>18.98</v>
      </c>
      <c r="H13" t="n">
        <v>0.27</v>
      </c>
      <c r="I13" t="n">
        <v>40</v>
      </c>
      <c r="J13" t="n">
        <v>247.51</v>
      </c>
      <c r="K13" t="n">
        <v>58.47</v>
      </c>
      <c r="L13" t="n">
        <v>3.75</v>
      </c>
      <c r="M13" t="n">
        <v>38</v>
      </c>
      <c r="N13" t="n">
        <v>60.29</v>
      </c>
      <c r="O13" t="n">
        <v>30760.49</v>
      </c>
      <c r="P13" t="n">
        <v>199.75</v>
      </c>
      <c r="Q13" t="n">
        <v>460.78</v>
      </c>
      <c r="R13" t="n">
        <v>76.92</v>
      </c>
      <c r="S13" t="n">
        <v>32.19</v>
      </c>
      <c r="T13" t="n">
        <v>18303.46</v>
      </c>
      <c r="U13" t="n">
        <v>0.42</v>
      </c>
      <c r="V13" t="n">
        <v>0.71</v>
      </c>
      <c r="W13" t="n">
        <v>1.51</v>
      </c>
      <c r="X13" t="n">
        <v>1.12</v>
      </c>
      <c r="Y13" t="n">
        <v>1</v>
      </c>
      <c r="Z13" t="n">
        <v>10</v>
      </c>
      <c r="AA13" t="n">
        <v>144.2570388537482</v>
      </c>
      <c r="AB13" t="n">
        <v>197.3788447310039</v>
      </c>
      <c r="AC13" t="n">
        <v>178.5412848128813</v>
      </c>
      <c r="AD13" t="n">
        <v>144257.0388537481</v>
      </c>
      <c r="AE13" t="n">
        <v>197378.8447310039</v>
      </c>
      <c r="AF13" t="n">
        <v>4.20276070836285e-06</v>
      </c>
      <c r="AG13" t="n">
        <v>6</v>
      </c>
      <c r="AH13" t="n">
        <v>178541.2848128813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5.8553</v>
      </c>
      <c r="E14" t="n">
        <v>17.08</v>
      </c>
      <c r="F14" t="n">
        <v>12.57</v>
      </c>
      <c r="G14" t="n">
        <v>20.39</v>
      </c>
      <c r="H14" t="n">
        <v>0.29</v>
      </c>
      <c r="I14" t="n">
        <v>37</v>
      </c>
      <c r="J14" t="n">
        <v>247.96</v>
      </c>
      <c r="K14" t="n">
        <v>58.47</v>
      </c>
      <c r="L14" t="n">
        <v>4</v>
      </c>
      <c r="M14" t="n">
        <v>35</v>
      </c>
      <c r="N14" t="n">
        <v>60.48</v>
      </c>
      <c r="O14" t="n">
        <v>30815.5</v>
      </c>
      <c r="P14" t="n">
        <v>198.21</v>
      </c>
      <c r="Q14" t="n">
        <v>460.78</v>
      </c>
      <c r="R14" t="n">
        <v>74.37</v>
      </c>
      <c r="S14" t="n">
        <v>32.19</v>
      </c>
      <c r="T14" t="n">
        <v>17041.82</v>
      </c>
      <c r="U14" t="n">
        <v>0.43</v>
      </c>
      <c r="V14" t="n">
        <v>0.71</v>
      </c>
      <c r="W14" t="n">
        <v>1.51</v>
      </c>
      <c r="X14" t="n">
        <v>1.04</v>
      </c>
      <c r="Y14" t="n">
        <v>1</v>
      </c>
      <c r="Z14" t="n">
        <v>10</v>
      </c>
      <c r="AA14" t="n">
        <v>133.7162745601983</v>
      </c>
      <c r="AB14" t="n">
        <v>182.9565059988755</v>
      </c>
      <c r="AC14" t="n">
        <v>165.4953938474631</v>
      </c>
      <c r="AD14" t="n">
        <v>133716.2745601983</v>
      </c>
      <c r="AE14" t="n">
        <v>182956.5059988755</v>
      </c>
      <c r="AF14" t="n">
        <v>4.257807594933386e-06</v>
      </c>
      <c r="AG14" t="n">
        <v>5</v>
      </c>
      <c r="AH14" t="n">
        <v>165495.3938474631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5.9036</v>
      </c>
      <c r="E15" t="n">
        <v>16.94</v>
      </c>
      <c r="F15" t="n">
        <v>12.53</v>
      </c>
      <c r="G15" t="n">
        <v>21.48</v>
      </c>
      <c r="H15" t="n">
        <v>0.3</v>
      </c>
      <c r="I15" t="n">
        <v>35</v>
      </c>
      <c r="J15" t="n">
        <v>248.4</v>
      </c>
      <c r="K15" t="n">
        <v>58.47</v>
      </c>
      <c r="L15" t="n">
        <v>4.25</v>
      </c>
      <c r="M15" t="n">
        <v>33</v>
      </c>
      <c r="N15" t="n">
        <v>60.68</v>
      </c>
      <c r="O15" t="n">
        <v>30870.57</v>
      </c>
      <c r="P15" t="n">
        <v>197.21</v>
      </c>
      <c r="Q15" t="n">
        <v>460.7</v>
      </c>
      <c r="R15" t="n">
        <v>72.77</v>
      </c>
      <c r="S15" t="n">
        <v>32.19</v>
      </c>
      <c r="T15" t="n">
        <v>16254.19</v>
      </c>
      <c r="U15" t="n">
        <v>0.44</v>
      </c>
      <c r="V15" t="n">
        <v>0.71</v>
      </c>
      <c r="W15" t="n">
        <v>1.51</v>
      </c>
      <c r="X15" t="n">
        <v>0.99</v>
      </c>
      <c r="Y15" t="n">
        <v>1</v>
      </c>
      <c r="Z15" t="n">
        <v>10</v>
      </c>
      <c r="AA15" t="n">
        <v>132.5577200760869</v>
      </c>
      <c r="AB15" t="n">
        <v>181.3713206418985</v>
      </c>
      <c r="AC15" t="n">
        <v>164.0614963561339</v>
      </c>
      <c r="AD15" t="n">
        <v>132557.7200760869</v>
      </c>
      <c r="AE15" t="n">
        <v>181371.3206418985</v>
      </c>
      <c r="AF15" t="n">
        <v>4.292929980948669e-06</v>
      </c>
      <c r="AG15" t="n">
        <v>5</v>
      </c>
      <c r="AH15" t="n">
        <v>164061.4963561339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5.9676</v>
      </c>
      <c r="E16" t="n">
        <v>16.76</v>
      </c>
      <c r="F16" t="n">
        <v>12.44</v>
      </c>
      <c r="G16" t="n">
        <v>22.62</v>
      </c>
      <c r="H16" t="n">
        <v>0.32</v>
      </c>
      <c r="I16" t="n">
        <v>33</v>
      </c>
      <c r="J16" t="n">
        <v>248.85</v>
      </c>
      <c r="K16" t="n">
        <v>58.47</v>
      </c>
      <c r="L16" t="n">
        <v>4.5</v>
      </c>
      <c r="M16" t="n">
        <v>31</v>
      </c>
      <c r="N16" t="n">
        <v>60.88</v>
      </c>
      <c r="O16" t="n">
        <v>30925.72</v>
      </c>
      <c r="P16" t="n">
        <v>195.64</v>
      </c>
      <c r="Q16" t="n">
        <v>460.77</v>
      </c>
      <c r="R16" t="n">
        <v>69.90000000000001</v>
      </c>
      <c r="S16" t="n">
        <v>32.19</v>
      </c>
      <c r="T16" t="n">
        <v>14828.74</v>
      </c>
      <c r="U16" t="n">
        <v>0.46</v>
      </c>
      <c r="V16" t="n">
        <v>0.72</v>
      </c>
      <c r="W16" t="n">
        <v>1.5</v>
      </c>
      <c r="X16" t="n">
        <v>0.91</v>
      </c>
      <c r="Y16" t="n">
        <v>1</v>
      </c>
      <c r="Z16" t="n">
        <v>10</v>
      </c>
      <c r="AA16" t="n">
        <v>130.932061381093</v>
      </c>
      <c r="AB16" t="n">
        <v>179.1470226964091</v>
      </c>
      <c r="AC16" t="n">
        <v>162.0494822847394</v>
      </c>
      <c r="AD16" t="n">
        <v>130932.061381093</v>
      </c>
      <c r="AE16" t="n">
        <v>179147.0226964091</v>
      </c>
      <c r="AF16" t="n">
        <v>4.339468960347801e-06</v>
      </c>
      <c r="AG16" t="n">
        <v>5</v>
      </c>
      <c r="AH16" t="n">
        <v>162049.4822847394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6.0153</v>
      </c>
      <c r="E17" t="n">
        <v>16.62</v>
      </c>
      <c r="F17" t="n">
        <v>12.4</v>
      </c>
      <c r="G17" t="n">
        <v>24.01</v>
      </c>
      <c r="H17" t="n">
        <v>0.34</v>
      </c>
      <c r="I17" t="n">
        <v>31</v>
      </c>
      <c r="J17" t="n">
        <v>249.3</v>
      </c>
      <c r="K17" t="n">
        <v>58.47</v>
      </c>
      <c r="L17" t="n">
        <v>4.75</v>
      </c>
      <c r="M17" t="n">
        <v>29</v>
      </c>
      <c r="N17" t="n">
        <v>61.07</v>
      </c>
      <c r="O17" t="n">
        <v>30980.93</v>
      </c>
      <c r="P17" t="n">
        <v>194.52</v>
      </c>
      <c r="Q17" t="n">
        <v>460.83</v>
      </c>
      <c r="R17" t="n">
        <v>68.70999999999999</v>
      </c>
      <c r="S17" t="n">
        <v>32.19</v>
      </c>
      <c r="T17" t="n">
        <v>14242.49</v>
      </c>
      <c r="U17" t="n">
        <v>0.47</v>
      </c>
      <c r="V17" t="n">
        <v>0.72</v>
      </c>
      <c r="W17" t="n">
        <v>1.5</v>
      </c>
      <c r="X17" t="n">
        <v>0.87</v>
      </c>
      <c r="Y17" t="n">
        <v>1</v>
      </c>
      <c r="Z17" t="n">
        <v>10</v>
      </c>
      <c r="AA17" t="n">
        <v>129.7777104859822</v>
      </c>
      <c r="AB17" t="n">
        <v>177.567588875352</v>
      </c>
      <c r="AC17" t="n">
        <v>160.6207874108142</v>
      </c>
      <c r="AD17" t="n">
        <v>129777.7104859822</v>
      </c>
      <c r="AE17" t="n">
        <v>177567.588875352</v>
      </c>
      <c r="AF17" t="n">
        <v>4.374155043431216e-06</v>
      </c>
      <c r="AG17" t="n">
        <v>5</v>
      </c>
      <c r="AH17" t="n">
        <v>160620.7874108143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6.0695</v>
      </c>
      <c r="E18" t="n">
        <v>16.48</v>
      </c>
      <c r="F18" t="n">
        <v>12.35</v>
      </c>
      <c r="G18" t="n">
        <v>25.55</v>
      </c>
      <c r="H18" t="n">
        <v>0.36</v>
      </c>
      <c r="I18" t="n">
        <v>29</v>
      </c>
      <c r="J18" t="n">
        <v>249.75</v>
      </c>
      <c r="K18" t="n">
        <v>58.47</v>
      </c>
      <c r="L18" t="n">
        <v>5</v>
      </c>
      <c r="M18" t="n">
        <v>27</v>
      </c>
      <c r="N18" t="n">
        <v>61.27</v>
      </c>
      <c r="O18" t="n">
        <v>31036.22</v>
      </c>
      <c r="P18" t="n">
        <v>193.44</v>
      </c>
      <c r="Q18" t="n">
        <v>460.7</v>
      </c>
      <c r="R18" t="n">
        <v>67.22</v>
      </c>
      <c r="S18" t="n">
        <v>32.19</v>
      </c>
      <c r="T18" t="n">
        <v>13505.67</v>
      </c>
      <c r="U18" t="n">
        <v>0.48</v>
      </c>
      <c r="V18" t="n">
        <v>0.72</v>
      </c>
      <c r="W18" t="n">
        <v>1.49</v>
      </c>
      <c r="X18" t="n">
        <v>0.8100000000000001</v>
      </c>
      <c r="Y18" t="n">
        <v>1</v>
      </c>
      <c r="Z18" t="n">
        <v>10</v>
      </c>
      <c r="AA18" t="n">
        <v>128.5624038757352</v>
      </c>
      <c r="AB18" t="n">
        <v>175.9047527556692</v>
      </c>
      <c r="AC18" t="n">
        <v>159.1166500365883</v>
      </c>
      <c r="AD18" t="n">
        <v>128562.4038757352</v>
      </c>
      <c r="AE18" t="n">
        <v>175904.7527556692</v>
      </c>
      <c r="AF18" t="n">
        <v>4.413567741609855e-06</v>
      </c>
      <c r="AG18" t="n">
        <v>5</v>
      </c>
      <c r="AH18" t="n">
        <v>159116.6500365883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6.0989</v>
      </c>
      <c r="E19" t="n">
        <v>16.4</v>
      </c>
      <c r="F19" t="n">
        <v>12.32</v>
      </c>
      <c r="G19" t="n">
        <v>26.39</v>
      </c>
      <c r="H19" t="n">
        <v>0.37</v>
      </c>
      <c r="I19" t="n">
        <v>28</v>
      </c>
      <c r="J19" t="n">
        <v>250.2</v>
      </c>
      <c r="K19" t="n">
        <v>58.47</v>
      </c>
      <c r="L19" t="n">
        <v>5.25</v>
      </c>
      <c r="M19" t="n">
        <v>26</v>
      </c>
      <c r="N19" t="n">
        <v>61.47</v>
      </c>
      <c r="O19" t="n">
        <v>31091.59</v>
      </c>
      <c r="P19" t="n">
        <v>192.78</v>
      </c>
      <c r="Q19" t="n">
        <v>460.71</v>
      </c>
      <c r="R19" t="n">
        <v>65.98999999999999</v>
      </c>
      <c r="S19" t="n">
        <v>32.19</v>
      </c>
      <c r="T19" t="n">
        <v>12899.16</v>
      </c>
      <c r="U19" t="n">
        <v>0.49</v>
      </c>
      <c r="V19" t="n">
        <v>0.73</v>
      </c>
      <c r="W19" t="n">
        <v>1.5</v>
      </c>
      <c r="X19" t="n">
        <v>0.78</v>
      </c>
      <c r="Y19" t="n">
        <v>1</v>
      </c>
      <c r="Z19" t="n">
        <v>10</v>
      </c>
      <c r="AA19" t="n">
        <v>127.8812692011165</v>
      </c>
      <c r="AB19" t="n">
        <v>174.9727942443153</v>
      </c>
      <c r="AC19" t="n">
        <v>158.2736363375458</v>
      </c>
      <c r="AD19" t="n">
        <v>127881.2692011165</v>
      </c>
      <c r="AE19" t="n">
        <v>174972.7942443153</v>
      </c>
      <c r="AF19" t="n">
        <v>4.434946585271332e-06</v>
      </c>
      <c r="AG19" t="n">
        <v>5</v>
      </c>
      <c r="AH19" t="n">
        <v>158273.6363375458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6.1627</v>
      </c>
      <c r="E20" t="n">
        <v>16.23</v>
      </c>
      <c r="F20" t="n">
        <v>12.24</v>
      </c>
      <c r="G20" t="n">
        <v>28.25</v>
      </c>
      <c r="H20" t="n">
        <v>0.39</v>
      </c>
      <c r="I20" t="n">
        <v>26</v>
      </c>
      <c r="J20" t="n">
        <v>250.64</v>
      </c>
      <c r="K20" t="n">
        <v>58.47</v>
      </c>
      <c r="L20" t="n">
        <v>5.5</v>
      </c>
      <c r="M20" t="n">
        <v>24</v>
      </c>
      <c r="N20" t="n">
        <v>61.67</v>
      </c>
      <c r="O20" t="n">
        <v>31147.02</v>
      </c>
      <c r="P20" t="n">
        <v>191.42</v>
      </c>
      <c r="Q20" t="n">
        <v>460.69</v>
      </c>
      <c r="R20" t="n">
        <v>63.28</v>
      </c>
      <c r="S20" t="n">
        <v>32.19</v>
      </c>
      <c r="T20" t="n">
        <v>11551.99</v>
      </c>
      <c r="U20" t="n">
        <v>0.51</v>
      </c>
      <c r="V20" t="n">
        <v>0.73</v>
      </c>
      <c r="W20" t="n">
        <v>1.49</v>
      </c>
      <c r="X20" t="n">
        <v>0.71</v>
      </c>
      <c r="Y20" t="n">
        <v>1</v>
      </c>
      <c r="Z20" t="n">
        <v>10</v>
      </c>
      <c r="AA20" t="n">
        <v>126.4460204321886</v>
      </c>
      <c r="AB20" t="n">
        <v>173.0090235599623</v>
      </c>
      <c r="AC20" t="n">
        <v>156.4972851711373</v>
      </c>
      <c r="AD20" t="n">
        <v>126446.0204321886</v>
      </c>
      <c r="AE20" t="n">
        <v>173009.0235599623</v>
      </c>
      <c r="AF20" t="n">
        <v>4.481340130359842e-06</v>
      </c>
      <c r="AG20" t="n">
        <v>5</v>
      </c>
      <c r="AH20" t="n">
        <v>156497.2851711373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6.1858</v>
      </c>
      <c r="E21" t="n">
        <v>16.17</v>
      </c>
      <c r="F21" t="n">
        <v>12.23</v>
      </c>
      <c r="G21" t="n">
        <v>29.35</v>
      </c>
      <c r="H21" t="n">
        <v>0.41</v>
      </c>
      <c r="I21" t="n">
        <v>25</v>
      </c>
      <c r="J21" t="n">
        <v>251.09</v>
      </c>
      <c r="K21" t="n">
        <v>58.47</v>
      </c>
      <c r="L21" t="n">
        <v>5.75</v>
      </c>
      <c r="M21" t="n">
        <v>23</v>
      </c>
      <c r="N21" t="n">
        <v>61.87</v>
      </c>
      <c r="O21" t="n">
        <v>31202.53</v>
      </c>
      <c r="P21" t="n">
        <v>190.9</v>
      </c>
      <c r="Q21" t="n">
        <v>460.69</v>
      </c>
      <c r="R21" t="n">
        <v>63.11</v>
      </c>
      <c r="S21" t="n">
        <v>32.19</v>
      </c>
      <c r="T21" t="n">
        <v>11469.95</v>
      </c>
      <c r="U21" t="n">
        <v>0.51</v>
      </c>
      <c r="V21" t="n">
        <v>0.73</v>
      </c>
      <c r="W21" t="n">
        <v>1.49</v>
      </c>
      <c r="X21" t="n">
        <v>0.6899999999999999</v>
      </c>
      <c r="Y21" t="n">
        <v>1</v>
      </c>
      <c r="Z21" t="n">
        <v>10</v>
      </c>
      <c r="AA21" t="n">
        <v>125.9328284530288</v>
      </c>
      <c r="AB21" t="n">
        <v>172.306851653644</v>
      </c>
      <c r="AC21" t="n">
        <v>155.8621275660533</v>
      </c>
      <c r="AD21" t="n">
        <v>125932.8284530288</v>
      </c>
      <c r="AE21" t="n">
        <v>172306.851653644</v>
      </c>
      <c r="AF21" t="n">
        <v>4.498137793236716e-06</v>
      </c>
      <c r="AG21" t="n">
        <v>5</v>
      </c>
      <c r="AH21" t="n">
        <v>155862.1275660534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6.2211</v>
      </c>
      <c r="E22" t="n">
        <v>16.07</v>
      </c>
      <c r="F22" t="n">
        <v>12.18</v>
      </c>
      <c r="G22" t="n">
        <v>30.46</v>
      </c>
      <c r="H22" t="n">
        <v>0.42</v>
      </c>
      <c r="I22" t="n">
        <v>24</v>
      </c>
      <c r="J22" t="n">
        <v>251.55</v>
      </c>
      <c r="K22" t="n">
        <v>58.47</v>
      </c>
      <c r="L22" t="n">
        <v>6</v>
      </c>
      <c r="M22" t="n">
        <v>22</v>
      </c>
      <c r="N22" t="n">
        <v>62.07</v>
      </c>
      <c r="O22" t="n">
        <v>31258.11</v>
      </c>
      <c r="P22" t="n">
        <v>189.97</v>
      </c>
      <c r="Q22" t="n">
        <v>460.72</v>
      </c>
      <c r="R22" t="n">
        <v>61.74</v>
      </c>
      <c r="S22" t="n">
        <v>32.19</v>
      </c>
      <c r="T22" t="n">
        <v>10791.54</v>
      </c>
      <c r="U22" t="n">
        <v>0.52</v>
      </c>
      <c r="V22" t="n">
        <v>0.73</v>
      </c>
      <c r="W22" t="n">
        <v>1.48</v>
      </c>
      <c r="X22" t="n">
        <v>0.65</v>
      </c>
      <c r="Y22" t="n">
        <v>1</v>
      </c>
      <c r="Z22" t="n">
        <v>10</v>
      </c>
      <c r="AA22" t="n">
        <v>125.0852166934765</v>
      </c>
      <c r="AB22" t="n">
        <v>171.1471118502334</v>
      </c>
      <c r="AC22" t="n">
        <v>154.8130717017749</v>
      </c>
      <c r="AD22" t="n">
        <v>125085.2166934765</v>
      </c>
      <c r="AE22" t="n">
        <v>171147.1118502335</v>
      </c>
      <c r="AF22" t="n">
        <v>4.523806949061549e-06</v>
      </c>
      <c r="AG22" t="n">
        <v>5</v>
      </c>
      <c r="AH22" t="n">
        <v>154813.0717017749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6.2495</v>
      </c>
      <c r="E23" t="n">
        <v>16</v>
      </c>
      <c r="F23" t="n">
        <v>12.16</v>
      </c>
      <c r="G23" t="n">
        <v>31.72</v>
      </c>
      <c r="H23" t="n">
        <v>0.44</v>
      </c>
      <c r="I23" t="n">
        <v>23</v>
      </c>
      <c r="J23" t="n">
        <v>252</v>
      </c>
      <c r="K23" t="n">
        <v>58.47</v>
      </c>
      <c r="L23" t="n">
        <v>6.25</v>
      </c>
      <c r="M23" t="n">
        <v>21</v>
      </c>
      <c r="N23" t="n">
        <v>62.27</v>
      </c>
      <c r="O23" t="n">
        <v>31313.77</v>
      </c>
      <c r="P23" t="n">
        <v>189.09</v>
      </c>
      <c r="Q23" t="n">
        <v>460.69</v>
      </c>
      <c r="R23" t="n">
        <v>61.07</v>
      </c>
      <c r="S23" t="n">
        <v>32.19</v>
      </c>
      <c r="T23" t="n">
        <v>10462.43</v>
      </c>
      <c r="U23" t="n">
        <v>0.53</v>
      </c>
      <c r="V23" t="n">
        <v>0.73</v>
      </c>
      <c r="W23" t="n">
        <v>1.48</v>
      </c>
      <c r="X23" t="n">
        <v>0.62</v>
      </c>
      <c r="Y23" t="n">
        <v>1</v>
      </c>
      <c r="Z23" t="n">
        <v>10</v>
      </c>
      <c r="AA23" t="n">
        <v>124.3697401691361</v>
      </c>
      <c r="AB23" t="n">
        <v>170.1681653050348</v>
      </c>
      <c r="AC23" t="n">
        <v>153.9275544408895</v>
      </c>
      <c r="AD23" t="n">
        <v>124369.7401691361</v>
      </c>
      <c r="AE23" t="n">
        <v>170168.1653050348</v>
      </c>
      <c r="AF23" t="n">
        <v>4.544458621169915e-06</v>
      </c>
      <c r="AG23" t="n">
        <v>5</v>
      </c>
      <c r="AH23" t="n">
        <v>153927.5544408895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6.2764</v>
      </c>
      <c r="E24" t="n">
        <v>15.93</v>
      </c>
      <c r="F24" t="n">
        <v>12.14</v>
      </c>
      <c r="G24" t="n">
        <v>33.1</v>
      </c>
      <c r="H24" t="n">
        <v>0.46</v>
      </c>
      <c r="I24" t="n">
        <v>22</v>
      </c>
      <c r="J24" t="n">
        <v>252.45</v>
      </c>
      <c r="K24" t="n">
        <v>58.47</v>
      </c>
      <c r="L24" t="n">
        <v>6.5</v>
      </c>
      <c r="M24" t="n">
        <v>20</v>
      </c>
      <c r="N24" t="n">
        <v>62.47</v>
      </c>
      <c r="O24" t="n">
        <v>31369.49</v>
      </c>
      <c r="P24" t="n">
        <v>188.65</v>
      </c>
      <c r="Q24" t="n">
        <v>460.69</v>
      </c>
      <c r="R24" t="n">
        <v>60.25</v>
      </c>
      <c r="S24" t="n">
        <v>32.19</v>
      </c>
      <c r="T24" t="n">
        <v>10056.55</v>
      </c>
      <c r="U24" t="n">
        <v>0.53</v>
      </c>
      <c r="V24" t="n">
        <v>0.74</v>
      </c>
      <c r="W24" t="n">
        <v>1.48</v>
      </c>
      <c r="X24" t="n">
        <v>0.6</v>
      </c>
      <c r="Y24" t="n">
        <v>1</v>
      </c>
      <c r="Z24" t="n">
        <v>10</v>
      </c>
      <c r="AA24" t="n">
        <v>123.8491232167903</v>
      </c>
      <c r="AB24" t="n">
        <v>169.4558342228368</v>
      </c>
      <c r="AC24" t="n">
        <v>153.2832072374133</v>
      </c>
      <c r="AD24" t="n">
        <v>123849.1232167904</v>
      </c>
      <c r="AE24" t="n">
        <v>169455.8342228368</v>
      </c>
      <c r="AF24" t="n">
        <v>4.564019535948611e-06</v>
      </c>
      <c r="AG24" t="n">
        <v>5</v>
      </c>
      <c r="AH24" t="n">
        <v>153283.2072374133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6.3143</v>
      </c>
      <c r="E25" t="n">
        <v>15.84</v>
      </c>
      <c r="F25" t="n">
        <v>12.09</v>
      </c>
      <c r="G25" t="n">
        <v>34.54</v>
      </c>
      <c r="H25" t="n">
        <v>0.47</v>
      </c>
      <c r="I25" t="n">
        <v>21</v>
      </c>
      <c r="J25" t="n">
        <v>252.9</v>
      </c>
      <c r="K25" t="n">
        <v>58.47</v>
      </c>
      <c r="L25" t="n">
        <v>6.75</v>
      </c>
      <c r="M25" t="n">
        <v>19</v>
      </c>
      <c r="N25" t="n">
        <v>62.68</v>
      </c>
      <c r="O25" t="n">
        <v>31425.3</v>
      </c>
      <c r="P25" t="n">
        <v>187.5</v>
      </c>
      <c r="Q25" t="n">
        <v>460.69</v>
      </c>
      <c r="R25" t="n">
        <v>58.46</v>
      </c>
      <c r="S25" t="n">
        <v>32.19</v>
      </c>
      <c r="T25" t="n">
        <v>9167.780000000001</v>
      </c>
      <c r="U25" t="n">
        <v>0.55</v>
      </c>
      <c r="V25" t="n">
        <v>0.74</v>
      </c>
      <c r="W25" t="n">
        <v>1.48</v>
      </c>
      <c r="X25" t="n">
        <v>0.55</v>
      </c>
      <c r="Y25" t="n">
        <v>1</v>
      </c>
      <c r="Z25" t="n">
        <v>10</v>
      </c>
      <c r="AA25" t="n">
        <v>122.9088821774768</v>
      </c>
      <c r="AB25" t="n">
        <v>168.1693549523415</v>
      </c>
      <c r="AC25" t="n">
        <v>152.1195077429087</v>
      </c>
      <c r="AD25" t="n">
        <v>122908.8821774768</v>
      </c>
      <c r="AE25" t="n">
        <v>168169.3549523415</v>
      </c>
      <c r="AF25" t="n">
        <v>4.591579337811535e-06</v>
      </c>
      <c r="AG25" t="n">
        <v>5</v>
      </c>
      <c r="AH25" t="n">
        <v>152119.5077429087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6.3129</v>
      </c>
      <c r="E26" t="n">
        <v>15.84</v>
      </c>
      <c r="F26" t="n">
        <v>12.09</v>
      </c>
      <c r="G26" t="n">
        <v>34.55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187.32</v>
      </c>
      <c r="Q26" t="n">
        <v>460.77</v>
      </c>
      <c r="R26" t="n">
        <v>58.62</v>
      </c>
      <c r="S26" t="n">
        <v>32.19</v>
      </c>
      <c r="T26" t="n">
        <v>9247.42</v>
      </c>
      <c r="U26" t="n">
        <v>0.55</v>
      </c>
      <c r="V26" t="n">
        <v>0.74</v>
      </c>
      <c r="W26" t="n">
        <v>1.48</v>
      </c>
      <c r="X26" t="n">
        <v>0.5600000000000001</v>
      </c>
      <c r="Y26" t="n">
        <v>1</v>
      </c>
      <c r="Z26" t="n">
        <v>10</v>
      </c>
      <c r="AA26" t="n">
        <v>122.8572250858265</v>
      </c>
      <c r="AB26" t="n">
        <v>168.0986754405956</v>
      </c>
      <c r="AC26" t="n">
        <v>152.0555737845645</v>
      </c>
      <c r="AD26" t="n">
        <v>122857.2250858265</v>
      </c>
      <c r="AE26" t="n">
        <v>168098.6754405956</v>
      </c>
      <c r="AF26" t="n">
        <v>4.590561297637179e-06</v>
      </c>
      <c r="AG26" t="n">
        <v>5</v>
      </c>
      <c r="AH26" t="n">
        <v>152055.5737845645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6.3377</v>
      </c>
      <c r="E27" t="n">
        <v>15.78</v>
      </c>
      <c r="F27" t="n">
        <v>12.08</v>
      </c>
      <c r="G27" t="n">
        <v>36.23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187.04</v>
      </c>
      <c r="Q27" t="n">
        <v>460.72</v>
      </c>
      <c r="R27" t="n">
        <v>58.1</v>
      </c>
      <c r="S27" t="n">
        <v>32.19</v>
      </c>
      <c r="T27" t="n">
        <v>8990.469999999999</v>
      </c>
      <c r="U27" t="n">
        <v>0.55</v>
      </c>
      <c r="V27" t="n">
        <v>0.74</v>
      </c>
      <c r="W27" t="n">
        <v>1.48</v>
      </c>
      <c r="X27" t="n">
        <v>0.54</v>
      </c>
      <c r="Y27" t="n">
        <v>1</v>
      </c>
      <c r="Z27" t="n">
        <v>10</v>
      </c>
      <c r="AA27" t="n">
        <v>122.4400863989631</v>
      </c>
      <c r="AB27" t="n">
        <v>167.5279278863693</v>
      </c>
      <c r="AC27" t="n">
        <v>151.5392975758642</v>
      </c>
      <c r="AD27" t="n">
        <v>122440.0863989631</v>
      </c>
      <c r="AE27" t="n">
        <v>167527.9278863693</v>
      </c>
      <c r="AF27" t="n">
        <v>4.608595152154343e-06</v>
      </c>
      <c r="AG27" t="n">
        <v>5</v>
      </c>
      <c r="AH27" t="n">
        <v>151539.2975758642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6.3611</v>
      </c>
      <c r="E28" t="n">
        <v>15.72</v>
      </c>
      <c r="F28" t="n">
        <v>12.07</v>
      </c>
      <c r="G28" t="n">
        <v>38.1</v>
      </c>
      <c r="H28" t="n">
        <v>0.52</v>
      </c>
      <c r="I28" t="n">
        <v>19</v>
      </c>
      <c r="J28" t="n">
        <v>254.26</v>
      </c>
      <c r="K28" t="n">
        <v>58.47</v>
      </c>
      <c r="L28" t="n">
        <v>7.5</v>
      </c>
      <c r="M28" t="n">
        <v>17</v>
      </c>
      <c r="N28" t="n">
        <v>63.29</v>
      </c>
      <c r="O28" t="n">
        <v>31593.16</v>
      </c>
      <c r="P28" t="n">
        <v>186.6</v>
      </c>
      <c r="Q28" t="n">
        <v>460.75</v>
      </c>
      <c r="R28" t="n">
        <v>57.72</v>
      </c>
      <c r="S28" t="n">
        <v>32.19</v>
      </c>
      <c r="T28" t="n">
        <v>8805.110000000001</v>
      </c>
      <c r="U28" t="n">
        <v>0.5600000000000001</v>
      </c>
      <c r="V28" t="n">
        <v>0.74</v>
      </c>
      <c r="W28" t="n">
        <v>1.48</v>
      </c>
      <c r="X28" t="n">
        <v>0.53</v>
      </c>
      <c r="Y28" t="n">
        <v>1</v>
      </c>
      <c r="Z28" t="n">
        <v>10</v>
      </c>
      <c r="AA28" t="n">
        <v>121.9823441501022</v>
      </c>
      <c r="AB28" t="n">
        <v>166.9016247473154</v>
      </c>
      <c r="AC28" t="n">
        <v>150.9727679293794</v>
      </c>
      <c r="AD28" t="n">
        <v>121982.3441501022</v>
      </c>
      <c r="AE28" t="n">
        <v>166901.6247473154</v>
      </c>
      <c r="AF28" t="n">
        <v>4.62561096649715e-06</v>
      </c>
      <c r="AG28" t="n">
        <v>5</v>
      </c>
      <c r="AH28" t="n">
        <v>150972.7679293794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6.3682</v>
      </c>
      <c r="E29" t="n">
        <v>15.7</v>
      </c>
      <c r="F29" t="n">
        <v>12.05</v>
      </c>
      <c r="G29" t="n">
        <v>38.05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185.89</v>
      </c>
      <c r="Q29" t="n">
        <v>460.7</v>
      </c>
      <c r="R29" t="n">
        <v>57.4</v>
      </c>
      <c r="S29" t="n">
        <v>32.19</v>
      </c>
      <c r="T29" t="n">
        <v>8647.469999999999</v>
      </c>
      <c r="U29" t="n">
        <v>0.5600000000000001</v>
      </c>
      <c r="V29" t="n">
        <v>0.74</v>
      </c>
      <c r="W29" t="n">
        <v>1.47</v>
      </c>
      <c r="X29" t="n">
        <v>0.51</v>
      </c>
      <c r="Y29" t="n">
        <v>1</v>
      </c>
      <c r="Z29" t="n">
        <v>10</v>
      </c>
      <c r="AA29" t="n">
        <v>121.6165196323408</v>
      </c>
      <c r="AB29" t="n">
        <v>166.4010875030757</v>
      </c>
      <c r="AC29" t="n">
        <v>150.5200012572214</v>
      </c>
      <c r="AD29" t="n">
        <v>121616.5196323408</v>
      </c>
      <c r="AE29" t="n">
        <v>166401.0875030757</v>
      </c>
      <c r="AF29" t="n">
        <v>4.630773884524241e-06</v>
      </c>
      <c r="AG29" t="n">
        <v>5</v>
      </c>
      <c r="AH29" t="n">
        <v>150520.0012572214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6.3965</v>
      </c>
      <c r="E30" t="n">
        <v>15.63</v>
      </c>
      <c r="F30" t="n">
        <v>12.03</v>
      </c>
      <c r="G30" t="n">
        <v>40.09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185.48</v>
      </c>
      <c r="Q30" t="n">
        <v>460.69</v>
      </c>
      <c r="R30" t="n">
        <v>56.53</v>
      </c>
      <c r="S30" t="n">
        <v>32.19</v>
      </c>
      <c r="T30" t="n">
        <v>8219.52</v>
      </c>
      <c r="U30" t="n">
        <v>0.57</v>
      </c>
      <c r="V30" t="n">
        <v>0.74</v>
      </c>
      <c r="W30" t="n">
        <v>1.48</v>
      </c>
      <c r="X30" t="n">
        <v>0.49</v>
      </c>
      <c r="Y30" t="n">
        <v>1</v>
      </c>
      <c r="Z30" t="n">
        <v>10</v>
      </c>
      <c r="AA30" t="n">
        <v>121.1118029148205</v>
      </c>
      <c r="AB30" t="n">
        <v>165.7105118236347</v>
      </c>
      <c r="AC30" t="n">
        <v>149.895333151397</v>
      </c>
      <c r="AD30" t="n">
        <v>121111.8029148205</v>
      </c>
      <c r="AE30" t="n">
        <v>165710.5118236347</v>
      </c>
      <c r="AF30" t="n">
        <v>4.651352839477294e-06</v>
      </c>
      <c r="AG30" t="n">
        <v>5</v>
      </c>
      <c r="AH30" t="n">
        <v>149895.3331513969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6.4321</v>
      </c>
      <c r="E31" t="n">
        <v>15.55</v>
      </c>
      <c r="F31" t="n">
        <v>11.99</v>
      </c>
      <c r="G31" t="n">
        <v>42.31</v>
      </c>
      <c r="H31" t="n">
        <v>0.57</v>
      </c>
      <c r="I31" t="n">
        <v>17</v>
      </c>
      <c r="J31" t="n">
        <v>255.63</v>
      </c>
      <c r="K31" t="n">
        <v>58.47</v>
      </c>
      <c r="L31" t="n">
        <v>8.25</v>
      </c>
      <c r="M31" t="n">
        <v>15</v>
      </c>
      <c r="N31" t="n">
        <v>63.91</v>
      </c>
      <c r="O31" t="n">
        <v>31761.69</v>
      </c>
      <c r="P31" t="n">
        <v>183.92</v>
      </c>
      <c r="Q31" t="n">
        <v>460.7</v>
      </c>
      <c r="R31" t="n">
        <v>55.3</v>
      </c>
      <c r="S31" t="n">
        <v>32.19</v>
      </c>
      <c r="T31" t="n">
        <v>7608.96</v>
      </c>
      <c r="U31" t="n">
        <v>0.58</v>
      </c>
      <c r="V31" t="n">
        <v>0.75</v>
      </c>
      <c r="W31" t="n">
        <v>1.47</v>
      </c>
      <c r="X31" t="n">
        <v>0.45</v>
      </c>
      <c r="Y31" t="n">
        <v>1</v>
      </c>
      <c r="Z31" t="n">
        <v>10</v>
      </c>
      <c r="AA31" t="n">
        <v>120.0830482468523</v>
      </c>
      <c r="AB31" t="n">
        <v>164.3029243014685</v>
      </c>
      <c r="AC31" t="n">
        <v>148.6220838067844</v>
      </c>
      <c r="AD31" t="n">
        <v>120083.0482468523</v>
      </c>
      <c r="AE31" t="n">
        <v>164302.9243014685</v>
      </c>
      <c r="AF31" t="n">
        <v>4.677240146768062e-06</v>
      </c>
      <c r="AG31" t="n">
        <v>5</v>
      </c>
      <c r="AH31" t="n">
        <v>148622.0838067844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6.4365</v>
      </c>
      <c r="E32" t="n">
        <v>15.54</v>
      </c>
      <c r="F32" t="n">
        <v>11.98</v>
      </c>
      <c r="G32" t="n">
        <v>42.27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184.03</v>
      </c>
      <c r="Q32" t="n">
        <v>460.69</v>
      </c>
      <c r="R32" t="n">
        <v>54.89</v>
      </c>
      <c r="S32" t="n">
        <v>32.19</v>
      </c>
      <c r="T32" t="n">
        <v>7402.78</v>
      </c>
      <c r="U32" t="n">
        <v>0.59</v>
      </c>
      <c r="V32" t="n">
        <v>0.75</v>
      </c>
      <c r="W32" t="n">
        <v>1.47</v>
      </c>
      <c r="X32" t="n">
        <v>0.44</v>
      </c>
      <c r="Y32" t="n">
        <v>1</v>
      </c>
      <c r="Z32" t="n">
        <v>10</v>
      </c>
      <c r="AA32" t="n">
        <v>120.0679256350174</v>
      </c>
      <c r="AB32" t="n">
        <v>164.2822328767935</v>
      </c>
      <c r="AC32" t="n">
        <v>148.6033671426397</v>
      </c>
      <c r="AD32" t="n">
        <v>120067.9256350174</v>
      </c>
      <c r="AE32" t="n">
        <v>164282.2328767935</v>
      </c>
      <c r="AF32" t="n">
        <v>4.680439701601752e-06</v>
      </c>
      <c r="AG32" t="n">
        <v>5</v>
      </c>
      <c r="AH32" t="n">
        <v>148603.3671426397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6.458</v>
      </c>
      <c r="E33" t="n">
        <v>15.48</v>
      </c>
      <c r="F33" t="n">
        <v>11.97</v>
      </c>
      <c r="G33" t="n">
        <v>44.9</v>
      </c>
      <c r="H33" t="n">
        <v>0.61</v>
      </c>
      <c r="I33" t="n">
        <v>16</v>
      </c>
      <c r="J33" t="n">
        <v>256.54</v>
      </c>
      <c r="K33" t="n">
        <v>58.47</v>
      </c>
      <c r="L33" t="n">
        <v>8.75</v>
      </c>
      <c r="M33" t="n">
        <v>14</v>
      </c>
      <c r="N33" t="n">
        <v>64.31999999999999</v>
      </c>
      <c r="O33" t="n">
        <v>31874.43</v>
      </c>
      <c r="P33" t="n">
        <v>183.36</v>
      </c>
      <c r="Q33" t="n">
        <v>460.7</v>
      </c>
      <c r="R33" t="n">
        <v>54.8</v>
      </c>
      <c r="S33" t="n">
        <v>32.19</v>
      </c>
      <c r="T33" t="n">
        <v>7362.88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119.5616305191006</v>
      </c>
      <c r="AB33" t="n">
        <v>163.5894975630324</v>
      </c>
      <c r="AC33" t="n">
        <v>147.9767455149636</v>
      </c>
      <c r="AD33" t="n">
        <v>119561.6305191006</v>
      </c>
      <c r="AE33" t="n">
        <v>163589.4975630324</v>
      </c>
      <c r="AF33" t="n">
        <v>4.696073889993648e-06</v>
      </c>
      <c r="AG33" t="n">
        <v>5</v>
      </c>
      <c r="AH33" t="n">
        <v>147976.7455149636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6.4604</v>
      </c>
      <c r="E34" t="n">
        <v>15.48</v>
      </c>
      <c r="F34" t="n">
        <v>11.97</v>
      </c>
      <c r="G34" t="n">
        <v>44.87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183.06</v>
      </c>
      <c r="Q34" t="n">
        <v>460.7</v>
      </c>
      <c r="R34" t="n">
        <v>54.52</v>
      </c>
      <c r="S34" t="n">
        <v>32.19</v>
      </c>
      <c r="T34" t="n">
        <v>7222.01</v>
      </c>
      <c r="U34" t="n">
        <v>0.59</v>
      </c>
      <c r="V34" t="n">
        <v>0.75</v>
      </c>
      <c r="W34" t="n">
        <v>1.48</v>
      </c>
      <c r="X34" t="n">
        <v>0.43</v>
      </c>
      <c r="Y34" t="n">
        <v>1</v>
      </c>
      <c r="Z34" t="n">
        <v>10</v>
      </c>
      <c r="AA34" t="n">
        <v>119.4215698621082</v>
      </c>
      <c r="AB34" t="n">
        <v>163.3978603930954</v>
      </c>
      <c r="AC34" t="n">
        <v>147.8033979275608</v>
      </c>
      <c r="AD34" t="n">
        <v>119421.5698621082</v>
      </c>
      <c r="AE34" t="n">
        <v>163397.8603930954</v>
      </c>
      <c r="AF34" t="n">
        <v>4.697819101721115e-06</v>
      </c>
      <c r="AG34" t="n">
        <v>5</v>
      </c>
      <c r="AH34" t="n">
        <v>147803.3979275608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6.4642</v>
      </c>
      <c r="E35" t="n">
        <v>15.47</v>
      </c>
      <c r="F35" t="n">
        <v>11.96</v>
      </c>
      <c r="G35" t="n">
        <v>44.84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182.8</v>
      </c>
      <c r="Q35" t="n">
        <v>460.7</v>
      </c>
      <c r="R35" t="n">
        <v>54.3</v>
      </c>
      <c r="S35" t="n">
        <v>32.19</v>
      </c>
      <c r="T35" t="n">
        <v>7110.05</v>
      </c>
      <c r="U35" t="n">
        <v>0.59</v>
      </c>
      <c r="V35" t="n">
        <v>0.75</v>
      </c>
      <c r="W35" t="n">
        <v>1.47</v>
      </c>
      <c r="X35" t="n">
        <v>0.42</v>
      </c>
      <c r="Y35" t="n">
        <v>1</v>
      </c>
      <c r="Z35" t="n">
        <v>10</v>
      </c>
      <c r="AA35" t="n">
        <v>119.2754424638841</v>
      </c>
      <c r="AB35" t="n">
        <v>163.1979224401595</v>
      </c>
      <c r="AC35" t="n">
        <v>147.6225417722384</v>
      </c>
      <c r="AD35" t="n">
        <v>119275.4424638841</v>
      </c>
      <c r="AE35" t="n">
        <v>163197.9224401595</v>
      </c>
      <c r="AF35" t="n">
        <v>4.70058235362294e-06</v>
      </c>
      <c r="AG35" t="n">
        <v>5</v>
      </c>
      <c r="AH35" t="n">
        <v>147622.5417722384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6.4875</v>
      </c>
      <c r="E36" t="n">
        <v>15.41</v>
      </c>
      <c r="F36" t="n">
        <v>11.95</v>
      </c>
      <c r="G36" t="n">
        <v>47.8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182.45</v>
      </c>
      <c r="Q36" t="n">
        <v>460.69</v>
      </c>
      <c r="R36" t="n">
        <v>54.12</v>
      </c>
      <c r="S36" t="n">
        <v>32.19</v>
      </c>
      <c r="T36" t="n">
        <v>7025.75</v>
      </c>
      <c r="U36" t="n">
        <v>0.59</v>
      </c>
      <c r="V36" t="n">
        <v>0.75</v>
      </c>
      <c r="W36" t="n">
        <v>1.47</v>
      </c>
      <c r="X36" t="n">
        <v>0.42</v>
      </c>
      <c r="Y36" t="n">
        <v>1</v>
      </c>
      <c r="Z36" t="n">
        <v>10</v>
      </c>
      <c r="AA36" t="n">
        <v>118.872733726172</v>
      </c>
      <c r="AB36" t="n">
        <v>162.6469185789664</v>
      </c>
      <c r="AC36" t="n">
        <v>147.1241249462187</v>
      </c>
      <c r="AD36" t="n">
        <v>118872.733726172</v>
      </c>
      <c r="AE36" t="n">
        <v>162646.9185789664</v>
      </c>
      <c r="AF36" t="n">
        <v>4.717525450810435e-06</v>
      </c>
      <c r="AG36" t="n">
        <v>5</v>
      </c>
      <c r="AH36" t="n">
        <v>147124.1249462187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6.4969</v>
      </c>
      <c r="E37" t="n">
        <v>15.39</v>
      </c>
      <c r="F37" t="n">
        <v>11.93</v>
      </c>
      <c r="G37" t="n">
        <v>47.71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182.12</v>
      </c>
      <c r="Q37" t="n">
        <v>460.69</v>
      </c>
      <c r="R37" t="n">
        <v>53.35</v>
      </c>
      <c r="S37" t="n">
        <v>32.19</v>
      </c>
      <c r="T37" t="n">
        <v>6641.8</v>
      </c>
      <c r="U37" t="n">
        <v>0.6</v>
      </c>
      <c r="V37" t="n">
        <v>0.75</v>
      </c>
      <c r="W37" t="n">
        <v>1.47</v>
      </c>
      <c r="X37" t="n">
        <v>0.39</v>
      </c>
      <c r="Y37" t="n">
        <v>1</v>
      </c>
      <c r="Z37" t="n">
        <v>10</v>
      </c>
      <c r="AA37" t="n">
        <v>118.6328225126559</v>
      </c>
      <c r="AB37" t="n">
        <v>162.3186614724981</v>
      </c>
      <c r="AC37" t="n">
        <v>146.8271962372798</v>
      </c>
      <c r="AD37" t="n">
        <v>118632.8225126559</v>
      </c>
      <c r="AE37" t="n">
        <v>162318.6614724981</v>
      </c>
      <c r="AF37" t="n">
        <v>4.724360863409683e-06</v>
      </c>
      <c r="AG37" t="n">
        <v>5</v>
      </c>
      <c r="AH37" t="n">
        <v>146827.1962372799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6.5281</v>
      </c>
      <c r="E38" t="n">
        <v>15.32</v>
      </c>
      <c r="F38" t="n">
        <v>11.9</v>
      </c>
      <c r="G38" t="n">
        <v>51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181.24</v>
      </c>
      <c r="Q38" t="n">
        <v>460.69</v>
      </c>
      <c r="R38" t="n">
        <v>52.43</v>
      </c>
      <c r="S38" t="n">
        <v>32.19</v>
      </c>
      <c r="T38" t="n">
        <v>6187.45</v>
      </c>
      <c r="U38" t="n">
        <v>0.61</v>
      </c>
      <c r="V38" t="n">
        <v>0.75</v>
      </c>
      <c r="W38" t="n">
        <v>1.47</v>
      </c>
      <c r="X38" t="n">
        <v>0.37</v>
      </c>
      <c r="Y38" t="n">
        <v>1</v>
      </c>
      <c r="Z38" t="n">
        <v>10</v>
      </c>
      <c r="AA38" t="n">
        <v>117.9393415027739</v>
      </c>
      <c r="AB38" t="n">
        <v>161.3698101605551</v>
      </c>
      <c r="AC38" t="n">
        <v>145.9689019628272</v>
      </c>
      <c r="AD38" t="n">
        <v>117939.3415027739</v>
      </c>
      <c r="AE38" t="n">
        <v>161369.8101605551</v>
      </c>
      <c r="AF38" t="n">
        <v>4.74704861586676e-06</v>
      </c>
      <c r="AG38" t="n">
        <v>5</v>
      </c>
      <c r="AH38" t="n">
        <v>145968.9019628272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6.5293</v>
      </c>
      <c r="E39" t="n">
        <v>15.32</v>
      </c>
      <c r="F39" t="n">
        <v>11.9</v>
      </c>
      <c r="G39" t="n">
        <v>50.99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181.18</v>
      </c>
      <c r="Q39" t="n">
        <v>460.72</v>
      </c>
      <c r="R39" t="n">
        <v>52.41</v>
      </c>
      <c r="S39" t="n">
        <v>32.19</v>
      </c>
      <c r="T39" t="n">
        <v>6177.76</v>
      </c>
      <c r="U39" t="n">
        <v>0.61</v>
      </c>
      <c r="V39" t="n">
        <v>0.75</v>
      </c>
      <c r="W39" t="n">
        <v>1.47</v>
      </c>
      <c r="X39" t="n">
        <v>0.36</v>
      </c>
      <c r="Y39" t="n">
        <v>1</v>
      </c>
      <c r="Z39" t="n">
        <v>10</v>
      </c>
      <c r="AA39" t="n">
        <v>117.9036870153528</v>
      </c>
      <c r="AB39" t="n">
        <v>161.3210261179005</v>
      </c>
      <c r="AC39" t="n">
        <v>145.9247738007348</v>
      </c>
      <c r="AD39" t="n">
        <v>117903.6870153528</v>
      </c>
      <c r="AE39" t="n">
        <v>161321.0261179005</v>
      </c>
      <c r="AF39" t="n">
        <v>4.747921221730494e-06</v>
      </c>
      <c r="AG39" t="n">
        <v>5</v>
      </c>
      <c r="AH39" t="n">
        <v>145924.7738007348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6.5228</v>
      </c>
      <c r="E40" t="n">
        <v>15.33</v>
      </c>
      <c r="F40" t="n">
        <v>11.91</v>
      </c>
      <c r="G40" t="n">
        <v>51.05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180.92</v>
      </c>
      <c r="Q40" t="n">
        <v>460.69</v>
      </c>
      <c r="R40" t="n">
        <v>52.84</v>
      </c>
      <c r="S40" t="n">
        <v>32.19</v>
      </c>
      <c r="T40" t="n">
        <v>6393.73</v>
      </c>
      <c r="U40" t="n">
        <v>0.61</v>
      </c>
      <c r="V40" t="n">
        <v>0.75</v>
      </c>
      <c r="W40" t="n">
        <v>1.47</v>
      </c>
      <c r="X40" t="n">
        <v>0.38</v>
      </c>
      <c r="Y40" t="n">
        <v>1</v>
      </c>
      <c r="Z40" t="n">
        <v>10</v>
      </c>
      <c r="AA40" t="n">
        <v>117.8850317294688</v>
      </c>
      <c r="AB40" t="n">
        <v>161.295501132741</v>
      </c>
      <c r="AC40" t="n">
        <v>145.9016848843342</v>
      </c>
      <c r="AD40" t="n">
        <v>117885.0317294688</v>
      </c>
      <c r="AE40" t="n">
        <v>161295.501132741</v>
      </c>
      <c r="AF40" t="n">
        <v>4.74319460663527e-06</v>
      </c>
      <c r="AG40" t="n">
        <v>5</v>
      </c>
      <c r="AH40" t="n">
        <v>145901.6848843342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6.5564</v>
      </c>
      <c r="E41" t="n">
        <v>15.25</v>
      </c>
      <c r="F41" t="n">
        <v>11.88</v>
      </c>
      <c r="G41" t="n">
        <v>54.84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179.94</v>
      </c>
      <c r="Q41" t="n">
        <v>460.69</v>
      </c>
      <c r="R41" t="n">
        <v>52.02</v>
      </c>
      <c r="S41" t="n">
        <v>32.19</v>
      </c>
      <c r="T41" t="n">
        <v>5988.55</v>
      </c>
      <c r="U41" t="n">
        <v>0.62</v>
      </c>
      <c r="V41" t="n">
        <v>0.75</v>
      </c>
      <c r="W41" t="n">
        <v>1.46</v>
      </c>
      <c r="X41" t="n">
        <v>0.35</v>
      </c>
      <c r="Y41" t="n">
        <v>1</v>
      </c>
      <c r="Z41" t="n">
        <v>10</v>
      </c>
      <c r="AA41" t="n">
        <v>117.1344862030949</v>
      </c>
      <c r="AB41" t="n">
        <v>160.268571631825</v>
      </c>
      <c r="AC41" t="n">
        <v>144.9727640936808</v>
      </c>
      <c r="AD41" t="n">
        <v>117134.4862030949</v>
      </c>
      <c r="AE41" t="n">
        <v>160268.571631825</v>
      </c>
      <c r="AF41" t="n">
        <v>4.767627570819813e-06</v>
      </c>
      <c r="AG41" t="n">
        <v>5</v>
      </c>
      <c r="AH41" t="n">
        <v>144972.7640936808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6.5528</v>
      </c>
      <c r="E42" t="n">
        <v>15.26</v>
      </c>
      <c r="F42" t="n">
        <v>11.89</v>
      </c>
      <c r="G42" t="n">
        <v>54.88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180.36</v>
      </c>
      <c r="Q42" t="n">
        <v>460.69</v>
      </c>
      <c r="R42" t="n">
        <v>52.09</v>
      </c>
      <c r="S42" t="n">
        <v>32.19</v>
      </c>
      <c r="T42" t="n">
        <v>6020.07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117.3341622463344</v>
      </c>
      <c r="AB42" t="n">
        <v>160.5417772032704</v>
      </c>
      <c r="AC42" t="n">
        <v>145.219895308834</v>
      </c>
      <c r="AD42" t="n">
        <v>117334.1622463344</v>
      </c>
      <c r="AE42" t="n">
        <v>160541.7772032704</v>
      </c>
      <c r="AF42" t="n">
        <v>4.765009753228613e-06</v>
      </c>
      <c r="AG42" t="n">
        <v>5</v>
      </c>
      <c r="AH42" t="n">
        <v>145219.895308834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6.5579</v>
      </c>
      <c r="E43" t="n">
        <v>15.25</v>
      </c>
      <c r="F43" t="n">
        <v>11.88</v>
      </c>
      <c r="G43" t="n">
        <v>54.82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180</v>
      </c>
      <c r="Q43" t="n">
        <v>460.72</v>
      </c>
      <c r="R43" t="n">
        <v>51.73</v>
      </c>
      <c r="S43" t="n">
        <v>32.19</v>
      </c>
      <c r="T43" t="n">
        <v>5842.01</v>
      </c>
      <c r="U43" t="n">
        <v>0.62</v>
      </c>
      <c r="V43" t="n">
        <v>0.75</v>
      </c>
      <c r="W43" t="n">
        <v>1.47</v>
      </c>
      <c r="X43" t="n">
        <v>0.34</v>
      </c>
      <c r="Y43" t="n">
        <v>1</v>
      </c>
      <c r="Z43" t="n">
        <v>10</v>
      </c>
      <c r="AA43" t="n">
        <v>117.1400865082335</v>
      </c>
      <c r="AB43" t="n">
        <v>160.2762342163837</v>
      </c>
      <c r="AC43" t="n">
        <v>144.9796953719237</v>
      </c>
      <c r="AD43" t="n">
        <v>117140.0865082335</v>
      </c>
      <c r="AE43" t="n">
        <v>160276.2342163837</v>
      </c>
      <c r="AF43" t="n">
        <v>4.76871832814948e-06</v>
      </c>
      <c r="AG43" t="n">
        <v>5</v>
      </c>
      <c r="AH43" t="n">
        <v>144979.6953719237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6.5552</v>
      </c>
      <c r="E44" t="n">
        <v>15.26</v>
      </c>
      <c r="F44" t="n">
        <v>11.88</v>
      </c>
      <c r="G44" t="n">
        <v>54.85</v>
      </c>
      <c r="H44" t="n">
        <v>0.78</v>
      </c>
      <c r="I44" t="n">
        <v>13</v>
      </c>
      <c r="J44" t="n">
        <v>261.62</v>
      </c>
      <c r="K44" t="n">
        <v>58.47</v>
      </c>
      <c r="L44" t="n">
        <v>11.5</v>
      </c>
      <c r="M44" t="n">
        <v>11</v>
      </c>
      <c r="N44" t="n">
        <v>66.64</v>
      </c>
      <c r="O44" t="n">
        <v>32500.22</v>
      </c>
      <c r="P44" t="n">
        <v>179.67</v>
      </c>
      <c r="Q44" t="n">
        <v>460.71</v>
      </c>
      <c r="R44" t="n">
        <v>51.89</v>
      </c>
      <c r="S44" t="n">
        <v>32.19</v>
      </c>
      <c r="T44" t="n">
        <v>5920.78</v>
      </c>
      <c r="U44" t="n">
        <v>0.62</v>
      </c>
      <c r="V44" t="n">
        <v>0.75</v>
      </c>
      <c r="W44" t="n">
        <v>1.47</v>
      </c>
      <c r="X44" t="n">
        <v>0.35</v>
      </c>
      <c r="Y44" t="n">
        <v>1</v>
      </c>
      <c r="Z44" t="n">
        <v>10</v>
      </c>
      <c r="AA44" t="n">
        <v>117.0480935827638</v>
      </c>
      <c r="AB44" t="n">
        <v>160.1503654373146</v>
      </c>
      <c r="AC44" t="n">
        <v>144.865839332471</v>
      </c>
      <c r="AD44" t="n">
        <v>117048.0935827638</v>
      </c>
      <c r="AE44" t="n">
        <v>160150.3654373146</v>
      </c>
      <c r="AF44" t="n">
        <v>4.766754964956079e-06</v>
      </c>
      <c r="AG44" t="n">
        <v>5</v>
      </c>
      <c r="AH44" t="n">
        <v>144865.839332471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6.5912</v>
      </c>
      <c r="E45" t="n">
        <v>15.17</v>
      </c>
      <c r="F45" t="n">
        <v>11.85</v>
      </c>
      <c r="G45" t="n">
        <v>59.24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178.36</v>
      </c>
      <c r="Q45" t="n">
        <v>460.69</v>
      </c>
      <c r="R45" t="n">
        <v>50.62</v>
      </c>
      <c r="S45" t="n">
        <v>32.19</v>
      </c>
      <c r="T45" t="n">
        <v>5291.43</v>
      </c>
      <c r="U45" t="n">
        <v>0.64</v>
      </c>
      <c r="V45" t="n">
        <v>0.75</v>
      </c>
      <c r="W45" t="n">
        <v>1.47</v>
      </c>
      <c r="X45" t="n">
        <v>0.31</v>
      </c>
      <c r="Y45" t="n">
        <v>1</v>
      </c>
      <c r="Z45" t="n">
        <v>10</v>
      </c>
      <c r="AA45" t="n">
        <v>116.1584027230214</v>
      </c>
      <c r="AB45" t="n">
        <v>158.9330511526251</v>
      </c>
      <c r="AC45" t="n">
        <v>143.7647038146005</v>
      </c>
      <c r="AD45" t="n">
        <v>116158.4027230214</v>
      </c>
      <c r="AE45" t="n">
        <v>158933.0511526251</v>
      </c>
      <c r="AF45" t="n">
        <v>4.792933140868092e-06</v>
      </c>
      <c r="AG45" t="n">
        <v>5</v>
      </c>
      <c r="AH45" t="n">
        <v>143764.7038146005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6.594</v>
      </c>
      <c r="E46" t="n">
        <v>15.17</v>
      </c>
      <c r="F46" t="n">
        <v>11.84</v>
      </c>
      <c r="G46" t="n">
        <v>59.21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178.52</v>
      </c>
      <c r="Q46" t="n">
        <v>460.69</v>
      </c>
      <c r="R46" t="n">
        <v>50.58</v>
      </c>
      <c r="S46" t="n">
        <v>32.19</v>
      </c>
      <c r="T46" t="n">
        <v>5273.2</v>
      </c>
      <c r="U46" t="n">
        <v>0.64</v>
      </c>
      <c r="V46" t="n">
        <v>0.75</v>
      </c>
      <c r="W46" t="n">
        <v>1.46</v>
      </c>
      <c r="X46" t="n">
        <v>0.31</v>
      </c>
      <c r="Y46" t="n">
        <v>1</v>
      </c>
      <c r="Z46" t="n">
        <v>10</v>
      </c>
      <c r="AA46" t="n">
        <v>116.1818969995224</v>
      </c>
      <c r="AB46" t="n">
        <v>158.9651970582281</v>
      </c>
      <c r="AC46" t="n">
        <v>143.7937817600898</v>
      </c>
      <c r="AD46" t="n">
        <v>116181.8969995224</v>
      </c>
      <c r="AE46" t="n">
        <v>158965.1970582281</v>
      </c>
      <c r="AF46" t="n">
        <v>4.794969221216804e-06</v>
      </c>
      <c r="AG46" t="n">
        <v>5</v>
      </c>
      <c r="AH46" t="n">
        <v>143793.7817600898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6.5921</v>
      </c>
      <c r="E47" t="n">
        <v>15.17</v>
      </c>
      <c r="F47" t="n">
        <v>11.85</v>
      </c>
      <c r="G47" t="n">
        <v>59.23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178.25</v>
      </c>
      <c r="Q47" t="n">
        <v>460.7</v>
      </c>
      <c r="R47" t="n">
        <v>50.59</v>
      </c>
      <c r="S47" t="n">
        <v>32.19</v>
      </c>
      <c r="T47" t="n">
        <v>5276.54</v>
      </c>
      <c r="U47" t="n">
        <v>0.64</v>
      </c>
      <c r="V47" t="n">
        <v>0.75</v>
      </c>
      <c r="W47" t="n">
        <v>1.47</v>
      </c>
      <c r="X47" t="n">
        <v>0.31</v>
      </c>
      <c r="Y47" t="n">
        <v>1</v>
      </c>
      <c r="Z47" t="n">
        <v>10</v>
      </c>
      <c r="AA47" t="n">
        <v>116.1083111854209</v>
      </c>
      <c r="AB47" t="n">
        <v>158.8645137009975</v>
      </c>
      <c r="AC47" t="n">
        <v>143.7027074811633</v>
      </c>
      <c r="AD47" t="n">
        <v>116108.3111854209</v>
      </c>
      <c r="AE47" t="n">
        <v>158864.5137009975</v>
      </c>
      <c r="AF47" t="n">
        <v>4.793587595265891e-06</v>
      </c>
      <c r="AG47" t="n">
        <v>5</v>
      </c>
      <c r="AH47" t="n">
        <v>143702.7074811633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6.5917</v>
      </c>
      <c r="E48" t="n">
        <v>15.17</v>
      </c>
      <c r="F48" t="n">
        <v>11.85</v>
      </c>
      <c r="G48" t="n">
        <v>59.23</v>
      </c>
      <c r="H48" t="n">
        <v>0.84</v>
      </c>
      <c r="I48" t="n">
        <v>12</v>
      </c>
      <c r="J48" t="n">
        <v>263.48</v>
      </c>
      <c r="K48" t="n">
        <v>58.47</v>
      </c>
      <c r="L48" t="n">
        <v>12.5</v>
      </c>
      <c r="M48" t="n">
        <v>10</v>
      </c>
      <c r="N48" t="n">
        <v>67.51000000000001</v>
      </c>
      <c r="O48" t="n">
        <v>32730.13</v>
      </c>
      <c r="P48" t="n">
        <v>177.4</v>
      </c>
      <c r="Q48" t="n">
        <v>460.69</v>
      </c>
      <c r="R48" t="n">
        <v>50.79</v>
      </c>
      <c r="S48" t="n">
        <v>32.19</v>
      </c>
      <c r="T48" t="n">
        <v>5376.93</v>
      </c>
      <c r="U48" t="n">
        <v>0.63</v>
      </c>
      <c r="V48" t="n">
        <v>0.75</v>
      </c>
      <c r="W48" t="n">
        <v>1.46</v>
      </c>
      <c r="X48" t="n">
        <v>0.31</v>
      </c>
      <c r="Y48" t="n">
        <v>1</v>
      </c>
      <c r="Z48" t="n">
        <v>10</v>
      </c>
      <c r="AA48" t="n">
        <v>115.8007491336824</v>
      </c>
      <c r="AB48" t="n">
        <v>158.443693733129</v>
      </c>
      <c r="AC48" t="n">
        <v>143.3220499804035</v>
      </c>
      <c r="AD48" t="n">
        <v>115800.7491336824</v>
      </c>
      <c r="AE48" t="n">
        <v>158443.693733129</v>
      </c>
      <c r="AF48" t="n">
        <v>4.793296726644648e-06</v>
      </c>
      <c r="AG48" t="n">
        <v>5</v>
      </c>
      <c r="AH48" t="n">
        <v>143322.0499804035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6.6282</v>
      </c>
      <c r="E49" t="n">
        <v>15.09</v>
      </c>
      <c r="F49" t="n">
        <v>11.81</v>
      </c>
      <c r="G49" t="n">
        <v>64.42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176.51</v>
      </c>
      <c r="Q49" t="n">
        <v>460.72</v>
      </c>
      <c r="R49" t="n">
        <v>49.41</v>
      </c>
      <c r="S49" t="n">
        <v>32.19</v>
      </c>
      <c r="T49" t="n">
        <v>4694.2</v>
      </c>
      <c r="U49" t="n">
        <v>0.65</v>
      </c>
      <c r="V49" t="n">
        <v>0.76</v>
      </c>
      <c r="W49" t="n">
        <v>1.47</v>
      </c>
      <c r="X49" t="n">
        <v>0.28</v>
      </c>
      <c r="Y49" t="n">
        <v>1</v>
      </c>
      <c r="Z49" t="n">
        <v>10</v>
      </c>
      <c r="AA49" t="n">
        <v>115.0658104949162</v>
      </c>
      <c r="AB49" t="n">
        <v>157.4381182643652</v>
      </c>
      <c r="AC49" t="n">
        <v>142.4124452230442</v>
      </c>
      <c r="AD49" t="n">
        <v>115065.8104949162</v>
      </c>
      <c r="AE49" t="n">
        <v>157438.1182643652</v>
      </c>
      <c r="AF49" t="n">
        <v>4.819838488333214e-06</v>
      </c>
      <c r="AG49" t="n">
        <v>5</v>
      </c>
      <c r="AH49" t="n">
        <v>142412.4452230442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6.6269</v>
      </c>
      <c r="E50" t="n">
        <v>15.09</v>
      </c>
      <c r="F50" t="n">
        <v>11.81</v>
      </c>
      <c r="G50" t="n">
        <v>64.44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176.43</v>
      </c>
      <c r="Q50" t="n">
        <v>460.71</v>
      </c>
      <c r="R50" t="n">
        <v>49.48</v>
      </c>
      <c r="S50" t="n">
        <v>32.19</v>
      </c>
      <c r="T50" t="n">
        <v>4725.77</v>
      </c>
      <c r="U50" t="n">
        <v>0.65</v>
      </c>
      <c r="V50" t="n">
        <v>0.76</v>
      </c>
      <c r="W50" t="n">
        <v>1.47</v>
      </c>
      <c r="X50" t="n">
        <v>0.28</v>
      </c>
      <c r="Y50" t="n">
        <v>1</v>
      </c>
      <c r="Z50" t="n">
        <v>10</v>
      </c>
      <c r="AA50" t="n">
        <v>115.0503823402131</v>
      </c>
      <c r="AB50" t="n">
        <v>157.4170087824583</v>
      </c>
      <c r="AC50" t="n">
        <v>142.3933504004631</v>
      </c>
      <c r="AD50" t="n">
        <v>115050.3823402131</v>
      </c>
      <c r="AE50" t="n">
        <v>157417.0087824583</v>
      </c>
      <c r="AF50" t="n">
        <v>4.81889316531417e-06</v>
      </c>
      <c r="AG50" t="n">
        <v>5</v>
      </c>
      <c r="AH50" t="n">
        <v>142393.3504004631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6.6254</v>
      </c>
      <c r="E51" t="n">
        <v>15.09</v>
      </c>
      <c r="F51" t="n">
        <v>11.82</v>
      </c>
      <c r="G51" t="n">
        <v>64.45999999999999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176.94</v>
      </c>
      <c r="Q51" t="n">
        <v>460.69</v>
      </c>
      <c r="R51" t="n">
        <v>49.68</v>
      </c>
      <c r="S51" t="n">
        <v>32.19</v>
      </c>
      <c r="T51" t="n">
        <v>4828.96</v>
      </c>
      <c r="U51" t="n">
        <v>0.65</v>
      </c>
      <c r="V51" t="n">
        <v>0.76</v>
      </c>
      <c r="W51" t="n">
        <v>1.47</v>
      </c>
      <c r="X51" t="n">
        <v>0.28</v>
      </c>
      <c r="Y51" t="n">
        <v>1</v>
      </c>
      <c r="Z51" t="n">
        <v>10</v>
      </c>
      <c r="AA51" t="n">
        <v>115.2573494134997</v>
      </c>
      <c r="AB51" t="n">
        <v>157.7001902628716</v>
      </c>
      <c r="AC51" t="n">
        <v>142.6495054378336</v>
      </c>
      <c r="AD51" t="n">
        <v>115257.3494134997</v>
      </c>
      <c r="AE51" t="n">
        <v>157700.1902628716</v>
      </c>
      <c r="AF51" t="n">
        <v>4.817802407984503e-06</v>
      </c>
      <c r="AG51" t="n">
        <v>5</v>
      </c>
      <c r="AH51" t="n">
        <v>142649.5054378336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6.6273</v>
      </c>
      <c r="E52" t="n">
        <v>15.09</v>
      </c>
      <c r="F52" t="n">
        <v>11.81</v>
      </c>
      <c r="G52" t="n">
        <v>64.43000000000001</v>
      </c>
      <c r="H52" t="n">
        <v>0.91</v>
      </c>
      <c r="I52" t="n">
        <v>11</v>
      </c>
      <c r="J52" t="n">
        <v>265.36</v>
      </c>
      <c r="K52" t="n">
        <v>58.47</v>
      </c>
      <c r="L52" t="n">
        <v>13.5</v>
      </c>
      <c r="M52" t="n">
        <v>9</v>
      </c>
      <c r="N52" t="n">
        <v>68.38</v>
      </c>
      <c r="O52" t="n">
        <v>32961.36</v>
      </c>
      <c r="P52" t="n">
        <v>176.68</v>
      </c>
      <c r="Q52" t="n">
        <v>460.69</v>
      </c>
      <c r="R52" t="n">
        <v>49.47</v>
      </c>
      <c r="S52" t="n">
        <v>32.19</v>
      </c>
      <c r="T52" t="n">
        <v>4720.13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115.1373847388964</v>
      </c>
      <c r="AB52" t="n">
        <v>157.5360493026116</v>
      </c>
      <c r="AC52" t="n">
        <v>142.5010298604475</v>
      </c>
      <c r="AD52" t="n">
        <v>115137.3847388964</v>
      </c>
      <c r="AE52" t="n">
        <v>157536.0493026116</v>
      </c>
      <c r="AF52" t="n">
        <v>4.819184033935414e-06</v>
      </c>
      <c r="AG52" t="n">
        <v>5</v>
      </c>
      <c r="AH52" t="n">
        <v>142501.0298604475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6.6242</v>
      </c>
      <c r="E53" t="n">
        <v>15.1</v>
      </c>
      <c r="F53" t="n">
        <v>11.82</v>
      </c>
      <c r="G53" t="n">
        <v>64.47</v>
      </c>
      <c r="H53" t="n">
        <v>0.92</v>
      </c>
      <c r="I53" t="n">
        <v>11</v>
      </c>
      <c r="J53" t="n">
        <v>265.83</v>
      </c>
      <c r="K53" t="n">
        <v>58.47</v>
      </c>
      <c r="L53" t="n">
        <v>13.75</v>
      </c>
      <c r="M53" t="n">
        <v>9</v>
      </c>
      <c r="N53" t="n">
        <v>68.59999999999999</v>
      </c>
      <c r="O53" t="n">
        <v>33019.37</v>
      </c>
      <c r="P53" t="n">
        <v>176.22</v>
      </c>
      <c r="Q53" t="n">
        <v>460.69</v>
      </c>
      <c r="R53" t="n">
        <v>49.87</v>
      </c>
      <c r="S53" t="n">
        <v>32.19</v>
      </c>
      <c r="T53" t="n">
        <v>4921.8</v>
      </c>
      <c r="U53" t="n">
        <v>0.65</v>
      </c>
      <c r="V53" t="n">
        <v>0.76</v>
      </c>
      <c r="W53" t="n">
        <v>1.46</v>
      </c>
      <c r="X53" t="n">
        <v>0.29</v>
      </c>
      <c r="Y53" t="n">
        <v>1</v>
      </c>
      <c r="Z53" t="n">
        <v>10</v>
      </c>
      <c r="AA53" t="n">
        <v>115.0072112560869</v>
      </c>
      <c r="AB53" t="n">
        <v>157.357940200583</v>
      </c>
      <c r="AC53" t="n">
        <v>142.3399192411387</v>
      </c>
      <c r="AD53" t="n">
        <v>115007.2112560869</v>
      </c>
      <c r="AE53" t="n">
        <v>157357.940200583</v>
      </c>
      <c r="AF53" t="n">
        <v>4.816929802120769e-06</v>
      </c>
      <c r="AG53" t="n">
        <v>5</v>
      </c>
      <c r="AH53" t="n">
        <v>142339.9192411387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6.6589</v>
      </c>
      <c r="E54" t="n">
        <v>15.02</v>
      </c>
      <c r="F54" t="n">
        <v>11.79</v>
      </c>
      <c r="G54" t="n">
        <v>70.73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8</v>
      </c>
      <c r="N54" t="n">
        <v>68.81999999999999</v>
      </c>
      <c r="O54" t="n">
        <v>33077.47</v>
      </c>
      <c r="P54" t="n">
        <v>175.34</v>
      </c>
      <c r="Q54" t="n">
        <v>460.69</v>
      </c>
      <c r="R54" t="n">
        <v>48.73</v>
      </c>
      <c r="S54" t="n">
        <v>32.19</v>
      </c>
      <c r="T54" t="n">
        <v>4359.1</v>
      </c>
      <c r="U54" t="n">
        <v>0.66</v>
      </c>
      <c r="V54" t="n">
        <v>0.76</v>
      </c>
      <c r="W54" t="n">
        <v>1.46</v>
      </c>
      <c r="X54" t="n">
        <v>0.25</v>
      </c>
      <c r="Y54" t="n">
        <v>1</v>
      </c>
      <c r="Z54" t="n">
        <v>10</v>
      </c>
      <c r="AA54" t="n">
        <v>114.307476308892</v>
      </c>
      <c r="AB54" t="n">
        <v>156.4005319757043</v>
      </c>
      <c r="AC54" t="n">
        <v>141.4738847135112</v>
      </c>
      <c r="AD54" t="n">
        <v>114307.476308892</v>
      </c>
      <c r="AE54" t="n">
        <v>156400.5319757043</v>
      </c>
      <c r="AF54" t="n">
        <v>4.842162655013735e-06</v>
      </c>
      <c r="AG54" t="n">
        <v>5</v>
      </c>
      <c r="AH54" t="n">
        <v>141473.8847135112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6.6623</v>
      </c>
      <c r="E55" t="n">
        <v>15.01</v>
      </c>
      <c r="F55" t="n">
        <v>11.78</v>
      </c>
      <c r="G55" t="n">
        <v>70.68000000000001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8</v>
      </c>
      <c r="N55" t="n">
        <v>69.04000000000001</v>
      </c>
      <c r="O55" t="n">
        <v>33135.65</v>
      </c>
      <c r="P55" t="n">
        <v>174.9</v>
      </c>
      <c r="Q55" t="n">
        <v>460.69</v>
      </c>
      <c r="R55" t="n">
        <v>48.49</v>
      </c>
      <c r="S55" t="n">
        <v>32.19</v>
      </c>
      <c r="T55" t="n">
        <v>4235.33</v>
      </c>
      <c r="U55" t="n">
        <v>0.66</v>
      </c>
      <c r="V55" t="n">
        <v>0.76</v>
      </c>
      <c r="W55" t="n">
        <v>1.46</v>
      </c>
      <c r="X55" t="n">
        <v>0.25</v>
      </c>
      <c r="Y55" t="n">
        <v>1</v>
      </c>
      <c r="Z55" t="n">
        <v>10</v>
      </c>
      <c r="AA55" t="n">
        <v>114.1074333877289</v>
      </c>
      <c r="AB55" t="n">
        <v>156.1268244256981</v>
      </c>
      <c r="AC55" t="n">
        <v>141.2262994279266</v>
      </c>
      <c r="AD55" t="n">
        <v>114107.4333877289</v>
      </c>
      <c r="AE55" t="n">
        <v>156126.8244256981</v>
      </c>
      <c r="AF55" t="n">
        <v>4.844635038294315e-06</v>
      </c>
      <c r="AG55" t="n">
        <v>5</v>
      </c>
      <c r="AH55" t="n">
        <v>141226.2994279267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6.6563</v>
      </c>
      <c r="E56" t="n">
        <v>15.02</v>
      </c>
      <c r="F56" t="n">
        <v>11.79</v>
      </c>
      <c r="G56" t="n">
        <v>70.77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8</v>
      </c>
      <c r="N56" t="n">
        <v>69.27</v>
      </c>
      <c r="O56" t="n">
        <v>33193.92</v>
      </c>
      <c r="P56" t="n">
        <v>174.84</v>
      </c>
      <c r="Q56" t="n">
        <v>460.69</v>
      </c>
      <c r="R56" t="n">
        <v>49.09</v>
      </c>
      <c r="S56" t="n">
        <v>32.19</v>
      </c>
      <c r="T56" t="n">
        <v>4536.39</v>
      </c>
      <c r="U56" t="n">
        <v>0.66</v>
      </c>
      <c r="V56" t="n">
        <v>0.76</v>
      </c>
      <c r="W56" t="n">
        <v>1.46</v>
      </c>
      <c r="X56" t="n">
        <v>0.26</v>
      </c>
      <c r="Y56" t="n">
        <v>1</v>
      </c>
      <c r="Z56" t="n">
        <v>10</v>
      </c>
      <c r="AA56" t="n">
        <v>114.1529169063168</v>
      </c>
      <c r="AB56" t="n">
        <v>156.1890569824214</v>
      </c>
      <c r="AC56" t="n">
        <v>141.2825925967801</v>
      </c>
      <c r="AD56" t="n">
        <v>114152.9169063168</v>
      </c>
      <c r="AE56" t="n">
        <v>156189.0569824214</v>
      </c>
      <c r="AF56" t="n">
        <v>4.840272008975647e-06</v>
      </c>
      <c r="AG56" t="n">
        <v>5</v>
      </c>
      <c r="AH56" t="n">
        <v>141282.5925967802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6.6559</v>
      </c>
      <c r="E57" t="n">
        <v>15.02</v>
      </c>
      <c r="F57" t="n">
        <v>11.79</v>
      </c>
      <c r="G57" t="n">
        <v>70.77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8</v>
      </c>
      <c r="N57" t="n">
        <v>69.48999999999999</v>
      </c>
      <c r="O57" t="n">
        <v>33252.27</v>
      </c>
      <c r="P57" t="n">
        <v>174.91</v>
      </c>
      <c r="Q57" t="n">
        <v>460.69</v>
      </c>
      <c r="R57" t="n">
        <v>49.02</v>
      </c>
      <c r="S57" t="n">
        <v>32.19</v>
      </c>
      <c r="T57" t="n">
        <v>4500.96</v>
      </c>
      <c r="U57" t="n">
        <v>0.66</v>
      </c>
      <c r="V57" t="n">
        <v>0.76</v>
      </c>
      <c r="W57" t="n">
        <v>1.46</v>
      </c>
      <c r="X57" t="n">
        <v>0.26</v>
      </c>
      <c r="Y57" t="n">
        <v>1</v>
      </c>
      <c r="Z57" t="n">
        <v>10</v>
      </c>
      <c r="AA57" t="n">
        <v>114.1825173296505</v>
      </c>
      <c r="AB57" t="n">
        <v>156.229557587505</v>
      </c>
      <c r="AC57" t="n">
        <v>141.3192278809576</v>
      </c>
      <c r="AD57" t="n">
        <v>114182.5173296505</v>
      </c>
      <c r="AE57" t="n">
        <v>156229.557587505</v>
      </c>
      <c r="AF57" t="n">
        <v>4.839981140354401e-06</v>
      </c>
      <c r="AG57" t="n">
        <v>5</v>
      </c>
      <c r="AH57" t="n">
        <v>141319.2278809576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6.6593</v>
      </c>
      <c r="E58" t="n">
        <v>15.02</v>
      </c>
      <c r="F58" t="n">
        <v>11.79</v>
      </c>
      <c r="G58" t="n">
        <v>70.72</v>
      </c>
      <c r="H58" t="n">
        <v>1</v>
      </c>
      <c r="I58" t="n">
        <v>10</v>
      </c>
      <c r="J58" t="n">
        <v>268.19</v>
      </c>
      <c r="K58" t="n">
        <v>58.47</v>
      </c>
      <c r="L58" t="n">
        <v>15</v>
      </c>
      <c r="M58" t="n">
        <v>8</v>
      </c>
      <c r="N58" t="n">
        <v>69.70999999999999</v>
      </c>
      <c r="O58" t="n">
        <v>33310.7</v>
      </c>
      <c r="P58" t="n">
        <v>174.17</v>
      </c>
      <c r="Q58" t="n">
        <v>460.69</v>
      </c>
      <c r="R58" t="n">
        <v>48.78</v>
      </c>
      <c r="S58" t="n">
        <v>32.19</v>
      </c>
      <c r="T58" t="n">
        <v>4384.41</v>
      </c>
      <c r="U58" t="n">
        <v>0.66</v>
      </c>
      <c r="V58" t="n">
        <v>0.76</v>
      </c>
      <c r="W58" t="n">
        <v>1.46</v>
      </c>
      <c r="X58" t="n">
        <v>0.25</v>
      </c>
      <c r="Y58" t="n">
        <v>1</v>
      </c>
      <c r="Z58" t="n">
        <v>10</v>
      </c>
      <c r="AA58" t="n">
        <v>113.8783632852097</v>
      </c>
      <c r="AB58" t="n">
        <v>155.8134006055719</v>
      </c>
      <c r="AC58" t="n">
        <v>140.9427883373001</v>
      </c>
      <c r="AD58" t="n">
        <v>113878.3632852097</v>
      </c>
      <c r="AE58" t="n">
        <v>155813.4006055719</v>
      </c>
      <c r="AF58" t="n">
        <v>4.842453523634981e-06</v>
      </c>
      <c r="AG58" t="n">
        <v>5</v>
      </c>
      <c r="AH58" t="n">
        <v>140942.7883373001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6.653</v>
      </c>
      <c r="E59" t="n">
        <v>15.03</v>
      </c>
      <c r="F59" t="n">
        <v>11.8</v>
      </c>
      <c r="G59" t="n">
        <v>70.81</v>
      </c>
      <c r="H59" t="n">
        <v>1.01</v>
      </c>
      <c r="I59" t="n">
        <v>10</v>
      </c>
      <c r="J59" t="n">
        <v>268.66</v>
      </c>
      <c r="K59" t="n">
        <v>58.47</v>
      </c>
      <c r="L59" t="n">
        <v>15.25</v>
      </c>
      <c r="M59" t="n">
        <v>8</v>
      </c>
      <c r="N59" t="n">
        <v>69.94</v>
      </c>
      <c r="O59" t="n">
        <v>33369.22</v>
      </c>
      <c r="P59" t="n">
        <v>173.52</v>
      </c>
      <c r="Q59" t="n">
        <v>460.72</v>
      </c>
      <c r="R59" t="n">
        <v>49.2</v>
      </c>
      <c r="S59" t="n">
        <v>32.19</v>
      </c>
      <c r="T59" t="n">
        <v>4591.36</v>
      </c>
      <c r="U59" t="n">
        <v>0.65</v>
      </c>
      <c r="V59" t="n">
        <v>0.76</v>
      </c>
      <c r="W59" t="n">
        <v>1.46</v>
      </c>
      <c r="X59" t="n">
        <v>0.27</v>
      </c>
      <c r="Y59" t="n">
        <v>1</v>
      </c>
      <c r="Z59" t="n">
        <v>10</v>
      </c>
      <c r="AA59" t="n">
        <v>113.7122843357776</v>
      </c>
      <c r="AB59" t="n">
        <v>155.5861640600728</v>
      </c>
      <c r="AC59" t="n">
        <v>140.7372389287748</v>
      </c>
      <c r="AD59" t="n">
        <v>113712.2843357776</v>
      </c>
      <c r="AE59" t="n">
        <v>155586.1640600728</v>
      </c>
      <c r="AF59" t="n">
        <v>4.837872342850378e-06</v>
      </c>
      <c r="AG59" t="n">
        <v>5</v>
      </c>
      <c r="AH59" t="n">
        <v>140737.2389287748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6.7</v>
      </c>
      <c r="E60" t="n">
        <v>14.93</v>
      </c>
      <c r="F60" t="n">
        <v>11.74</v>
      </c>
      <c r="G60" t="n">
        <v>78.29000000000001</v>
      </c>
      <c r="H60" t="n">
        <v>1.03</v>
      </c>
      <c r="I60" t="n">
        <v>9</v>
      </c>
      <c r="J60" t="n">
        <v>269.14</v>
      </c>
      <c r="K60" t="n">
        <v>58.47</v>
      </c>
      <c r="L60" t="n">
        <v>15.5</v>
      </c>
      <c r="M60" t="n">
        <v>7</v>
      </c>
      <c r="N60" t="n">
        <v>70.16</v>
      </c>
      <c r="O60" t="n">
        <v>33427.83</v>
      </c>
      <c r="P60" t="n">
        <v>172.24</v>
      </c>
      <c r="Q60" t="n">
        <v>460.69</v>
      </c>
      <c r="R60" t="n">
        <v>47.38</v>
      </c>
      <c r="S60" t="n">
        <v>32.19</v>
      </c>
      <c r="T60" t="n">
        <v>3689.29</v>
      </c>
      <c r="U60" t="n">
        <v>0.68</v>
      </c>
      <c r="V60" t="n">
        <v>0.76</v>
      </c>
      <c r="W60" t="n">
        <v>1.46</v>
      </c>
      <c r="X60" t="n">
        <v>0.21</v>
      </c>
      <c r="Y60" t="n">
        <v>1</v>
      </c>
      <c r="Z60" t="n">
        <v>10</v>
      </c>
      <c r="AA60" t="n">
        <v>112.7382388613689</v>
      </c>
      <c r="AB60" t="n">
        <v>154.253432070134</v>
      </c>
      <c r="AC60" t="n">
        <v>139.5317010094543</v>
      </c>
      <c r="AD60" t="n">
        <v>112738.2388613689</v>
      </c>
      <c r="AE60" t="n">
        <v>154253.432070134</v>
      </c>
      <c r="AF60" t="n">
        <v>4.872049405846616e-06</v>
      </c>
      <c r="AG60" t="n">
        <v>5</v>
      </c>
      <c r="AH60" t="n">
        <v>139531.7010094543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6.6913</v>
      </c>
      <c r="E61" t="n">
        <v>14.94</v>
      </c>
      <c r="F61" t="n">
        <v>11.76</v>
      </c>
      <c r="G61" t="n">
        <v>78.42</v>
      </c>
      <c r="H61" t="n">
        <v>1.04</v>
      </c>
      <c r="I61" t="n">
        <v>9</v>
      </c>
      <c r="J61" t="n">
        <v>269.61</v>
      </c>
      <c r="K61" t="n">
        <v>58.47</v>
      </c>
      <c r="L61" t="n">
        <v>15.75</v>
      </c>
      <c r="M61" t="n">
        <v>7</v>
      </c>
      <c r="N61" t="n">
        <v>70.39</v>
      </c>
      <c r="O61" t="n">
        <v>33486.53</v>
      </c>
      <c r="P61" t="n">
        <v>172.67</v>
      </c>
      <c r="Q61" t="n">
        <v>460.7</v>
      </c>
      <c r="R61" t="n">
        <v>47.85</v>
      </c>
      <c r="S61" t="n">
        <v>32.19</v>
      </c>
      <c r="T61" t="n">
        <v>3922.53</v>
      </c>
      <c r="U61" t="n">
        <v>0.67</v>
      </c>
      <c r="V61" t="n">
        <v>0.76</v>
      </c>
      <c r="W61" t="n">
        <v>1.46</v>
      </c>
      <c r="X61" t="n">
        <v>0.23</v>
      </c>
      <c r="Y61" t="n">
        <v>1</v>
      </c>
      <c r="Z61" t="n">
        <v>10</v>
      </c>
      <c r="AA61" t="n">
        <v>112.9916087403377</v>
      </c>
      <c r="AB61" t="n">
        <v>154.6001039164291</v>
      </c>
      <c r="AC61" t="n">
        <v>139.845286981296</v>
      </c>
      <c r="AD61" t="n">
        <v>112991.6087403377</v>
      </c>
      <c r="AE61" t="n">
        <v>154600.1039164291</v>
      </c>
      <c r="AF61" t="n">
        <v>4.865723013334546e-06</v>
      </c>
      <c r="AG61" t="n">
        <v>5</v>
      </c>
      <c r="AH61" t="n">
        <v>139845.286981296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6.6978</v>
      </c>
      <c r="E62" t="n">
        <v>14.93</v>
      </c>
      <c r="F62" t="n">
        <v>11.75</v>
      </c>
      <c r="G62" t="n">
        <v>78.31999999999999</v>
      </c>
      <c r="H62" t="n">
        <v>1.05</v>
      </c>
      <c r="I62" t="n">
        <v>9</v>
      </c>
      <c r="J62" t="n">
        <v>270.09</v>
      </c>
      <c r="K62" t="n">
        <v>58.47</v>
      </c>
      <c r="L62" t="n">
        <v>16</v>
      </c>
      <c r="M62" t="n">
        <v>7</v>
      </c>
      <c r="N62" t="n">
        <v>70.62</v>
      </c>
      <c r="O62" t="n">
        <v>33545.31</v>
      </c>
      <c r="P62" t="n">
        <v>172.51</v>
      </c>
      <c r="Q62" t="n">
        <v>460.73</v>
      </c>
      <c r="R62" t="n">
        <v>47.35</v>
      </c>
      <c r="S62" t="n">
        <v>32.19</v>
      </c>
      <c r="T62" t="n">
        <v>3674.04</v>
      </c>
      <c r="U62" t="n">
        <v>0.68</v>
      </c>
      <c r="V62" t="n">
        <v>0.76</v>
      </c>
      <c r="W62" t="n">
        <v>1.46</v>
      </c>
      <c r="X62" t="n">
        <v>0.21</v>
      </c>
      <c r="Y62" t="n">
        <v>1</v>
      </c>
      <c r="Z62" t="n">
        <v>10</v>
      </c>
      <c r="AA62" t="n">
        <v>112.8628770585496</v>
      </c>
      <c r="AB62" t="n">
        <v>154.4239675501657</v>
      </c>
      <c r="AC62" t="n">
        <v>139.6859608226198</v>
      </c>
      <c r="AD62" t="n">
        <v>112862.8770585496</v>
      </c>
      <c r="AE62" t="n">
        <v>154423.9675501657</v>
      </c>
      <c r="AF62" t="n">
        <v>4.87044962842977e-06</v>
      </c>
      <c r="AG62" t="n">
        <v>5</v>
      </c>
      <c r="AH62" t="n">
        <v>139685.9608226198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6.6919</v>
      </c>
      <c r="E63" t="n">
        <v>14.94</v>
      </c>
      <c r="F63" t="n">
        <v>11.76</v>
      </c>
      <c r="G63" t="n">
        <v>78.41</v>
      </c>
      <c r="H63" t="n">
        <v>1.07</v>
      </c>
      <c r="I63" t="n">
        <v>9</v>
      </c>
      <c r="J63" t="n">
        <v>270.57</v>
      </c>
      <c r="K63" t="n">
        <v>58.47</v>
      </c>
      <c r="L63" t="n">
        <v>16.25</v>
      </c>
      <c r="M63" t="n">
        <v>7</v>
      </c>
      <c r="N63" t="n">
        <v>70.84</v>
      </c>
      <c r="O63" t="n">
        <v>33604.17</v>
      </c>
      <c r="P63" t="n">
        <v>172.85</v>
      </c>
      <c r="Q63" t="n">
        <v>460.73</v>
      </c>
      <c r="R63" t="n">
        <v>48</v>
      </c>
      <c r="S63" t="n">
        <v>32.19</v>
      </c>
      <c r="T63" t="n">
        <v>3996.11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113.0505584183386</v>
      </c>
      <c r="AB63" t="n">
        <v>154.6807614665461</v>
      </c>
      <c r="AC63" t="n">
        <v>139.9182466880335</v>
      </c>
      <c r="AD63" t="n">
        <v>113050.5584183386</v>
      </c>
      <c r="AE63" t="n">
        <v>154680.7614665461</v>
      </c>
      <c r="AF63" t="n">
        <v>4.866159316266413e-06</v>
      </c>
      <c r="AG63" t="n">
        <v>5</v>
      </c>
      <c r="AH63" t="n">
        <v>139918.2466880335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6.6881</v>
      </c>
      <c r="E64" t="n">
        <v>14.95</v>
      </c>
      <c r="F64" t="n">
        <v>11.77</v>
      </c>
      <c r="G64" t="n">
        <v>78.47</v>
      </c>
      <c r="H64" t="n">
        <v>1.08</v>
      </c>
      <c r="I64" t="n">
        <v>9</v>
      </c>
      <c r="J64" t="n">
        <v>271.05</v>
      </c>
      <c r="K64" t="n">
        <v>58.47</v>
      </c>
      <c r="L64" t="n">
        <v>16.5</v>
      </c>
      <c r="M64" t="n">
        <v>7</v>
      </c>
      <c r="N64" t="n">
        <v>71.06999999999999</v>
      </c>
      <c r="O64" t="n">
        <v>33663.13</v>
      </c>
      <c r="P64" t="n">
        <v>173.09</v>
      </c>
      <c r="Q64" t="n">
        <v>460.69</v>
      </c>
      <c r="R64" t="n">
        <v>48.2</v>
      </c>
      <c r="S64" t="n">
        <v>32.19</v>
      </c>
      <c r="T64" t="n">
        <v>4095.33</v>
      </c>
      <c r="U64" t="n">
        <v>0.67</v>
      </c>
      <c r="V64" t="n">
        <v>0.76</v>
      </c>
      <c r="W64" t="n">
        <v>1.46</v>
      </c>
      <c r="X64" t="n">
        <v>0.24</v>
      </c>
      <c r="Y64" t="n">
        <v>1</v>
      </c>
      <c r="Z64" t="n">
        <v>10</v>
      </c>
      <c r="AA64" t="n">
        <v>113.1809413251543</v>
      </c>
      <c r="AB64" t="n">
        <v>154.8591571117392</v>
      </c>
      <c r="AC64" t="n">
        <v>140.0796165032293</v>
      </c>
      <c r="AD64" t="n">
        <v>113180.9413251543</v>
      </c>
      <c r="AE64" t="n">
        <v>154859.1571117392</v>
      </c>
      <c r="AF64" t="n">
        <v>4.86339606436459e-06</v>
      </c>
      <c r="AG64" t="n">
        <v>5</v>
      </c>
      <c r="AH64" t="n">
        <v>140079.6165032293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6.6927</v>
      </c>
      <c r="E65" t="n">
        <v>14.94</v>
      </c>
      <c r="F65" t="n">
        <v>11.76</v>
      </c>
      <c r="G65" t="n">
        <v>78.40000000000001</v>
      </c>
      <c r="H65" t="n">
        <v>1.1</v>
      </c>
      <c r="I65" t="n">
        <v>9</v>
      </c>
      <c r="J65" t="n">
        <v>271.52</v>
      </c>
      <c r="K65" t="n">
        <v>58.47</v>
      </c>
      <c r="L65" t="n">
        <v>16.75</v>
      </c>
      <c r="M65" t="n">
        <v>7</v>
      </c>
      <c r="N65" t="n">
        <v>71.3</v>
      </c>
      <c r="O65" t="n">
        <v>33722.17</v>
      </c>
      <c r="P65" t="n">
        <v>172.16</v>
      </c>
      <c r="Q65" t="n">
        <v>460.69</v>
      </c>
      <c r="R65" t="n">
        <v>47.83</v>
      </c>
      <c r="S65" t="n">
        <v>32.19</v>
      </c>
      <c r="T65" t="n">
        <v>3911.54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112.7930525437091</v>
      </c>
      <c r="AB65" t="n">
        <v>154.3284305685208</v>
      </c>
      <c r="AC65" t="n">
        <v>139.5995417564161</v>
      </c>
      <c r="AD65" t="n">
        <v>112793.0525437091</v>
      </c>
      <c r="AE65" t="n">
        <v>154328.4305685208</v>
      </c>
      <c r="AF65" t="n">
        <v>4.866741053508902e-06</v>
      </c>
      <c r="AG65" t="n">
        <v>5</v>
      </c>
      <c r="AH65" t="n">
        <v>139599.5417564161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6.6897</v>
      </c>
      <c r="E66" t="n">
        <v>14.95</v>
      </c>
      <c r="F66" t="n">
        <v>11.77</v>
      </c>
      <c r="G66" t="n">
        <v>78.44</v>
      </c>
      <c r="H66" t="n">
        <v>1.11</v>
      </c>
      <c r="I66" t="n">
        <v>9</v>
      </c>
      <c r="J66" t="n">
        <v>272</v>
      </c>
      <c r="K66" t="n">
        <v>58.47</v>
      </c>
      <c r="L66" t="n">
        <v>17</v>
      </c>
      <c r="M66" t="n">
        <v>7</v>
      </c>
      <c r="N66" t="n">
        <v>71.53</v>
      </c>
      <c r="O66" t="n">
        <v>33781.3</v>
      </c>
      <c r="P66" t="n">
        <v>171.67</v>
      </c>
      <c r="Q66" t="n">
        <v>460.69</v>
      </c>
      <c r="R66" t="n">
        <v>48.15</v>
      </c>
      <c r="S66" t="n">
        <v>32.19</v>
      </c>
      <c r="T66" t="n">
        <v>4073.52</v>
      </c>
      <c r="U66" t="n">
        <v>0.67</v>
      </c>
      <c r="V66" t="n">
        <v>0.76</v>
      </c>
      <c r="W66" t="n">
        <v>1.46</v>
      </c>
      <c r="X66" t="n">
        <v>0.23</v>
      </c>
      <c r="Y66" t="n">
        <v>1</v>
      </c>
      <c r="Z66" t="n">
        <v>10</v>
      </c>
      <c r="AA66" t="n">
        <v>112.6512055108433</v>
      </c>
      <c r="AB66" t="n">
        <v>154.1343492003045</v>
      </c>
      <c r="AC66" t="n">
        <v>139.4239832415874</v>
      </c>
      <c r="AD66" t="n">
        <v>112651.2055108433</v>
      </c>
      <c r="AE66" t="n">
        <v>154134.3492003045</v>
      </c>
      <c r="AF66" t="n">
        <v>4.864559538849568e-06</v>
      </c>
      <c r="AG66" t="n">
        <v>5</v>
      </c>
      <c r="AH66" t="n">
        <v>139423.9832415874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6.688</v>
      </c>
      <c r="E67" t="n">
        <v>14.95</v>
      </c>
      <c r="F67" t="n">
        <v>11.77</v>
      </c>
      <c r="G67" t="n">
        <v>78.47</v>
      </c>
      <c r="H67" t="n">
        <v>1.13</v>
      </c>
      <c r="I67" t="n">
        <v>9</v>
      </c>
      <c r="J67" t="n">
        <v>272.48</v>
      </c>
      <c r="K67" t="n">
        <v>58.47</v>
      </c>
      <c r="L67" t="n">
        <v>17.25</v>
      </c>
      <c r="M67" t="n">
        <v>7</v>
      </c>
      <c r="N67" t="n">
        <v>71.76000000000001</v>
      </c>
      <c r="O67" t="n">
        <v>33840.65</v>
      </c>
      <c r="P67" t="n">
        <v>171.65</v>
      </c>
      <c r="Q67" t="n">
        <v>460.69</v>
      </c>
      <c r="R67" t="n">
        <v>48.21</v>
      </c>
      <c r="S67" t="n">
        <v>32.19</v>
      </c>
      <c r="T67" t="n">
        <v>4100.59</v>
      </c>
      <c r="U67" t="n">
        <v>0.67</v>
      </c>
      <c r="V67" t="n">
        <v>0.76</v>
      </c>
      <c r="W67" t="n">
        <v>1.46</v>
      </c>
      <c r="X67" t="n">
        <v>0.24</v>
      </c>
      <c r="Y67" t="n">
        <v>1</v>
      </c>
      <c r="Z67" t="n">
        <v>10</v>
      </c>
      <c r="AA67" t="n">
        <v>112.6612010948307</v>
      </c>
      <c r="AB67" t="n">
        <v>154.14802559929</v>
      </c>
      <c r="AC67" t="n">
        <v>139.4363543842487</v>
      </c>
      <c r="AD67" t="n">
        <v>112661.2010948307</v>
      </c>
      <c r="AE67" t="n">
        <v>154148.02559929</v>
      </c>
      <c r="AF67" t="n">
        <v>4.863323347209278e-06</v>
      </c>
      <c r="AG67" t="n">
        <v>5</v>
      </c>
      <c r="AH67" t="n">
        <v>139436.3543842487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6.7288</v>
      </c>
      <c r="E68" t="n">
        <v>14.86</v>
      </c>
      <c r="F68" t="n">
        <v>11.73</v>
      </c>
      <c r="G68" t="n">
        <v>87.95</v>
      </c>
      <c r="H68" t="n">
        <v>1.14</v>
      </c>
      <c r="I68" t="n">
        <v>8</v>
      </c>
      <c r="J68" t="n">
        <v>272.97</v>
      </c>
      <c r="K68" t="n">
        <v>58.47</v>
      </c>
      <c r="L68" t="n">
        <v>17.5</v>
      </c>
      <c r="M68" t="n">
        <v>6</v>
      </c>
      <c r="N68" t="n">
        <v>71.98999999999999</v>
      </c>
      <c r="O68" t="n">
        <v>33899.96</v>
      </c>
      <c r="P68" t="n">
        <v>170.03</v>
      </c>
      <c r="Q68" t="n">
        <v>460.69</v>
      </c>
      <c r="R68" t="n">
        <v>46.69</v>
      </c>
      <c r="S68" t="n">
        <v>32.19</v>
      </c>
      <c r="T68" t="n">
        <v>3348.93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111.6485642965441</v>
      </c>
      <c r="AB68" t="n">
        <v>152.7624912574925</v>
      </c>
      <c r="AC68" t="n">
        <v>138.1830534954221</v>
      </c>
      <c r="AD68" t="n">
        <v>111648.5642965441</v>
      </c>
      <c r="AE68" t="n">
        <v>152762.4912574925</v>
      </c>
      <c r="AF68" t="n">
        <v>4.892991946576224e-06</v>
      </c>
      <c r="AG68" t="n">
        <v>5</v>
      </c>
      <c r="AH68" t="n">
        <v>138183.0534954222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6.7263</v>
      </c>
      <c r="E69" t="n">
        <v>14.87</v>
      </c>
      <c r="F69" t="n">
        <v>11.73</v>
      </c>
      <c r="G69" t="n">
        <v>87.98999999999999</v>
      </c>
      <c r="H69" t="n">
        <v>1.16</v>
      </c>
      <c r="I69" t="n">
        <v>8</v>
      </c>
      <c r="J69" t="n">
        <v>273.45</v>
      </c>
      <c r="K69" t="n">
        <v>58.47</v>
      </c>
      <c r="L69" t="n">
        <v>17.75</v>
      </c>
      <c r="M69" t="n">
        <v>6</v>
      </c>
      <c r="N69" t="n">
        <v>72.22</v>
      </c>
      <c r="O69" t="n">
        <v>33959.36</v>
      </c>
      <c r="P69" t="n">
        <v>170.22</v>
      </c>
      <c r="Q69" t="n">
        <v>460.69</v>
      </c>
      <c r="R69" t="n">
        <v>46.97</v>
      </c>
      <c r="S69" t="n">
        <v>32.19</v>
      </c>
      <c r="T69" t="n">
        <v>3488.2</v>
      </c>
      <c r="U69" t="n">
        <v>0.6899999999999999</v>
      </c>
      <c r="V69" t="n">
        <v>0.76</v>
      </c>
      <c r="W69" t="n">
        <v>1.46</v>
      </c>
      <c r="X69" t="n">
        <v>0.2</v>
      </c>
      <c r="Y69" t="n">
        <v>1</v>
      </c>
      <c r="Z69" t="n">
        <v>10</v>
      </c>
      <c r="AA69" t="n">
        <v>111.7417035836005</v>
      </c>
      <c r="AB69" t="n">
        <v>152.8899285390583</v>
      </c>
      <c r="AC69" t="n">
        <v>138.2983283416948</v>
      </c>
      <c r="AD69" t="n">
        <v>111741.7035836005</v>
      </c>
      <c r="AE69" t="n">
        <v>152889.9285390583</v>
      </c>
      <c r="AF69" t="n">
        <v>4.891174017693446e-06</v>
      </c>
      <c r="AG69" t="n">
        <v>5</v>
      </c>
      <c r="AH69" t="n">
        <v>138298.3283416948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6.7285</v>
      </c>
      <c r="E70" t="n">
        <v>14.86</v>
      </c>
      <c r="F70" t="n">
        <v>11.73</v>
      </c>
      <c r="G70" t="n">
        <v>87.95999999999999</v>
      </c>
      <c r="H70" t="n">
        <v>1.17</v>
      </c>
      <c r="I70" t="n">
        <v>8</v>
      </c>
      <c r="J70" t="n">
        <v>273.93</v>
      </c>
      <c r="K70" t="n">
        <v>58.47</v>
      </c>
      <c r="L70" t="n">
        <v>18</v>
      </c>
      <c r="M70" t="n">
        <v>6</v>
      </c>
      <c r="N70" t="n">
        <v>72.45999999999999</v>
      </c>
      <c r="O70" t="n">
        <v>34018.85</v>
      </c>
      <c r="P70" t="n">
        <v>169.98</v>
      </c>
      <c r="Q70" t="n">
        <v>460.72</v>
      </c>
      <c r="R70" t="n">
        <v>46.77</v>
      </c>
      <c r="S70" t="n">
        <v>32.19</v>
      </c>
      <c r="T70" t="n">
        <v>3385.02</v>
      </c>
      <c r="U70" t="n">
        <v>0.6899999999999999</v>
      </c>
      <c r="V70" t="n">
        <v>0.76</v>
      </c>
      <c r="W70" t="n">
        <v>1.46</v>
      </c>
      <c r="X70" t="n">
        <v>0.19</v>
      </c>
      <c r="Y70" t="n">
        <v>1</v>
      </c>
      <c r="Z70" t="n">
        <v>10</v>
      </c>
      <c r="AA70" t="n">
        <v>111.6335684344112</v>
      </c>
      <c r="AB70" t="n">
        <v>152.7419732573515</v>
      </c>
      <c r="AC70" t="n">
        <v>138.1644937044175</v>
      </c>
      <c r="AD70" t="n">
        <v>111633.5684344112</v>
      </c>
      <c r="AE70" t="n">
        <v>152741.9732573515</v>
      </c>
      <c r="AF70" t="n">
        <v>4.892773795110292e-06</v>
      </c>
      <c r="AG70" t="n">
        <v>5</v>
      </c>
      <c r="AH70" t="n">
        <v>138164.4937044175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6.7327</v>
      </c>
      <c r="E71" t="n">
        <v>14.85</v>
      </c>
      <c r="F71" t="n">
        <v>11.72</v>
      </c>
      <c r="G71" t="n">
        <v>87.89</v>
      </c>
      <c r="H71" t="n">
        <v>1.18</v>
      </c>
      <c r="I71" t="n">
        <v>8</v>
      </c>
      <c r="J71" t="n">
        <v>274.41</v>
      </c>
      <c r="K71" t="n">
        <v>58.47</v>
      </c>
      <c r="L71" t="n">
        <v>18.25</v>
      </c>
      <c r="M71" t="n">
        <v>6</v>
      </c>
      <c r="N71" t="n">
        <v>72.69</v>
      </c>
      <c r="O71" t="n">
        <v>34078.44</v>
      </c>
      <c r="P71" t="n">
        <v>169.84</v>
      </c>
      <c r="Q71" t="n">
        <v>460.7</v>
      </c>
      <c r="R71" t="n">
        <v>46.53</v>
      </c>
      <c r="S71" t="n">
        <v>32.19</v>
      </c>
      <c r="T71" t="n">
        <v>3265.81</v>
      </c>
      <c r="U71" t="n">
        <v>0.6899999999999999</v>
      </c>
      <c r="V71" t="n">
        <v>0.76</v>
      </c>
      <c r="W71" t="n">
        <v>1.46</v>
      </c>
      <c r="X71" t="n">
        <v>0.18</v>
      </c>
      <c r="Y71" t="n">
        <v>1</v>
      </c>
      <c r="Z71" t="n">
        <v>10</v>
      </c>
      <c r="AA71" t="n">
        <v>111.5368065301861</v>
      </c>
      <c r="AB71" t="n">
        <v>152.6095793511568</v>
      </c>
      <c r="AC71" t="n">
        <v>138.044735286814</v>
      </c>
      <c r="AD71" t="n">
        <v>111536.8065301861</v>
      </c>
      <c r="AE71" t="n">
        <v>152609.5793511568</v>
      </c>
      <c r="AF71" t="n">
        <v>4.89582791563336e-06</v>
      </c>
      <c r="AG71" t="n">
        <v>5</v>
      </c>
      <c r="AH71" t="n">
        <v>138044.735286814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6.7282</v>
      </c>
      <c r="E72" t="n">
        <v>14.86</v>
      </c>
      <c r="F72" t="n">
        <v>11.73</v>
      </c>
      <c r="G72" t="n">
        <v>87.95999999999999</v>
      </c>
      <c r="H72" t="n">
        <v>1.2</v>
      </c>
      <c r="I72" t="n">
        <v>8</v>
      </c>
      <c r="J72" t="n">
        <v>274.9</v>
      </c>
      <c r="K72" t="n">
        <v>58.47</v>
      </c>
      <c r="L72" t="n">
        <v>18.5</v>
      </c>
      <c r="M72" t="n">
        <v>6</v>
      </c>
      <c r="N72" t="n">
        <v>72.92</v>
      </c>
      <c r="O72" t="n">
        <v>34138.11</v>
      </c>
      <c r="P72" t="n">
        <v>169.49</v>
      </c>
      <c r="Q72" t="n">
        <v>460.69</v>
      </c>
      <c r="R72" t="n">
        <v>46.89</v>
      </c>
      <c r="S72" t="n">
        <v>32.19</v>
      </c>
      <c r="T72" t="n">
        <v>3449.54</v>
      </c>
      <c r="U72" t="n">
        <v>0.6899999999999999</v>
      </c>
      <c r="V72" t="n">
        <v>0.76</v>
      </c>
      <c r="W72" t="n">
        <v>1.46</v>
      </c>
      <c r="X72" t="n">
        <v>0.19</v>
      </c>
      <c r="Y72" t="n">
        <v>1</v>
      </c>
      <c r="Z72" t="n">
        <v>10</v>
      </c>
      <c r="AA72" t="n">
        <v>111.4604003674703</v>
      </c>
      <c r="AB72" t="n">
        <v>152.5050370685273</v>
      </c>
      <c r="AC72" t="n">
        <v>137.9501703729125</v>
      </c>
      <c r="AD72" t="n">
        <v>111460.4003674703</v>
      </c>
      <c r="AE72" t="n">
        <v>152505.0370685273</v>
      </c>
      <c r="AF72" t="n">
        <v>4.892555643644359e-06</v>
      </c>
      <c r="AG72" t="n">
        <v>5</v>
      </c>
      <c r="AH72" t="n">
        <v>137950.1703729125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6.7288</v>
      </c>
      <c r="E73" t="n">
        <v>14.86</v>
      </c>
      <c r="F73" t="n">
        <v>11.73</v>
      </c>
      <c r="G73" t="n">
        <v>87.95</v>
      </c>
      <c r="H73" t="n">
        <v>1.21</v>
      </c>
      <c r="I73" t="n">
        <v>8</v>
      </c>
      <c r="J73" t="n">
        <v>275.38</v>
      </c>
      <c r="K73" t="n">
        <v>58.47</v>
      </c>
      <c r="L73" t="n">
        <v>18.75</v>
      </c>
      <c r="M73" t="n">
        <v>6</v>
      </c>
      <c r="N73" t="n">
        <v>73.16</v>
      </c>
      <c r="O73" t="n">
        <v>34197.87</v>
      </c>
      <c r="P73" t="n">
        <v>169.69</v>
      </c>
      <c r="Q73" t="n">
        <v>460.69</v>
      </c>
      <c r="R73" t="n">
        <v>46.79</v>
      </c>
      <c r="S73" t="n">
        <v>32.19</v>
      </c>
      <c r="T73" t="n">
        <v>3395.76</v>
      </c>
      <c r="U73" t="n">
        <v>0.6899999999999999</v>
      </c>
      <c r="V73" t="n">
        <v>0.76</v>
      </c>
      <c r="W73" t="n">
        <v>1.46</v>
      </c>
      <c r="X73" t="n">
        <v>0.19</v>
      </c>
      <c r="Y73" t="n">
        <v>1</v>
      </c>
      <c r="Z73" t="n">
        <v>10</v>
      </c>
      <c r="AA73" t="n">
        <v>111.5263522519486</v>
      </c>
      <c r="AB73" t="n">
        <v>152.5952753464622</v>
      </c>
      <c r="AC73" t="n">
        <v>138.0317964362516</v>
      </c>
      <c r="AD73" t="n">
        <v>111526.3522519486</v>
      </c>
      <c r="AE73" t="n">
        <v>152595.2753464622</v>
      </c>
      <c r="AF73" t="n">
        <v>4.892991946576224e-06</v>
      </c>
      <c r="AG73" t="n">
        <v>5</v>
      </c>
      <c r="AH73" t="n">
        <v>138031.7964362516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6.7265</v>
      </c>
      <c r="E74" t="n">
        <v>14.87</v>
      </c>
      <c r="F74" t="n">
        <v>11.73</v>
      </c>
      <c r="G74" t="n">
        <v>87.98999999999999</v>
      </c>
      <c r="H74" t="n">
        <v>1.23</v>
      </c>
      <c r="I74" t="n">
        <v>8</v>
      </c>
      <c r="J74" t="n">
        <v>275.87</v>
      </c>
      <c r="K74" t="n">
        <v>58.47</v>
      </c>
      <c r="L74" t="n">
        <v>19</v>
      </c>
      <c r="M74" t="n">
        <v>6</v>
      </c>
      <c r="N74" t="n">
        <v>73.39</v>
      </c>
      <c r="O74" t="n">
        <v>34257.73</v>
      </c>
      <c r="P74" t="n">
        <v>169.39</v>
      </c>
      <c r="Q74" t="n">
        <v>460.69</v>
      </c>
      <c r="R74" t="n">
        <v>46.92</v>
      </c>
      <c r="S74" t="n">
        <v>32.19</v>
      </c>
      <c r="T74" t="n">
        <v>3463.16</v>
      </c>
      <c r="U74" t="n">
        <v>0.6899999999999999</v>
      </c>
      <c r="V74" t="n">
        <v>0.76</v>
      </c>
      <c r="W74" t="n">
        <v>1.46</v>
      </c>
      <c r="X74" t="n">
        <v>0.2</v>
      </c>
      <c r="Y74" t="n">
        <v>1</v>
      </c>
      <c r="Z74" t="n">
        <v>10</v>
      </c>
      <c r="AA74" t="n">
        <v>111.4412721784872</v>
      </c>
      <c r="AB74" t="n">
        <v>152.4788650364844</v>
      </c>
      <c r="AC74" t="n">
        <v>137.9264961628751</v>
      </c>
      <c r="AD74" t="n">
        <v>111441.2721784872</v>
      </c>
      <c r="AE74" t="n">
        <v>152478.8650364844</v>
      </c>
      <c r="AF74" t="n">
        <v>4.891319452004068e-06</v>
      </c>
      <c r="AG74" t="n">
        <v>5</v>
      </c>
      <c r="AH74" t="n">
        <v>137926.4961628751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6.7276</v>
      </c>
      <c r="E75" t="n">
        <v>14.86</v>
      </c>
      <c r="F75" t="n">
        <v>11.73</v>
      </c>
      <c r="G75" t="n">
        <v>87.97</v>
      </c>
      <c r="H75" t="n">
        <v>1.24</v>
      </c>
      <c r="I75" t="n">
        <v>8</v>
      </c>
      <c r="J75" t="n">
        <v>276.35</v>
      </c>
      <c r="K75" t="n">
        <v>58.47</v>
      </c>
      <c r="L75" t="n">
        <v>19.25</v>
      </c>
      <c r="M75" t="n">
        <v>6</v>
      </c>
      <c r="N75" t="n">
        <v>73.63</v>
      </c>
      <c r="O75" t="n">
        <v>34317.68</v>
      </c>
      <c r="P75" t="n">
        <v>168.7</v>
      </c>
      <c r="Q75" t="n">
        <v>460.72</v>
      </c>
      <c r="R75" t="n">
        <v>46.88</v>
      </c>
      <c r="S75" t="n">
        <v>32.19</v>
      </c>
      <c r="T75" t="n">
        <v>3441.17</v>
      </c>
      <c r="U75" t="n">
        <v>0.6899999999999999</v>
      </c>
      <c r="V75" t="n">
        <v>0.76</v>
      </c>
      <c r="W75" t="n">
        <v>1.46</v>
      </c>
      <c r="X75" t="n">
        <v>0.2</v>
      </c>
      <c r="Y75" t="n">
        <v>1</v>
      </c>
      <c r="Z75" t="n">
        <v>10</v>
      </c>
      <c r="AA75" t="n">
        <v>111.1823250495343</v>
      </c>
      <c r="AB75" t="n">
        <v>152.1245621507101</v>
      </c>
      <c r="AC75" t="n">
        <v>137.6060074472518</v>
      </c>
      <c r="AD75" t="n">
        <v>111182.3250495343</v>
      </c>
      <c r="AE75" t="n">
        <v>152124.5621507101</v>
      </c>
      <c r="AF75" t="n">
        <v>4.892119340712491e-06</v>
      </c>
      <c r="AG75" t="n">
        <v>5</v>
      </c>
      <c r="AH75" t="n">
        <v>137606.0074472518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6.7257</v>
      </c>
      <c r="E76" t="n">
        <v>14.87</v>
      </c>
      <c r="F76" t="n">
        <v>11.73</v>
      </c>
      <c r="G76" t="n">
        <v>88</v>
      </c>
      <c r="H76" t="n">
        <v>1.25</v>
      </c>
      <c r="I76" t="n">
        <v>8</v>
      </c>
      <c r="J76" t="n">
        <v>276.84</v>
      </c>
      <c r="K76" t="n">
        <v>58.47</v>
      </c>
      <c r="L76" t="n">
        <v>19.5</v>
      </c>
      <c r="M76" t="n">
        <v>6</v>
      </c>
      <c r="N76" t="n">
        <v>73.87</v>
      </c>
      <c r="O76" t="n">
        <v>34377.72</v>
      </c>
      <c r="P76" t="n">
        <v>168.03</v>
      </c>
      <c r="Q76" t="n">
        <v>460.69</v>
      </c>
      <c r="R76" t="n">
        <v>46.99</v>
      </c>
      <c r="S76" t="n">
        <v>32.19</v>
      </c>
      <c r="T76" t="n">
        <v>3498.12</v>
      </c>
      <c r="U76" t="n">
        <v>0.68</v>
      </c>
      <c r="V76" t="n">
        <v>0.76</v>
      </c>
      <c r="W76" t="n">
        <v>1.46</v>
      </c>
      <c r="X76" t="n">
        <v>0.2</v>
      </c>
      <c r="Y76" t="n">
        <v>1</v>
      </c>
      <c r="Z76" t="n">
        <v>10</v>
      </c>
      <c r="AA76" t="n">
        <v>110.9601167926655</v>
      </c>
      <c r="AB76" t="n">
        <v>151.820527010526</v>
      </c>
      <c r="AC76" t="n">
        <v>137.3309889941307</v>
      </c>
      <c r="AD76" t="n">
        <v>110960.1167926655</v>
      </c>
      <c r="AE76" t="n">
        <v>151820.527010526</v>
      </c>
      <c r="AF76" t="n">
        <v>4.89073771476158e-06</v>
      </c>
      <c r="AG76" t="n">
        <v>5</v>
      </c>
      <c r="AH76" t="n">
        <v>137330.9889941307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6.7219</v>
      </c>
      <c r="E77" t="n">
        <v>14.88</v>
      </c>
      <c r="F77" t="n">
        <v>11.74</v>
      </c>
      <c r="G77" t="n">
        <v>88.06</v>
      </c>
      <c r="H77" t="n">
        <v>1.27</v>
      </c>
      <c r="I77" t="n">
        <v>8</v>
      </c>
      <c r="J77" t="n">
        <v>277.33</v>
      </c>
      <c r="K77" t="n">
        <v>58.47</v>
      </c>
      <c r="L77" t="n">
        <v>19.75</v>
      </c>
      <c r="M77" t="n">
        <v>6</v>
      </c>
      <c r="N77" t="n">
        <v>74.09999999999999</v>
      </c>
      <c r="O77" t="n">
        <v>34437.85</v>
      </c>
      <c r="P77" t="n">
        <v>167.31</v>
      </c>
      <c r="Q77" t="n">
        <v>460.69</v>
      </c>
      <c r="R77" t="n">
        <v>47.27</v>
      </c>
      <c r="S77" t="n">
        <v>32.19</v>
      </c>
      <c r="T77" t="n">
        <v>3636.02</v>
      </c>
      <c r="U77" t="n">
        <v>0.68</v>
      </c>
      <c r="V77" t="n">
        <v>0.76</v>
      </c>
      <c r="W77" t="n">
        <v>1.46</v>
      </c>
      <c r="X77" t="n">
        <v>0.21</v>
      </c>
      <c r="Y77" t="n">
        <v>1</v>
      </c>
      <c r="Z77" t="n">
        <v>10</v>
      </c>
      <c r="AA77" t="n">
        <v>110.7432388145633</v>
      </c>
      <c r="AB77" t="n">
        <v>151.5237849929055</v>
      </c>
      <c r="AC77" t="n">
        <v>137.0625676181918</v>
      </c>
      <c r="AD77" t="n">
        <v>110743.2388145633</v>
      </c>
      <c r="AE77" t="n">
        <v>151523.7849929055</v>
      </c>
      <c r="AF77" t="n">
        <v>4.887974462859756e-06</v>
      </c>
      <c r="AG77" t="n">
        <v>5</v>
      </c>
      <c r="AH77" t="n">
        <v>137062.5676181919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6.7554</v>
      </c>
      <c r="E78" t="n">
        <v>14.8</v>
      </c>
      <c r="F78" t="n">
        <v>11.72</v>
      </c>
      <c r="G78" t="n">
        <v>100.42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5</v>
      </c>
      <c r="N78" t="n">
        <v>74.34</v>
      </c>
      <c r="O78" t="n">
        <v>34498.07</v>
      </c>
      <c r="P78" t="n">
        <v>167.03</v>
      </c>
      <c r="Q78" t="n">
        <v>460.69</v>
      </c>
      <c r="R78" t="n">
        <v>46.51</v>
      </c>
      <c r="S78" t="n">
        <v>32.19</v>
      </c>
      <c r="T78" t="n">
        <v>3262.49</v>
      </c>
      <c r="U78" t="n">
        <v>0.6899999999999999</v>
      </c>
      <c r="V78" t="n">
        <v>0.76</v>
      </c>
      <c r="W78" t="n">
        <v>1.46</v>
      </c>
      <c r="X78" t="n">
        <v>0.18</v>
      </c>
      <c r="Y78" t="n">
        <v>1</v>
      </c>
      <c r="Z78" t="n">
        <v>10</v>
      </c>
      <c r="AA78" t="n">
        <v>110.3067274195303</v>
      </c>
      <c r="AB78" t="n">
        <v>150.9265308446981</v>
      </c>
      <c r="AC78" t="n">
        <v>136.5223145676377</v>
      </c>
      <c r="AD78" t="n">
        <v>110306.7274195303</v>
      </c>
      <c r="AE78" t="n">
        <v>150926.5308446981</v>
      </c>
      <c r="AF78" t="n">
        <v>4.912334709888989e-06</v>
      </c>
      <c r="AG78" t="n">
        <v>5</v>
      </c>
      <c r="AH78" t="n">
        <v>136522.3145676377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6.7585</v>
      </c>
      <c r="E79" t="n">
        <v>14.8</v>
      </c>
      <c r="F79" t="n">
        <v>11.71</v>
      </c>
      <c r="G79" t="n">
        <v>100.36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167.07</v>
      </c>
      <c r="Q79" t="n">
        <v>460.69</v>
      </c>
      <c r="R79" t="n">
        <v>46.28</v>
      </c>
      <c r="S79" t="n">
        <v>32.19</v>
      </c>
      <c r="T79" t="n">
        <v>3147.49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110.286225526608</v>
      </c>
      <c r="AB79" t="n">
        <v>150.8984792503221</v>
      </c>
      <c r="AC79" t="n">
        <v>136.4969401780583</v>
      </c>
      <c r="AD79" t="n">
        <v>110286.225526608</v>
      </c>
      <c r="AE79" t="n">
        <v>150898.4792503221</v>
      </c>
      <c r="AF79" t="n">
        <v>4.914588941703634e-06</v>
      </c>
      <c r="AG79" t="n">
        <v>5</v>
      </c>
      <c r="AH79" t="n">
        <v>136496.9401780583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6.7603</v>
      </c>
      <c r="E80" t="n">
        <v>14.79</v>
      </c>
      <c r="F80" t="n">
        <v>11.7</v>
      </c>
      <c r="G80" t="n">
        <v>100.33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5</v>
      </c>
      <c r="N80" t="n">
        <v>74.81999999999999</v>
      </c>
      <c r="O80" t="n">
        <v>34618.81</v>
      </c>
      <c r="P80" t="n">
        <v>167.07</v>
      </c>
      <c r="Q80" t="n">
        <v>460.69</v>
      </c>
      <c r="R80" t="n">
        <v>46.08</v>
      </c>
      <c r="S80" t="n">
        <v>32.19</v>
      </c>
      <c r="T80" t="n">
        <v>3045.17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110.2640065635103</v>
      </c>
      <c r="AB80" t="n">
        <v>150.8680782847804</v>
      </c>
      <c r="AC80" t="n">
        <v>136.4694406379999</v>
      </c>
      <c r="AD80" t="n">
        <v>110264.0065635103</v>
      </c>
      <c r="AE80" t="n">
        <v>150868.0782847804</v>
      </c>
      <c r="AF80" t="n">
        <v>4.915897850499235e-06</v>
      </c>
      <c r="AG80" t="n">
        <v>5</v>
      </c>
      <c r="AH80" t="n">
        <v>136469.4406379999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6.7574</v>
      </c>
      <c r="E81" t="n">
        <v>14.8</v>
      </c>
      <c r="F81" t="n">
        <v>11.71</v>
      </c>
      <c r="G81" t="n">
        <v>100.38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5</v>
      </c>
      <c r="N81" t="n">
        <v>75.06</v>
      </c>
      <c r="O81" t="n">
        <v>34679.32</v>
      </c>
      <c r="P81" t="n">
        <v>167.43</v>
      </c>
      <c r="Q81" t="n">
        <v>460.71</v>
      </c>
      <c r="R81" t="n">
        <v>46.3</v>
      </c>
      <c r="S81" t="n">
        <v>32.19</v>
      </c>
      <c r="T81" t="n">
        <v>3155.68</v>
      </c>
      <c r="U81" t="n">
        <v>0.7</v>
      </c>
      <c r="V81" t="n">
        <v>0.76</v>
      </c>
      <c r="W81" t="n">
        <v>1.46</v>
      </c>
      <c r="X81" t="n">
        <v>0.18</v>
      </c>
      <c r="Y81" t="n">
        <v>1</v>
      </c>
      <c r="Z81" t="n">
        <v>10</v>
      </c>
      <c r="AA81" t="n">
        <v>110.4257271441344</v>
      </c>
      <c r="AB81" t="n">
        <v>151.0893515177987</v>
      </c>
      <c r="AC81" t="n">
        <v>136.6695958642179</v>
      </c>
      <c r="AD81" t="n">
        <v>110425.7271441344</v>
      </c>
      <c r="AE81" t="n">
        <v>151089.3515177987</v>
      </c>
      <c r="AF81" t="n">
        <v>4.913789052995212e-06</v>
      </c>
      <c r="AG81" t="n">
        <v>5</v>
      </c>
      <c r="AH81" t="n">
        <v>136669.5958642178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6.7618</v>
      </c>
      <c r="E82" t="n">
        <v>14.79</v>
      </c>
      <c r="F82" t="n">
        <v>11.7</v>
      </c>
      <c r="G82" t="n">
        <v>100.3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5</v>
      </c>
      <c r="N82" t="n">
        <v>75.3</v>
      </c>
      <c r="O82" t="n">
        <v>34739.92</v>
      </c>
      <c r="P82" t="n">
        <v>167.29</v>
      </c>
      <c r="Q82" t="n">
        <v>460.69</v>
      </c>
      <c r="R82" t="n">
        <v>46.06</v>
      </c>
      <c r="S82" t="n">
        <v>32.19</v>
      </c>
      <c r="T82" t="n">
        <v>3037.26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110.3281929755374</v>
      </c>
      <c r="AB82" t="n">
        <v>150.9559009654205</v>
      </c>
      <c r="AC82" t="n">
        <v>136.5488816452596</v>
      </c>
      <c r="AD82" t="n">
        <v>110328.1929755374</v>
      </c>
      <c r="AE82" t="n">
        <v>150955.9009654205</v>
      </c>
      <c r="AF82" t="n">
        <v>4.916988607828902e-06</v>
      </c>
      <c r="AG82" t="n">
        <v>5</v>
      </c>
      <c r="AH82" t="n">
        <v>136548.8816452596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6.7592</v>
      </c>
      <c r="E83" t="n">
        <v>14.79</v>
      </c>
      <c r="F83" t="n">
        <v>11.71</v>
      </c>
      <c r="G83" t="n">
        <v>100.35</v>
      </c>
      <c r="H83" t="n">
        <v>1.35</v>
      </c>
      <c r="I83" t="n">
        <v>7</v>
      </c>
      <c r="J83" t="n">
        <v>280.27</v>
      </c>
      <c r="K83" t="n">
        <v>58.47</v>
      </c>
      <c r="L83" t="n">
        <v>21.25</v>
      </c>
      <c r="M83" t="n">
        <v>5</v>
      </c>
      <c r="N83" t="n">
        <v>75.54000000000001</v>
      </c>
      <c r="O83" t="n">
        <v>34800.62</v>
      </c>
      <c r="P83" t="n">
        <v>167.31</v>
      </c>
      <c r="Q83" t="n">
        <v>460.7</v>
      </c>
      <c r="R83" t="n">
        <v>46.14</v>
      </c>
      <c r="S83" t="n">
        <v>32.19</v>
      </c>
      <c r="T83" t="n">
        <v>3078.46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110.365330468671</v>
      </c>
      <c r="AB83" t="n">
        <v>151.0067141219164</v>
      </c>
      <c r="AC83" t="n">
        <v>136.5948452654162</v>
      </c>
      <c r="AD83" t="n">
        <v>110365.330468671</v>
      </c>
      <c r="AE83" t="n">
        <v>151006.7141219164</v>
      </c>
      <c r="AF83" t="n">
        <v>4.915097961790812e-06</v>
      </c>
      <c r="AG83" t="n">
        <v>5</v>
      </c>
      <c r="AH83" t="n">
        <v>136594.8452654162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6.7632</v>
      </c>
      <c r="E84" t="n">
        <v>14.79</v>
      </c>
      <c r="F84" t="n">
        <v>11.7</v>
      </c>
      <c r="G84" t="n">
        <v>100.27</v>
      </c>
      <c r="H84" t="n">
        <v>1.36</v>
      </c>
      <c r="I84" t="n">
        <v>7</v>
      </c>
      <c r="J84" t="n">
        <v>280.76</v>
      </c>
      <c r="K84" t="n">
        <v>58.47</v>
      </c>
      <c r="L84" t="n">
        <v>21.5</v>
      </c>
      <c r="M84" t="n">
        <v>5</v>
      </c>
      <c r="N84" t="n">
        <v>75.79000000000001</v>
      </c>
      <c r="O84" t="n">
        <v>34861.41</v>
      </c>
      <c r="P84" t="n">
        <v>166.53</v>
      </c>
      <c r="Q84" t="n">
        <v>460.7</v>
      </c>
      <c r="R84" t="n">
        <v>45.79</v>
      </c>
      <c r="S84" t="n">
        <v>32.19</v>
      </c>
      <c r="T84" t="n">
        <v>2904.81</v>
      </c>
      <c r="U84" t="n">
        <v>0.7</v>
      </c>
      <c r="V84" t="n">
        <v>0.76</v>
      </c>
      <c r="W84" t="n">
        <v>1.46</v>
      </c>
      <c r="X84" t="n">
        <v>0.16</v>
      </c>
      <c r="Y84" t="n">
        <v>1</v>
      </c>
      <c r="Z84" t="n">
        <v>10</v>
      </c>
      <c r="AA84" t="n">
        <v>110.0428531455603</v>
      </c>
      <c r="AB84" t="n">
        <v>150.5654864217412</v>
      </c>
      <c r="AC84" t="n">
        <v>136.1957277176786</v>
      </c>
      <c r="AD84" t="n">
        <v>110042.8531455603</v>
      </c>
      <c r="AE84" t="n">
        <v>150565.4864217412</v>
      </c>
      <c r="AF84" t="n">
        <v>4.918006648003258e-06</v>
      </c>
      <c r="AG84" t="n">
        <v>5</v>
      </c>
      <c r="AH84" t="n">
        <v>136195.7277176786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6.7622</v>
      </c>
      <c r="E85" t="n">
        <v>14.79</v>
      </c>
      <c r="F85" t="n">
        <v>11.7</v>
      </c>
      <c r="G85" t="n">
        <v>100.29</v>
      </c>
      <c r="H85" t="n">
        <v>1.38</v>
      </c>
      <c r="I85" t="n">
        <v>7</v>
      </c>
      <c r="J85" t="n">
        <v>281.25</v>
      </c>
      <c r="K85" t="n">
        <v>58.47</v>
      </c>
      <c r="L85" t="n">
        <v>21.75</v>
      </c>
      <c r="M85" t="n">
        <v>5</v>
      </c>
      <c r="N85" t="n">
        <v>76.03</v>
      </c>
      <c r="O85" t="n">
        <v>34922.31</v>
      </c>
      <c r="P85" t="n">
        <v>166.06</v>
      </c>
      <c r="Q85" t="n">
        <v>460.69</v>
      </c>
      <c r="R85" t="n">
        <v>45.9</v>
      </c>
      <c r="S85" t="n">
        <v>32.19</v>
      </c>
      <c r="T85" t="n">
        <v>2958.69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109.8843848154131</v>
      </c>
      <c r="AB85" t="n">
        <v>150.3486630613045</v>
      </c>
      <c r="AC85" t="n">
        <v>135.9995976744484</v>
      </c>
      <c r="AD85" t="n">
        <v>109884.3848154131</v>
      </c>
      <c r="AE85" t="n">
        <v>150348.6630613045</v>
      </c>
      <c r="AF85" t="n">
        <v>4.917279476450147e-06</v>
      </c>
      <c r="AG85" t="n">
        <v>5</v>
      </c>
      <c r="AH85" t="n">
        <v>135999.5976744485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6.7644</v>
      </c>
      <c r="E86" t="n">
        <v>14.78</v>
      </c>
      <c r="F86" t="n">
        <v>11.7</v>
      </c>
      <c r="G86" t="n">
        <v>100.25</v>
      </c>
      <c r="H86" t="n">
        <v>1.39</v>
      </c>
      <c r="I86" t="n">
        <v>7</v>
      </c>
      <c r="J86" t="n">
        <v>281.75</v>
      </c>
      <c r="K86" t="n">
        <v>58.47</v>
      </c>
      <c r="L86" t="n">
        <v>22</v>
      </c>
      <c r="M86" t="n">
        <v>5</v>
      </c>
      <c r="N86" t="n">
        <v>76.28</v>
      </c>
      <c r="O86" t="n">
        <v>34983.29</v>
      </c>
      <c r="P86" t="n">
        <v>165.87</v>
      </c>
      <c r="Q86" t="n">
        <v>460.69</v>
      </c>
      <c r="R86" t="n">
        <v>45.83</v>
      </c>
      <c r="S86" t="n">
        <v>32.19</v>
      </c>
      <c r="T86" t="n">
        <v>2922.82</v>
      </c>
      <c r="U86" t="n">
        <v>0.7</v>
      </c>
      <c r="V86" t="n">
        <v>0.76</v>
      </c>
      <c r="W86" t="n">
        <v>1.46</v>
      </c>
      <c r="X86" t="n">
        <v>0.16</v>
      </c>
      <c r="Y86" t="n">
        <v>1</v>
      </c>
      <c r="Z86" t="n">
        <v>10</v>
      </c>
      <c r="AA86" t="n">
        <v>109.7953053941146</v>
      </c>
      <c r="AB86" t="n">
        <v>150.2267806671773</v>
      </c>
      <c r="AC86" t="n">
        <v>135.8893475649537</v>
      </c>
      <c r="AD86" t="n">
        <v>109795.3053941146</v>
      </c>
      <c r="AE86" t="n">
        <v>150226.7806671773</v>
      </c>
      <c r="AF86" t="n">
        <v>4.918879253866992e-06</v>
      </c>
      <c r="AG86" t="n">
        <v>5</v>
      </c>
      <c r="AH86" t="n">
        <v>135889.3475649537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6.7601</v>
      </c>
      <c r="E87" t="n">
        <v>14.79</v>
      </c>
      <c r="F87" t="n">
        <v>11.71</v>
      </c>
      <c r="G87" t="n">
        <v>100.33</v>
      </c>
      <c r="H87" t="n">
        <v>1.4</v>
      </c>
      <c r="I87" t="n">
        <v>7</v>
      </c>
      <c r="J87" t="n">
        <v>282.24</v>
      </c>
      <c r="K87" t="n">
        <v>58.47</v>
      </c>
      <c r="L87" t="n">
        <v>22.25</v>
      </c>
      <c r="M87" t="n">
        <v>5</v>
      </c>
      <c r="N87" t="n">
        <v>76.52</v>
      </c>
      <c r="O87" t="n">
        <v>35044.38</v>
      </c>
      <c r="P87" t="n">
        <v>165.44</v>
      </c>
      <c r="Q87" t="n">
        <v>460.69</v>
      </c>
      <c r="R87" t="n">
        <v>46</v>
      </c>
      <c r="S87" t="n">
        <v>32.19</v>
      </c>
      <c r="T87" t="n">
        <v>3007.34</v>
      </c>
      <c r="U87" t="n">
        <v>0.7</v>
      </c>
      <c r="V87" t="n">
        <v>0.76</v>
      </c>
      <c r="W87" t="n">
        <v>1.46</v>
      </c>
      <c r="X87" t="n">
        <v>0.17</v>
      </c>
      <c r="Y87" t="n">
        <v>1</v>
      </c>
      <c r="Z87" t="n">
        <v>10</v>
      </c>
      <c r="AA87" t="n">
        <v>109.6875571245674</v>
      </c>
      <c r="AB87" t="n">
        <v>150.0793547312647</v>
      </c>
      <c r="AC87" t="n">
        <v>135.755991753451</v>
      </c>
      <c r="AD87" t="n">
        <v>109687.5571245674</v>
      </c>
      <c r="AE87" t="n">
        <v>150079.3547312647</v>
      </c>
      <c r="AF87" t="n">
        <v>4.915752416188613e-06</v>
      </c>
      <c r="AG87" t="n">
        <v>5</v>
      </c>
      <c r="AH87" t="n">
        <v>135755.9917534509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6.763</v>
      </c>
      <c r="E88" t="n">
        <v>14.79</v>
      </c>
      <c r="F88" t="n">
        <v>11.7</v>
      </c>
      <c r="G88" t="n">
        <v>100.28</v>
      </c>
      <c r="H88" t="n">
        <v>1.42</v>
      </c>
      <c r="I88" t="n">
        <v>7</v>
      </c>
      <c r="J88" t="n">
        <v>282.74</v>
      </c>
      <c r="K88" t="n">
        <v>58.47</v>
      </c>
      <c r="L88" t="n">
        <v>22.5</v>
      </c>
      <c r="M88" t="n">
        <v>5</v>
      </c>
      <c r="N88" t="n">
        <v>76.77</v>
      </c>
      <c r="O88" t="n">
        <v>35105.56</v>
      </c>
      <c r="P88" t="n">
        <v>164.74</v>
      </c>
      <c r="Q88" t="n">
        <v>460.69</v>
      </c>
      <c r="R88" t="n">
        <v>45.91</v>
      </c>
      <c r="S88" t="n">
        <v>32.19</v>
      </c>
      <c r="T88" t="n">
        <v>2962.22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109.4046236107703</v>
      </c>
      <c r="AB88" t="n">
        <v>149.692232615542</v>
      </c>
      <c r="AC88" t="n">
        <v>135.4058160291234</v>
      </c>
      <c r="AD88" t="n">
        <v>109404.6236107703</v>
      </c>
      <c r="AE88" t="n">
        <v>149692.232615542</v>
      </c>
      <c r="AF88" t="n">
        <v>4.917861213692636e-06</v>
      </c>
      <c r="AG88" t="n">
        <v>5</v>
      </c>
      <c r="AH88" t="n">
        <v>135405.8160291234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6.7631</v>
      </c>
      <c r="E89" t="n">
        <v>14.79</v>
      </c>
      <c r="F89" t="n">
        <v>11.7</v>
      </c>
      <c r="G89" t="n">
        <v>100.27</v>
      </c>
      <c r="H89" t="n">
        <v>1.43</v>
      </c>
      <c r="I89" t="n">
        <v>7</v>
      </c>
      <c r="J89" t="n">
        <v>283.24</v>
      </c>
      <c r="K89" t="n">
        <v>58.47</v>
      </c>
      <c r="L89" t="n">
        <v>22.75</v>
      </c>
      <c r="M89" t="n">
        <v>5</v>
      </c>
      <c r="N89" t="n">
        <v>77.01000000000001</v>
      </c>
      <c r="O89" t="n">
        <v>35166.85</v>
      </c>
      <c r="P89" t="n">
        <v>164.03</v>
      </c>
      <c r="Q89" t="n">
        <v>460.7</v>
      </c>
      <c r="R89" t="n">
        <v>45.81</v>
      </c>
      <c r="S89" t="n">
        <v>32.19</v>
      </c>
      <c r="T89" t="n">
        <v>2913.48</v>
      </c>
      <c r="U89" t="n">
        <v>0.7</v>
      </c>
      <c r="V89" t="n">
        <v>0.76</v>
      </c>
      <c r="W89" t="n">
        <v>1.46</v>
      </c>
      <c r="X89" t="n">
        <v>0.16</v>
      </c>
      <c r="Y89" t="n">
        <v>1</v>
      </c>
      <c r="Z89" t="n">
        <v>10</v>
      </c>
      <c r="AA89" t="n">
        <v>109.1497562497104</v>
      </c>
      <c r="AB89" t="n">
        <v>149.3435118481856</v>
      </c>
      <c r="AC89" t="n">
        <v>135.0903766823707</v>
      </c>
      <c r="AD89" t="n">
        <v>109149.7562497104</v>
      </c>
      <c r="AE89" t="n">
        <v>149343.5118481856</v>
      </c>
      <c r="AF89" t="n">
        <v>4.917933930847947e-06</v>
      </c>
      <c r="AG89" t="n">
        <v>5</v>
      </c>
      <c r="AH89" t="n">
        <v>135090.3766823707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6.7599</v>
      </c>
      <c r="E90" t="n">
        <v>14.79</v>
      </c>
      <c r="F90" t="n">
        <v>11.71</v>
      </c>
      <c r="G90" t="n">
        <v>100.33</v>
      </c>
      <c r="H90" t="n">
        <v>1.44</v>
      </c>
      <c r="I90" t="n">
        <v>7</v>
      </c>
      <c r="J90" t="n">
        <v>283.74</v>
      </c>
      <c r="K90" t="n">
        <v>58.47</v>
      </c>
      <c r="L90" t="n">
        <v>23</v>
      </c>
      <c r="M90" t="n">
        <v>5</v>
      </c>
      <c r="N90" t="n">
        <v>77.26000000000001</v>
      </c>
      <c r="O90" t="n">
        <v>35228.23</v>
      </c>
      <c r="P90" t="n">
        <v>163.71</v>
      </c>
      <c r="Q90" t="n">
        <v>460.69</v>
      </c>
      <c r="R90" t="n">
        <v>46.1</v>
      </c>
      <c r="S90" t="n">
        <v>32.19</v>
      </c>
      <c r="T90" t="n">
        <v>3057.43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109.0704920040966</v>
      </c>
      <c r="AB90" t="n">
        <v>149.2350590104452</v>
      </c>
      <c r="AC90" t="n">
        <v>134.9922744312497</v>
      </c>
      <c r="AD90" t="n">
        <v>109070.4920040966</v>
      </c>
      <c r="AE90" t="n">
        <v>149235.0590104452</v>
      </c>
      <c r="AF90" t="n">
        <v>4.915606981877991e-06</v>
      </c>
      <c r="AG90" t="n">
        <v>5</v>
      </c>
      <c r="AH90" t="n">
        <v>134992.2744312497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6.7987</v>
      </c>
      <c r="E91" t="n">
        <v>14.71</v>
      </c>
      <c r="F91" t="n">
        <v>11.67</v>
      </c>
      <c r="G91" t="n">
        <v>116.68</v>
      </c>
      <c r="H91" t="n">
        <v>1.46</v>
      </c>
      <c r="I91" t="n">
        <v>6</v>
      </c>
      <c r="J91" t="n">
        <v>284.23</v>
      </c>
      <c r="K91" t="n">
        <v>58.47</v>
      </c>
      <c r="L91" t="n">
        <v>23.25</v>
      </c>
      <c r="M91" t="n">
        <v>4</v>
      </c>
      <c r="N91" t="n">
        <v>77.51000000000001</v>
      </c>
      <c r="O91" t="n">
        <v>35289.71</v>
      </c>
      <c r="P91" t="n">
        <v>162.25</v>
      </c>
      <c r="Q91" t="n">
        <v>460.69</v>
      </c>
      <c r="R91" t="n">
        <v>44.93</v>
      </c>
      <c r="S91" t="n">
        <v>32.19</v>
      </c>
      <c r="T91" t="n">
        <v>2479.02</v>
      </c>
      <c r="U91" t="n">
        <v>0.72</v>
      </c>
      <c r="V91" t="n">
        <v>0.77</v>
      </c>
      <c r="W91" t="n">
        <v>1.45</v>
      </c>
      <c r="X91" t="n">
        <v>0.13</v>
      </c>
      <c r="Y91" t="n">
        <v>1</v>
      </c>
      <c r="Z91" t="n">
        <v>10</v>
      </c>
      <c r="AA91" t="n">
        <v>108.1656204423633</v>
      </c>
      <c r="AB91" t="n">
        <v>147.9969738195664</v>
      </c>
      <c r="AC91" t="n">
        <v>133.8723503533246</v>
      </c>
      <c r="AD91" t="n">
        <v>108165.6204423633</v>
      </c>
      <c r="AE91" t="n">
        <v>147996.9738195665</v>
      </c>
      <c r="AF91" t="n">
        <v>4.943821238138714e-06</v>
      </c>
      <c r="AG91" t="n">
        <v>5</v>
      </c>
      <c r="AH91" t="n">
        <v>133872.3503533246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6.7951</v>
      </c>
      <c r="E92" t="n">
        <v>14.72</v>
      </c>
      <c r="F92" t="n">
        <v>11.68</v>
      </c>
      <c r="G92" t="n">
        <v>116.76</v>
      </c>
      <c r="H92" t="n">
        <v>1.47</v>
      </c>
      <c r="I92" t="n">
        <v>6</v>
      </c>
      <c r="J92" t="n">
        <v>284.73</v>
      </c>
      <c r="K92" t="n">
        <v>58.47</v>
      </c>
      <c r="L92" t="n">
        <v>23.5</v>
      </c>
      <c r="M92" t="n">
        <v>4</v>
      </c>
      <c r="N92" t="n">
        <v>77.76000000000001</v>
      </c>
      <c r="O92" t="n">
        <v>35351.29</v>
      </c>
      <c r="P92" t="n">
        <v>162.25</v>
      </c>
      <c r="Q92" t="n">
        <v>460.69</v>
      </c>
      <c r="R92" t="n">
        <v>45.11</v>
      </c>
      <c r="S92" t="n">
        <v>32.19</v>
      </c>
      <c r="T92" t="n">
        <v>2567.83</v>
      </c>
      <c r="U92" t="n">
        <v>0.71</v>
      </c>
      <c r="V92" t="n">
        <v>0.77</v>
      </c>
      <c r="W92" t="n">
        <v>1.46</v>
      </c>
      <c r="X92" t="n">
        <v>0.14</v>
      </c>
      <c r="Y92" t="n">
        <v>1</v>
      </c>
      <c r="Z92" t="n">
        <v>10</v>
      </c>
      <c r="AA92" t="n">
        <v>108.2039299585689</v>
      </c>
      <c r="AB92" t="n">
        <v>148.0493905897355</v>
      </c>
      <c r="AC92" t="n">
        <v>133.9197645405161</v>
      </c>
      <c r="AD92" t="n">
        <v>108203.9299585689</v>
      </c>
      <c r="AE92" t="n">
        <v>148049.3905897355</v>
      </c>
      <c r="AF92" t="n">
        <v>4.941203420547513e-06</v>
      </c>
      <c r="AG92" t="n">
        <v>5</v>
      </c>
      <c r="AH92" t="n">
        <v>133919.7645405161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6.798</v>
      </c>
      <c r="E93" t="n">
        <v>14.71</v>
      </c>
      <c r="F93" t="n">
        <v>11.67</v>
      </c>
      <c r="G93" t="n">
        <v>116.7</v>
      </c>
      <c r="H93" t="n">
        <v>1.48</v>
      </c>
      <c r="I93" t="n">
        <v>6</v>
      </c>
      <c r="J93" t="n">
        <v>285.23</v>
      </c>
      <c r="K93" t="n">
        <v>58.47</v>
      </c>
      <c r="L93" t="n">
        <v>23.75</v>
      </c>
      <c r="M93" t="n">
        <v>4</v>
      </c>
      <c r="N93" t="n">
        <v>78.01000000000001</v>
      </c>
      <c r="O93" t="n">
        <v>35412.96</v>
      </c>
      <c r="P93" t="n">
        <v>162.38</v>
      </c>
      <c r="Q93" t="n">
        <v>460.7</v>
      </c>
      <c r="R93" t="n">
        <v>44.96</v>
      </c>
      <c r="S93" t="n">
        <v>32.19</v>
      </c>
      <c r="T93" t="n">
        <v>2494.69</v>
      </c>
      <c r="U93" t="n">
        <v>0.72</v>
      </c>
      <c r="V93" t="n">
        <v>0.77</v>
      </c>
      <c r="W93" t="n">
        <v>1.45</v>
      </c>
      <c r="X93" t="n">
        <v>0.14</v>
      </c>
      <c r="Y93" t="n">
        <v>1</v>
      </c>
      <c r="Z93" t="n">
        <v>10</v>
      </c>
      <c r="AA93" t="n">
        <v>108.2183902725019</v>
      </c>
      <c r="AB93" t="n">
        <v>148.0691758292026</v>
      </c>
      <c r="AC93" t="n">
        <v>133.9376615044972</v>
      </c>
      <c r="AD93" t="n">
        <v>108218.3902725019</v>
      </c>
      <c r="AE93" t="n">
        <v>148069.1758292026</v>
      </c>
      <c r="AF93" t="n">
        <v>4.943312218051537e-06</v>
      </c>
      <c r="AG93" t="n">
        <v>5</v>
      </c>
      <c r="AH93" t="n">
        <v>133937.6615044972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6.7969</v>
      </c>
      <c r="E94" t="n">
        <v>14.71</v>
      </c>
      <c r="F94" t="n">
        <v>11.67</v>
      </c>
      <c r="G94" t="n">
        <v>116.72</v>
      </c>
      <c r="H94" t="n">
        <v>1.5</v>
      </c>
      <c r="I94" t="n">
        <v>6</v>
      </c>
      <c r="J94" t="n">
        <v>285.73</v>
      </c>
      <c r="K94" t="n">
        <v>58.47</v>
      </c>
      <c r="L94" t="n">
        <v>24</v>
      </c>
      <c r="M94" t="n">
        <v>4</v>
      </c>
      <c r="N94" t="n">
        <v>78.26000000000001</v>
      </c>
      <c r="O94" t="n">
        <v>35474.75</v>
      </c>
      <c r="P94" t="n">
        <v>162.43</v>
      </c>
      <c r="Q94" t="n">
        <v>460.69</v>
      </c>
      <c r="R94" t="n">
        <v>45.02</v>
      </c>
      <c r="S94" t="n">
        <v>32.19</v>
      </c>
      <c r="T94" t="n">
        <v>2521.04</v>
      </c>
      <c r="U94" t="n">
        <v>0.71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108.2464343298485</v>
      </c>
      <c r="AB94" t="n">
        <v>148.1075469456807</v>
      </c>
      <c r="AC94" t="n">
        <v>133.9723705354729</v>
      </c>
      <c r="AD94" t="n">
        <v>108246.4343298485</v>
      </c>
      <c r="AE94" t="n">
        <v>148107.5469456807</v>
      </c>
      <c r="AF94" t="n">
        <v>4.942512329343113e-06</v>
      </c>
      <c r="AG94" t="n">
        <v>5</v>
      </c>
      <c r="AH94" t="n">
        <v>133972.3705354729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6.798</v>
      </c>
      <c r="E95" t="n">
        <v>14.71</v>
      </c>
      <c r="F95" t="n">
        <v>11.67</v>
      </c>
      <c r="G95" t="n">
        <v>116.7</v>
      </c>
      <c r="H95" t="n">
        <v>1.51</v>
      </c>
      <c r="I95" t="n">
        <v>6</v>
      </c>
      <c r="J95" t="n">
        <v>286.24</v>
      </c>
      <c r="K95" t="n">
        <v>58.47</v>
      </c>
      <c r="L95" t="n">
        <v>24.25</v>
      </c>
      <c r="M95" t="n">
        <v>4</v>
      </c>
      <c r="N95" t="n">
        <v>78.51000000000001</v>
      </c>
      <c r="O95" t="n">
        <v>35536.63</v>
      </c>
      <c r="P95" t="n">
        <v>162.57</v>
      </c>
      <c r="Q95" t="n">
        <v>460.69</v>
      </c>
      <c r="R95" t="n">
        <v>44.97</v>
      </c>
      <c r="S95" t="n">
        <v>32.19</v>
      </c>
      <c r="T95" t="n">
        <v>2497.7</v>
      </c>
      <c r="U95" t="n">
        <v>0.72</v>
      </c>
      <c r="V95" t="n">
        <v>0.77</v>
      </c>
      <c r="W95" t="n">
        <v>1.45</v>
      </c>
      <c r="X95" t="n">
        <v>0.14</v>
      </c>
      <c r="Y95" t="n">
        <v>1</v>
      </c>
      <c r="Z95" t="n">
        <v>10</v>
      </c>
      <c r="AA95" t="n">
        <v>108.2859900324131</v>
      </c>
      <c r="AB95" t="n">
        <v>148.161668803004</v>
      </c>
      <c r="AC95" t="n">
        <v>134.0213270786938</v>
      </c>
      <c r="AD95" t="n">
        <v>108285.9900324131</v>
      </c>
      <c r="AE95" t="n">
        <v>148161.668803004</v>
      </c>
      <c r="AF95" t="n">
        <v>4.943312218051537e-06</v>
      </c>
      <c r="AG95" t="n">
        <v>5</v>
      </c>
      <c r="AH95" t="n">
        <v>134021.3270786938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6.7991</v>
      </c>
      <c r="E96" t="n">
        <v>14.71</v>
      </c>
      <c r="F96" t="n">
        <v>11.67</v>
      </c>
      <c r="G96" t="n">
        <v>116.67</v>
      </c>
      <c r="H96" t="n">
        <v>1.52</v>
      </c>
      <c r="I96" t="n">
        <v>6</v>
      </c>
      <c r="J96" t="n">
        <v>286.74</v>
      </c>
      <c r="K96" t="n">
        <v>58.47</v>
      </c>
      <c r="L96" t="n">
        <v>24.5</v>
      </c>
      <c r="M96" t="n">
        <v>4</v>
      </c>
      <c r="N96" t="n">
        <v>78.77</v>
      </c>
      <c r="O96" t="n">
        <v>35598.74</v>
      </c>
      <c r="P96" t="n">
        <v>162.67</v>
      </c>
      <c r="Q96" t="n">
        <v>460.71</v>
      </c>
      <c r="R96" t="n">
        <v>44.84</v>
      </c>
      <c r="S96" t="n">
        <v>32.19</v>
      </c>
      <c r="T96" t="n">
        <v>2433.87</v>
      </c>
      <c r="U96" t="n">
        <v>0.72</v>
      </c>
      <c r="V96" t="n">
        <v>0.77</v>
      </c>
      <c r="W96" t="n">
        <v>1.46</v>
      </c>
      <c r="X96" t="n">
        <v>0.13</v>
      </c>
      <c r="Y96" t="n">
        <v>1</v>
      </c>
      <c r="Z96" t="n">
        <v>10</v>
      </c>
      <c r="AA96" t="n">
        <v>108.3113037099119</v>
      </c>
      <c r="AB96" t="n">
        <v>148.1963040933185</v>
      </c>
      <c r="AC96" t="n">
        <v>134.0526568255116</v>
      </c>
      <c r="AD96" t="n">
        <v>108311.3037099119</v>
      </c>
      <c r="AE96" t="n">
        <v>148196.3040933185</v>
      </c>
      <c r="AF96" t="n">
        <v>4.944112106759959e-06</v>
      </c>
      <c r="AG96" t="n">
        <v>5</v>
      </c>
      <c r="AH96" t="n">
        <v>134052.6568255116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6.798</v>
      </c>
      <c r="E97" t="n">
        <v>14.71</v>
      </c>
      <c r="F97" t="n">
        <v>11.67</v>
      </c>
      <c r="G97" t="n">
        <v>116.7</v>
      </c>
      <c r="H97" t="n">
        <v>1.53</v>
      </c>
      <c r="I97" t="n">
        <v>6</v>
      </c>
      <c r="J97" t="n">
        <v>287.24</v>
      </c>
      <c r="K97" t="n">
        <v>58.47</v>
      </c>
      <c r="L97" t="n">
        <v>24.75</v>
      </c>
      <c r="M97" t="n">
        <v>4</v>
      </c>
      <c r="N97" t="n">
        <v>79.02</v>
      </c>
      <c r="O97" t="n">
        <v>35660.82</v>
      </c>
      <c r="P97" t="n">
        <v>162.44</v>
      </c>
      <c r="Q97" t="n">
        <v>460.69</v>
      </c>
      <c r="R97" t="n">
        <v>44.91</v>
      </c>
      <c r="S97" t="n">
        <v>32.19</v>
      </c>
      <c r="T97" t="n">
        <v>2468.23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108.2397375651054</v>
      </c>
      <c r="AB97" t="n">
        <v>148.0983841367188</v>
      </c>
      <c r="AC97" t="n">
        <v>133.9640822121382</v>
      </c>
      <c r="AD97" t="n">
        <v>108239.7375651054</v>
      </c>
      <c r="AE97" t="n">
        <v>148098.3841367188</v>
      </c>
      <c r="AF97" t="n">
        <v>4.943312218051537e-06</v>
      </c>
      <c r="AG97" t="n">
        <v>5</v>
      </c>
      <c r="AH97" t="n">
        <v>133964.0822121382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6.7977</v>
      </c>
      <c r="E98" t="n">
        <v>14.71</v>
      </c>
      <c r="F98" t="n">
        <v>11.67</v>
      </c>
      <c r="G98" t="n">
        <v>116.71</v>
      </c>
      <c r="H98" t="n">
        <v>1.55</v>
      </c>
      <c r="I98" t="n">
        <v>6</v>
      </c>
      <c r="J98" t="n">
        <v>287.75</v>
      </c>
      <c r="K98" t="n">
        <v>58.47</v>
      </c>
      <c r="L98" t="n">
        <v>25</v>
      </c>
      <c r="M98" t="n">
        <v>4</v>
      </c>
      <c r="N98" t="n">
        <v>79.27</v>
      </c>
      <c r="O98" t="n">
        <v>35723.02</v>
      </c>
      <c r="P98" t="n">
        <v>162.27</v>
      </c>
      <c r="Q98" t="n">
        <v>460.69</v>
      </c>
      <c r="R98" t="n">
        <v>45.02</v>
      </c>
      <c r="S98" t="n">
        <v>32.19</v>
      </c>
      <c r="T98" t="n">
        <v>2522.99</v>
      </c>
      <c r="U98" t="n">
        <v>0.71</v>
      </c>
      <c r="V98" t="n">
        <v>0.77</v>
      </c>
      <c r="W98" t="n">
        <v>1.45</v>
      </c>
      <c r="X98" t="n">
        <v>0.14</v>
      </c>
      <c r="Y98" t="n">
        <v>1</v>
      </c>
      <c r="Z98" t="n">
        <v>10</v>
      </c>
      <c r="AA98" t="n">
        <v>108.1820474498285</v>
      </c>
      <c r="AB98" t="n">
        <v>148.0194499758887</v>
      </c>
      <c r="AC98" t="n">
        <v>133.8926814168329</v>
      </c>
      <c r="AD98" t="n">
        <v>108182.0474498285</v>
      </c>
      <c r="AE98" t="n">
        <v>148019.4499758887</v>
      </c>
      <c r="AF98" t="n">
        <v>4.943094066585603e-06</v>
      </c>
      <c r="AG98" t="n">
        <v>5</v>
      </c>
      <c r="AH98" t="n">
        <v>133892.6814168329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6.798</v>
      </c>
      <c r="E99" t="n">
        <v>14.71</v>
      </c>
      <c r="F99" t="n">
        <v>11.67</v>
      </c>
      <c r="G99" t="n">
        <v>116.7</v>
      </c>
      <c r="H99" t="n">
        <v>1.56</v>
      </c>
      <c r="I99" t="n">
        <v>6</v>
      </c>
      <c r="J99" t="n">
        <v>288.25</v>
      </c>
      <c r="K99" t="n">
        <v>58.47</v>
      </c>
      <c r="L99" t="n">
        <v>25.25</v>
      </c>
      <c r="M99" t="n">
        <v>4</v>
      </c>
      <c r="N99" t="n">
        <v>79.53</v>
      </c>
      <c r="O99" t="n">
        <v>35785.31</v>
      </c>
      <c r="P99" t="n">
        <v>161.77</v>
      </c>
      <c r="Q99" t="n">
        <v>460.69</v>
      </c>
      <c r="R99" t="n">
        <v>44.88</v>
      </c>
      <c r="S99" t="n">
        <v>32.19</v>
      </c>
      <c r="T99" t="n">
        <v>2451.6</v>
      </c>
      <c r="U99" t="n">
        <v>0.72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108.0013594643659</v>
      </c>
      <c r="AB99" t="n">
        <v>147.7722247027875</v>
      </c>
      <c r="AC99" t="n">
        <v>133.6690509768136</v>
      </c>
      <c r="AD99" t="n">
        <v>108001.3594643659</v>
      </c>
      <c r="AE99" t="n">
        <v>147772.2247027875</v>
      </c>
      <c r="AF99" t="n">
        <v>4.943312218051537e-06</v>
      </c>
      <c r="AG99" t="n">
        <v>5</v>
      </c>
      <c r="AH99" t="n">
        <v>133669.0509768136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6.7962</v>
      </c>
      <c r="E100" t="n">
        <v>14.71</v>
      </c>
      <c r="F100" t="n">
        <v>11.67</v>
      </c>
      <c r="G100" t="n">
        <v>116.74</v>
      </c>
      <c r="H100" t="n">
        <v>1.57</v>
      </c>
      <c r="I100" t="n">
        <v>6</v>
      </c>
      <c r="J100" t="n">
        <v>288.76</v>
      </c>
      <c r="K100" t="n">
        <v>58.47</v>
      </c>
      <c r="L100" t="n">
        <v>25.5</v>
      </c>
      <c r="M100" t="n">
        <v>4</v>
      </c>
      <c r="N100" t="n">
        <v>79.78</v>
      </c>
      <c r="O100" t="n">
        <v>35847.71</v>
      </c>
      <c r="P100" t="n">
        <v>162.1</v>
      </c>
      <c r="Q100" t="n">
        <v>460.69</v>
      </c>
      <c r="R100" t="n">
        <v>45.01</v>
      </c>
      <c r="S100" t="n">
        <v>32.19</v>
      </c>
      <c r="T100" t="n">
        <v>2516.41</v>
      </c>
      <c r="U100" t="n">
        <v>0.72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108.1355205367129</v>
      </c>
      <c r="AB100" t="n">
        <v>147.9557898007415</v>
      </c>
      <c r="AC100" t="n">
        <v>133.8350968794541</v>
      </c>
      <c r="AD100" t="n">
        <v>108135.5205367129</v>
      </c>
      <c r="AE100" t="n">
        <v>147955.7898007414</v>
      </c>
      <c r="AF100" t="n">
        <v>4.942003309255936e-06</v>
      </c>
      <c r="AG100" t="n">
        <v>5</v>
      </c>
      <c r="AH100" t="n">
        <v>133835.0968794541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6.8008</v>
      </c>
      <c r="E101" t="n">
        <v>14.7</v>
      </c>
      <c r="F101" t="n">
        <v>11.66</v>
      </c>
      <c r="G101" t="n">
        <v>116.64</v>
      </c>
      <c r="H101" t="n">
        <v>1.59</v>
      </c>
      <c r="I101" t="n">
        <v>6</v>
      </c>
      <c r="J101" t="n">
        <v>289.26</v>
      </c>
      <c r="K101" t="n">
        <v>58.47</v>
      </c>
      <c r="L101" t="n">
        <v>25.75</v>
      </c>
      <c r="M101" t="n">
        <v>4</v>
      </c>
      <c r="N101" t="n">
        <v>80.04000000000001</v>
      </c>
      <c r="O101" t="n">
        <v>35910.21</v>
      </c>
      <c r="P101" t="n">
        <v>160.84</v>
      </c>
      <c r="Q101" t="n">
        <v>460.72</v>
      </c>
      <c r="R101" t="n">
        <v>44.75</v>
      </c>
      <c r="S101" t="n">
        <v>32.19</v>
      </c>
      <c r="T101" t="n">
        <v>2385.34</v>
      </c>
      <c r="U101" t="n">
        <v>0.72</v>
      </c>
      <c r="V101" t="n">
        <v>0.77</v>
      </c>
      <c r="W101" t="n">
        <v>1.45</v>
      </c>
      <c r="X101" t="n">
        <v>0.13</v>
      </c>
      <c r="Y101" t="n">
        <v>1</v>
      </c>
      <c r="Z101" t="n">
        <v>10</v>
      </c>
      <c r="AA101" t="n">
        <v>107.6398482282925</v>
      </c>
      <c r="AB101" t="n">
        <v>147.277589080842</v>
      </c>
      <c r="AC101" t="n">
        <v>133.221622684401</v>
      </c>
      <c r="AD101" t="n">
        <v>107639.8482282925</v>
      </c>
      <c r="AE101" t="n">
        <v>147277.589080842</v>
      </c>
      <c r="AF101" t="n">
        <v>4.945348298400248e-06</v>
      </c>
      <c r="AG101" t="n">
        <v>5</v>
      </c>
      <c r="AH101" t="n">
        <v>133221.622684401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6.796</v>
      </c>
      <c r="E102" t="n">
        <v>14.71</v>
      </c>
      <c r="F102" t="n">
        <v>11.67</v>
      </c>
      <c r="G102" t="n">
        <v>116.74</v>
      </c>
      <c r="H102" t="n">
        <v>1.6</v>
      </c>
      <c r="I102" t="n">
        <v>6</v>
      </c>
      <c r="J102" t="n">
        <v>289.77</v>
      </c>
      <c r="K102" t="n">
        <v>58.47</v>
      </c>
      <c r="L102" t="n">
        <v>26</v>
      </c>
      <c r="M102" t="n">
        <v>4</v>
      </c>
      <c r="N102" t="n">
        <v>80.3</v>
      </c>
      <c r="O102" t="n">
        <v>35972.82</v>
      </c>
      <c r="P102" t="n">
        <v>159.8</v>
      </c>
      <c r="Q102" t="n">
        <v>460.69</v>
      </c>
      <c r="R102" t="n">
        <v>45.05</v>
      </c>
      <c r="S102" t="n">
        <v>32.19</v>
      </c>
      <c r="T102" t="n">
        <v>2539.33</v>
      </c>
      <c r="U102" t="n">
        <v>0.71</v>
      </c>
      <c r="V102" t="n">
        <v>0.77</v>
      </c>
      <c r="W102" t="n">
        <v>1.46</v>
      </c>
      <c r="X102" t="n">
        <v>0.14</v>
      </c>
      <c r="Y102" t="n">
        <v>1</v>
      </c>
      <c r="Z102" t="n">
        <v>10</v>
      </c>
      <c r="AA102" t="n">
        <v>107.3188285975108</v>
      </c>
      <c r="AB102" t="n">
        <v>146.8383558596202</v>
      </c>
      <c r="AC102" t="n">
        <v>132.8243092653447</v>
      </c>
      <c r="AD102" t="n">
        <v>107318.8285975108</v>
      </c>
      <c r="AE102" t="n">
        <v>146838.3558596202</v>
      </c>
      <c r="AF102" t="n">
        <v>4.941857874945313e-06</v>
      </c>
      <c r="AG102" t="n">
        <v>5</v>
      </c>
      <c r="AH102" t="n">
        <v>132824.3092653447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6.7923</v>
      </c>
      <c r="E103" t="n">
        <v>14.72</v>
      </c>
      <c r="F103" t="n">
        <v>11.68</v>
      </c>
      <c r="G103" t="n">
        <v>116.82</v>
      </c>
      <c r="H103" t="n">
        <v>1.61</v>
      </c>
      <c r="I103" t="n">
        <v>6</v>
      </c>
      <c r="J103" t="n">
        <v>290.28</v>
      </c>
      <c r="K103" t="n">
        <v>58.47</v>
      </c>
      <c r="L103" t="n">
        <v>26.25</v>
      </c>
      <c r="M103" t="n">
        <v>4</v>
      </c>
      <c r="N103" t="n">
        <v>80.56</v>
      </c>
      <c r="O103" t="n">
        <v>36035.53</v>
      </c>
      <c r="P103" t="n">
        <v>160.13</v>
      </c>
      <c r="Q103" t="n">
        <v>460.7</v>
      </c>
      <c r="R103" t="n">
        <v>45.24</v>
      </c>
      <c r="S103" t="n">
        <v>32.19</v>
      </c>
      <c r="T103" t="n">
        <v>2633.16</v>
      </c>
      <c r="U103" t="n">
        <v>0.71</v>
      </c>
      <c r="V103" t="n">
        <v>0.76</v>
      </c>
      <c r="W103" t="n">
        <v>1.46</v>
      </c>
      <c r="X103" t="n">
        <v>0.15</v>
      </c>
      <c r="Y103" t="n">
        <v>1</v>
      </c>
      <c r="Z103" t="n">
        <v>10</v>
      </c>
      <c r="AA103" t="n">
        <v>107.4751331007361</v>
      </c>
      <c r="AB103" t="n">
        <v>147.052218576601</v>
      </c>
      <c r="AC103" t="n">
        <v>133.0177612247751</v>
      </c>
      <c r="AD103" t="n">
        <v>107475.1331007361</v>
      </c>
      <c r="AE103" t="n">
        <v>147052.218576601</v>
      </c>
      <c r="AF103" t="n">
        <v>4.939167340198801e-06</v>
      </c>
      <c r="AG103" t="n">
        <v>5</v>
      </c>
      <c r="AH103" t="n">
        <v>133017.7612247751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6.7982</v>
      </c>
      <c r="E104" t="n">
        <v>14.71</v>
      </c>
      <c r="F104" t="n">
        <v>11.67</v>
      </c>
      <c r="G104" t="n">
        <v>116.69</v>
      </c>
      <c r="H104" t="n">
        <v>1.62</v>
      </c>
      <c r="I104" t="n">
        <v>6</v>
      </c>
      <c r="J104" t="n">
        <v>290.79</v>
      </c>
      <c r="K104" t="n">
        <v>58.47</v>
      </c>
      <c r="L104" t="n">
        <v>26.5</v>
      </c>
      <c r="M104" t="n">
        <v>4</v>
      </c>
      <c r="N104" t="n">
        <v>80.81999999999999</v>
      </c>
      <c r="O104" t="n">
        <v>36098.35</v>
      </c>
      <c r="P104" t="n">
        <v>159.76</v>
      </c>
      <c r="Q104" t="n">
        <v>460.79</v>
      </c>
      <c r="R104" t="n">
        <v>44.94</v>
      </c>
      <c r="S104" t="n">
        <v>32.19</v>
      </c>
      <c r="T104" t="n">
        <v>2483.08</v>
      </c>
      <c r="U104" t="n">
        <v>0.72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107.2843889846788</v>
      </c>
      <c r="AB104" t="n">
        <v>146.791234061975</v>
      </c>
      <c r="AC104" t="n">
        <v>132.7816847059309</v>
      </c>
      <c r="AD104" t="n">
        <v>107284.3889846788</v>
      </c>
      <c r="AE104" t="n">
        <v>146791.234061975</v>
      </c>
      <c r="AF104" t="n">
        <v>4.943457652362159e-06</v>
      </c>
      <c r="AG104" t="n">
        <v>5</v>
      </c>
      <c r="AH104" t="n">
        <v>132781.6847059309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6.795</v>
      </c>
      <c r="E105" t="n">
        <v>14.72</v>
      </c>
      <c r="F105" t="n">
        <v>11.68</v>
      </c>
      <c r="G105" t="n">
        <v>116.76</v>
      </c>
      <c r="H105" t="n">
        <v>1.64</v>
      </c>
      <c r="I105" t="n">
        <v>6</v>
      </c>
      <c r="J105" t="n">
        <v>291.3</v>
      </c>
      <c r="K105" t="n">
        <v>58.47</v>
      </c>
      <c r="L105" t="n">
        <v>26.75</v>
      </c>
      <c r="M105" t="n">
        <v>4</v>
      </c>
      <c r="N105" t="n">
        <v>81.08</v>
      </c>
      <c r="O105" t="n">
        <v>36161.27</v>
      </c>
      <c r="P105" t="n">
        <v>158.48</v>
      </c>
      <c r="Q105" t="n">
        <v>460.73</v>
      </c>
      <c r="R105" t="n">
        <v>45.14</v>
      </c>
      <c r="S105" t="n">
        <v>32.19</v>
      </c>
      <c r="T105" t="n">
        <v>2581.8</v>
      </c>
      <c r="U105" t="n">
        <v>0.71</v>
      </c>
      <c r="V105" t="n">
        <v>0.77</v>
      </c>
      <c r="W105" t="n">
        <v>1.46</v>
      </c>
      <c r="X105" t="n">
        <v>0.14</v>
      </c>
      <c r="Y105" t="n">
        <v>1</v>
      </c>
      <c r="Z105" t="n">
        <v>10</v>
      </c>
      <c r="AA105" t="n">
        <v>106.8629482383838</v>
      </c>
      <c r="AB105" t="n">
        <v>146.2146002402409</v>
      </c>
      <c r="AC105" t="n">
        <v>132.2600840068322</v>
      </c>
      <c r="AD105" t="n">
        <v>106862.9482383838</v>
      </c>
      <c r="AE105" t="n">
        <v>146214.6002402409</v>
      </c>
      <c r="AF105" t="n">
        <v>4.941130703392202e-06</v>
      </c>
      <c r="AG105" t="n">
        <v>5</v>
      </c>
      <c r="AH105" t="n">
        <v>132260.0840068322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6.7962</v>
      </c>
      <c r="E106" t="n">
        <v>14.71</v>
      </c>
      <c r="F106" t="n">
        <v>11.67</v>
      </c>
      <c r="G106" t="n">
        <v>116.74</v>
      </c>
      <c r="H106" t="n">
        <v>1.65</v>
      </c>
      <c r="I106" t="n">
        <v>6</v>
      </c>
      <c r="J106" t="n">
        <v>291.81</v>
      </c>
      <c r="K106" t="n">
        <v>58.47</v>
      </c>
      <c r="L106" t="n">
        <v>27</v>
      </c>
      <c r="M106" t="n">
        <v>4</v>
      </c>
      <c r="N106" t="n">
        <v>81.34</v>
      </c>
      <c r="O106" t="n">
        <v>36224.3</v>
      </c>
      <c r="P106" t="n">
        <v>157.8</v>
      </c>
      <c r="Q106" t="n">
        <v>460.69</v>
      </c>
      <c r="R106" t="n">
        <v>45.09</v>
      </c>
      <c r="S106" t="n">
        <v>32.19</v>
      </c>
      <c r="T106" t="n">
        <v>2559.74</v>
      </c>
      <c r="U106" t="n">
        <v>0.71</v>
      </c>
      <c r="V106" t="n">
        <v>0.77</v>
      </c>
      <c r="W106" t="n">
        <v>1.46</v>
      </c>
      <c r="X106" t="n">
        <v>0.14</v>
      </c>
      <c r="Y106" t="n">
        <v>1</v>
      </c>
      <c r="Z106" t="n">
        <v>10</v>
      </c>
      <c r="AA106" t="n">
        <v>106.6052260363273</v>
      </c>
      <c r="AB106" t="n">
        <v>145.8619733534863</v>
      </c>
      <c r="AC106" t="n">
        <v>131.9411113352344</v>
      </c>
      <c r="AD106" t="n">
        <v>106605.2260363273</v>
      </c>
      <c r="AE106" t="n">
        <v>145861.9733534863</v>
      </c>
      <c r="AF106" t="n">
        <v>4.942003309255936e-06</v>
      </c>
      <c r="AG106" t="n">
        <v>5</v>
      </c>
      <c r="AH106" t="n">
        <v>131941.1113352344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6.7948</v>
      </c>
      <c r="E107" t="n">
        <v>14.72</v>
      </c>
      <c r="F107" t="n">
        <v>11.68</v>
      </c>
      <c r="G107" t="n">
        <v>116.77</v>
      </c>
      <c r="H107" t="n">
        <v>1.66</v>
      </c>
      <c r="I107" t="n">
        <v>6</v>
      </c>
      <c r="J107" t="n">
        <v>292.32</v>
      </c>
      <c r="K107" t="n">
        <v>58.47</v>
      </c>
      <c r="L107" t="n">
        <v>27.25</v>
      </c>
      <c r="M107" t="n">
        <v>4</v>
      </c>
      <c r="N107" t="n">
        <v>81.59999999999999</v>
      </c>
      <c r="O107" t="n">
        <v>36287.44</v>
      </c>
      <c r="P107" t="n">
        <v>157.04</v>
      </c>
      <c r="Q107" t="n">
        <v>460.69</v>
      </c>
      <c r="R107" t="n">
        <v>45.19</v>
      </c>
      <c r="S107" t="n">
        <v>32.19</v>
      </c>
      <c r="T107" t="n">
        <v>2607.77</v>
      </c>
      <c r="U107" t="n">
        <v>0.71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106.3521965699648</v>
      </c>
      <c r="AB107" t="n">
        <v>145.5157672747371</v>
      </c>
      <c r="AC107" t="n">
        <v>131.6279466787377</v>
      </c>
      <c r="AD107" t="n">
        <v>106352.1965699648</v>
      </c>
      <c r="AE107" t="n">
        <v>145515.7672747371</v>
      </c>
      <c r="AF107" t="n">
        <v>4.94098526908158e-06</v>
      </c>
      <c r="AG107" t="n">
        <v>5</v>
      </c>
      <c r="AH107" t="n">
        <v>131627.9466787377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6.7967</v>
      </c>
      <c r="E108" t="n">
        <v>14.71</v>
      </c>
      <c r="F108" t="n">
        <v>11.67</v>
      </c>
      <c r="G108" t="n">
        <v>116.73</v>
      </c>
      <c r="H108" t="n">
        <v>1.67</v>
      </c>
      <c r="I108" t="n">
        <v>6</v>
      </c>
      <c r="J108" t="n">
        <v>292.84</v>
      </c>
      <c r="K108" t="n">
        <v>58.47</v>
      </c>
      <c r="L108" t="n">
        <v>27.5</v>
      </c>
      <c r="M108" t="n">
        <v>4</v>
      </c>
      <c r="N108" t="n">
        <v>81.86</v>
      </c>
      <c r="O108" t="n">
        <v>36350.69</v>
      </c>
      <c r="P108" t="n">
        <v>155.59</v>
      </c>
      <c r="Q108" t="n">
        <v>460.72</v>
      </c>
      <c r="R108" t="n">
        <v>45</v>
      </c>
      <c r="S108" t="n">
        <v>32.19</v>
      </c>
      <c r="T108" t="n">
        <v>2511.93</v>
      </c>
      <c r="U108" t="n">
        <v>0.72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105.8142423396098</v>
      </c>
      <c r="AB108" t="n">
        <v>144.7797145639001</v>
      </c>
      <c r="AC108" t="n">
        <v>130.9621418055663</v>
      </c>
      <c r="AD108" t="n">
        <v>105814.2423396098</v>
      </c>
      <c r="AE108" t="n">
        <v>144779.7145639001</v>
      </c>
      <c r="AF108" t="n">
        <v>4.942366895032492e-06</v>
      </c>
      <c r="AG108" t="n">
        <v>5</v>
      </c>
      <c r="AH108" t="n">
        <v>130962.1418055663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6.7945</v>
      </c>
      <c r="E109" t="n">
        <v>14.72</v>
      </c>
      <c r="F109" t="n">
        <v>11.68</v>
      </c>
      <c r="G109" t="n">
        <v>116.78</v>
      </c>
      <c r="H109" t="n">
        <v>1.68</v>
      </c>
      <c r="I109" t="n">
        <v>6</v>
      </c>
      <c r="J109" t="n">
        <v>293.35</v>
      </c>
      <c r="K109" t="n">
        <v>58.47</v>
      </c>
      <c r="L109" t="n">
        <v>27.75</v>
      </c>
      <c r="M109" t="n">
        <v>4</v>
      </c>
      <c r="N109" t="n">
        <v>82.13</v>
      </c>
      <c r="O109" t="n">
        <v>36414.05</v>
      </c>
      <c r="P109" t="n">
        <v>156</v>
      </c>
      <c r="Q109" t="n">
        <v>460.69</v>
      </c>
      <c r="R109" t="n">
        <v>45.06</v>
      </c>
      <c r="S109" t="n">
        <v>32.19</v>
      </c>
      <c r="T109" t="n">
        <v>2544.28</v>
      </c>
      <c r="U109" t="n">
        <v>0.71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105.9847007515616</v>
      </c>
      <c r="AB109" t="n">
        <v>145.0129432832268</v>
      </c>
      <c r="AC109" t="n">
        <v>131.1731115032591</v>
      </c>
      <c r="AD109" t="n">
        <v>105984.7007515616</v>
      </c>
      <c r="AE109" t="n">
        <v>145012.9432832268</v>
      </c>
      <c r="AF109" t="n">
        <v>4.940767117615646e-06</v>
      </c>
      <c r="AG109" t="n">
        <v>5</v>
      </c>
      <c r="AH109" t="n">
        <v>131173.1115032591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6.832</v>
      </c>
      <c r="E110" t="n">
        <v>14.64</v>
      </c>
      <c r="F110" t="n">
        <v>11.64</v>
      </c>
      <c r="G110" t="n">
        <v>139.73</v>
      </c>
      <c r="H110" t="n">
        <v>1.7</v>
      </c>
      <c r="I110" t="n">
        <v>5</v>
      </c>
      <c r="J110" t="n">
        <v>293.86</v>
      </c>
      <c r="K110" t="n">
        <v>58.47</v>
      </c>
      <c r="L110" t="n">
        <v>28</v>
      </c>
      <c r="M110" t="n">
        <v>3</v>
      </c>
      <c r="N110" t="n">
        <v>82.39</v>
      </c>
      <c r="O110" t="n">
        <v>36477.51</v>
      </c>
      <c r="P110" t="n">
        <v>155.57</v>
      </c>
      <c r="Q110" t="n">
        <v>460.69</v>
      </c>
      <c r="R110" t="n">
        <v>44.18</v>
      </c>
      <c r="S110" t="n">
        <v>32.19</v>
      </c>
      <c r="T110" t="n">
        <v>2105.34</v>
      </c>
      <c r="U110" t="n">
        <v>0.73</v>
      </c>
      <c r="V110" t="n">
        <v>0.77</v>
      </c>
      <c r="W110" t="n">
        <v>1.45</v>
      </c>
      <c r="X110" t="n">
        <v>0.11</v>
      </c>
      <c r="Y110" t="n">
        <v>1</v>
      </c>
      <c r="Z110" t="n">
        <v>10</v>
      </c>
      <c r="AA110" t="n">
        <v>105.4780309173218</v>
      </c>
      <c r="AB110" t="n">
        <v>144.3196952633247</v>
      </c>
      <c r="AC110" t="n">
        <v>130.5460261013965</v>
      </c>
      <c r="AD110" t="n">
        <v>105478.0309173218</v>
      </c>
      <c r="AE110" t="n">
        <v>144319.6952633247</v>
      </c>
      <c r="AF110" t="n">
        <v>4.968036050857325e-06</v>
      </c>
      <c r="AG110" t="n">
        <v>5</v>
      </c>
      <c r="AH110" t="n">
        <v>130546.0261013965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6.8338</v>
      </c>
      <c r="E111" t="n">
        <v>14.63</v>
      </c>
      <c r="F111" t="n">
        <v>11.64</v>
      </c>
      <c r="G111" t="n">
        <v>139.68</v>
      </c>
      <c r="H111" t="n">
        <v>1.71</v>
      </c>
      <c r="I111" t="n">
        <v>5</v>
      </c>
      <c r="J111" t="n">
        <v>294.38</v>
      </c>
      <c r="K111" t="n">
        <v>58.47</v>
      </c>
      <c r="L111" t="n">
        <v>28.25</v>
      </c>
      <c r="M111" t="n">
        <v>3</v>
      </c>
      <c r="N111" t="n">
        <v>82.66</v>
      </c>
      <c r="O111" t="n">
        <v>36541.09</v>
      </c>
      <c r="P111" t="n">
        <v>155.56</v>
      </c>
      <c r="Q111" t="n">
        <v>460.69</v>
      </c>
      <c r="R111" t="n">
        <v>43.97</v>
      </c>
      <c r="S111" t="n">
        <v>32.19</v>
      </c>
      <c r="T111" t="n">
        <v>2003.34</v>
      </c>
      <c r="U111" t="n">
        <v>0.73</v>
      </c>
      <c r="V111" t="n">
        <v>0.77</v>
      </c>
      <c r="W111" t="n">
        <v>1.45</v>
      </c>
      <c r="X111" t="n">
        <v>0.11</v>
      </c>
      <c r="Y111" t="n">
        <v>1</v>
      </c>
      <c r="Z111" t="n">
        <v>10</v>
      </c>
      <c r="AA111" t="n">
        <v>105.4585284373156</v>
      </c>
      <c r="AB111" t="n">
        <v>144.2930111097916</v>
      </c>
      <c r="AC111" t="n">
        <v>130.5218886460252</v>
      </c>
      <c r="AD111" t="n">
        <v>105458.5284373156</v>
      </c>
      <c r="AE111" t="n">
        <v>144293.0111097916</v>
      </c>
      <c r="AF111" t="n">
        <v>4.969344959652925e-06</v>
      </c>
      <c r="AG111" t="n">
        <v>5</v>
      </c>
      <c r="AH111" t="n">
        <v>130521.8886460252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6.8344</v>
      </c>
      <c r="E112" t="n">
        <v>14.63</v>
      </c>
      <c r="F112" t="n">
        <v>11.64</v>
      </c>
      <c r="G112" t="n">
        <v>139.67</v>
      </c>
      <c r="H112" t="n">
        <v>1.72</v>
      </c>
      <c r="I112" t="n">
        <v>5</v>
      </c>
      <c r="J112" t="n">
        <v>294.9</v>
      </c>
      <c r="K112" t="n">
        <v>58.47</v>
      </c>
      <c r="L112" t="n">
        <v>28.5</v>
      </c>
      <c r="M112" t="n">
        <v>2</v>
      </c>
      <c r="N112" t="n">
        <v>82.92</v>
      </c>
      <c r="O112" t="n">
        <v>36604.77</v>
      </c>
      <c r="P112" t="n">
        <v>156.44</v>
      </c>
      <c r="Q112" t="n">
        <v>460.69</v>
      </c>
      <c r="R112" t="n">
        <v>43.85</v>
      </c>
      <c r="S112" t="n">
        <v>32.19</v>
      </c>
      <c r="T112" t="n">
        <v>1940.46</v>
      </c>
      <c r="U112" t="n">
        <v>0.73</v>
      </c>
      <c r="V112" t="n">
        <v>0.77</v>
      </c>
      <c r="W112" t="n">
        <v>1.46</v>
      </c>
      <c r="X112" t="n">
        <v>0.11</v>
      </c>
      <c r="Y112" t="n">
        <v>1</v>
      </c>
      <c r="Z112" t="n">
        <v>10</v>
      </c>
      <c r="AA112" t="n">
        <v>105.7646356266495</v>
      </c>
      <c r="AB112" t="n">
        <v>144.711840470734</v>
      </c>
      <c r="AC112" t="n">
        <v>130.9007455205901</v>
      </c>
      <c r="AD112" t="n">
        <v>105764.6356266495</v>
      </c>
      <c r="AE112" t="n">
        <v>144711.8404707341</v>
      </c>
      <c r="AF112" t="n">
        <v>4.969781262584793e-06</v>
      </c>
      <c r="AG112" t="n">
        <v>5</v>
      </c>
      <c r="AH112" t="n">
        <v>130900.7455205901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6.8328</v>
      </c>
      <c r="E113" t="n">
        <v>14.64</v>
      </c>
      <c r="F113" t="n">
        <v>11.64</v>
      </c>
      <c r="G113" t="n">
        <v>139.71</v>
      </c>
      <c r="H113" t="n">
        <v>1.73</v>
      </c>
      <c r="I113" t="n">
        <v>5</v>
      </c>
      <c r="J113" t="n">
        <v>295.41</v>
      </c>
      <c r="K113" t="n">
        <v>58.47</v>
      </c>
      <c r="L113" t="n">
        <v>28.75</v>
      </c>
      <c r="M113" t="n">
        <v>1</v>
      </c>
      <c r="N113" t="n">
        <v>83.19</v>
      </c>
      <c r="O113" t="n">
        <v>36668.57</v>
      </c>
      <c r="P113" t="n">
        <v>156.72</v>
      </c>
      <c r="Q113" t="n">
        <v>460.69</v>
      </c>
      <c r="R113" t="n">
        <v>43.91</v>
      </c>
      <c r="S113" t="n">
        <v>32.19</v>
      </c>
      <c r="T113" t="n">
        <v>1974.46</v>
      </c>
      <c r="U113" t="n">
        <v>0.73</v>
      </c>
      <c r="V113" t="n">
        <v>0.77</v>
      </c>
      <c r="W113" t="n">
        <v>1.46</v>
      </c>
      <c r="X113" t="n">
        <v>0.11</v>
      </c>
      <c r="Y113" t="n">
        <v>1</v>
      </c>
      <c r="Z113" t="n">
        <v>10</v>
      </c>
      <c r="AA113" t="n">
        <v>105.8780076821201</v>
      </c>
      <c r="AB113" t="n">
        <v>144.866961118651</v>
      </c>
      <c r="AC113" t="n">
        <v>131.0410616715831</v>
      </c>
      <c r="AD113" t="n">
        <v>105878.0076821201</v>
      </c>
      <c r="AE113" t="n">
        <v>144866.961118651</v>
      </c>
      <c r="AF113" t="n">
        <v>4.968617788099814e-06</v>
      </c>
      <c r="AG113" t="n">
        <v>5</v>
      </c>
      <c r="AH113" t="n">
        <v>131041.0616715831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6.8328</v>
      </c>
      <c r="E114" t="n">
        <v>14.64</v>
      </c>
      <c r="F114" t="n">
        <v>11.64</v>
      </c>
      <c r="G114" t="n">
        <v>139.71</v>
      </c>
      <c r="H114" t="n">
        <v>1.75</v>
      </c>
      <c r="I114" t="n">
        <v>5</v>
      </c>
      <c r="J114" t="n">
        <v>295.93</v>
      </c>
      <c r="K114" t="n">
        <v>58.47</v>
      </c>
      <c r="L114" t="n">
        <v>29</v>
      </c>
      <c r="M114" t="n">
        <v>1</v>
      </c>
      <c r="N114" t="n">
        <v>83.45999999999999</v>
      </c>
      <c r="O114" t="n">
        <v>36732.47</v>
      </c>
      <c r="P114" t="n">
        <v>156.95</v>
      </c>
      <c r="Q114" t="n">
        <v>460.69</v>
      </c>
      <c r="R114" t="n">
        <v>43.83</v>
      </c>
      <c r="S114" t="n">
        <v>32.19</v>
      </c>
      <c r="T114" t="n">
        <v>1932.34</v>
      </c>
      <c r="U114" t="n">
        <v>0.73</v>
      </c>
      <c r="V114" t="n">
        <v>0.77</v>
      </c>
      <c r="W114" t="n">
        <v>1.46</v>
      </c>
      <c r="X114" t="n">
        <v>0.11</v>
      </c>
      <c r="Y114" t="n">
        <v>1</v>
      </c>
      <c r="Z114" t="n">
        <v>10</v>
      </c>
      <c r="AA114" t="n">
        <v>105.9594221971002</v>
      </c>
      <c r="AB114" t="n">
        <v>144.9783560498015</v>
      </c>
      <c r="AC114" t="n">
        <v>131.1418252268484</v>
      </c>
      <c r="AD114" t="n">
        <v>105959.4221971002</v>
      </c>
      <c r="AE114" t="n">
        <v>144978.3560498015</v>
      </c>
      <c r="AF114" t="n">
        <v>4.968617788099814e-06</v>
      </c>
      <c r="AG114" t="n">
        <v>5</v>
      </c>
      <c r="AH114" t="n">
        <v>131141.8252268484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6.8336</v>
      </c>
      <c r="E115" t="n">
        <v>14.63</v>
      </c>
      <c r="F115" t="n">
        <v>11.64</v>
      </c>
      <c r="G115" t="n">
        <v>139.69</v>
      </c>
      <c r="H115" t="n">
        <v>1.76</v>
      </c>
      <c r="I115" t="n">
        <v>5</v>
      </c>
      <c r="J115" t="n">
        <v>296.45</v>
      </c>
      <c r="K115" t="n">
        <v>58.47</v>
      </c>
      <c r="L115" t="n">
        <v>29.25</v>
      </c>
      <c r="M115" t="n">
        <v>1</v>
      </c>
      <c r="N115" t="n">
        <v>83.73</v>
      </c>
      <c r="O115" t="n">
        <v>36796.49</v>
      </c>
      <c r="P115" t="n">
        <v>157.17</v>
      </c>
      <c r="Q115" t="n">
        <v>460.69</v>
      </c>
      <c r="R115" t="n">
        <v>43.8</v>
      </c>
      <c r="S115" t="n">
        <v>32.19</v>
      </c>
      <c r="T115" t="n">
        <v>1917.53</v>
      </c>
      <c r="U115" t="n">
        <v>0.73</v>
      </c>
      <c r="V115" t="n">
        <v>0.77</v>
      </c>
      <c r="W115" t="n">
        <v>1.46</v>
      </c>
      <c r="X115" t="n">
        <v>0.11</v>
      </c>
      <c r="Y115" t="n">
        <v>1</v>
      </c>
      <c r="Z115" t="n">
        <v>10</v>
      </c>
      <c r="AA115" t="n">
        <v>106.0301364986611</v>
      </c>
      <c r="AB115" t="n">
        <v>145.0751104768921</v>
      </c>
      <c r="AC115" t="n">
        <v>131.2293455472132</v>
      </c>
      <c r="AD115" t="n">
        <v>106030.1364986611</v>
      </c>
      <c r="AE115" t="n">
        <v>145075.1104768921</v>
      </c>
      <c r="AF115" t="n">
        <v>4.969199525342303e-06</v>
      </c>
      <c r="AG115" t="n">
        <v>5</v>
      </c>
      <c r="AH115" t="n">
        <v>131229.3455472132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6.8336</v>
      </c>
      <c r="E116" t="n">
        <v>14.63</v>
      </c>
      <c r="F116" t="n">
        <v>11.64</v>
      </c>
      <c r="G116" t="n">
        <v>139.69</v>
      </c>
      <c r="H116" t="n">
        <v>1.77</v>
      </c>
      <c r="I116" t="n">
        <v>5</v>
      </c>
      <c r="J116" t="n">
        <v>296.97</v>
      </c>
      <c r="K116" t="n">
        <v>58.47</v>
      </c>
      <c r="L116" t="n">
        <v>29.5</v>
      </c>
      <c r="M116" t="n">
        <v>1</v>
      </c>
      <c r="N116" t="n">
        <v>84</v>
      </c>
      <c r="O116" t="n">
        <v>36860.62</v>
      </c>
      <c r="P116" t="n">
        <v>157.39</v>
      </c>
      <c r="Q116" t="n">
        <v>460.69</v>
      </c>
      <c r="R116" t="n">
        <v>43.8</v>
      </c>
      <c r="S116" t="n">
        <v>32.19</v>
      </c>
      <c r="T116" t="n">
        <v>1918.81</v>
      </c>
      <c r="U116" t="n">
        <v>0.73</v>
      </c>
      <c r="V116" t="n">
        <v>0.77</v>
      </c>
      <c r="W116" t="n">
        <v>1.46</v>
      </c>
      <c r="X116" t="n">
        <v>0.11</v>
      </c>
      <c r="Y116" t="n">
        <v>1</v>
      </c>
      <c r="Z116" t="n">
        <v>10</v>
      </c>
      <c r="AA116" t="n">
        <v>106.1080021354318</v>
      </c>
      <c r="AB116" t="n">
        <v>145.1816496763111</v>
      </c>
      <c r="AC116" t="n">
        <v>131.3257167949683</v>
      </c>
      <c r="AD116" t="n">
        <v>106108.0021354318</v>
      </c>
      <c r="AE116" t="n">
        <v>145181.6496763111</v>
      </c>
      <c r="AF116" t="n">
        <v>4.969199525342303e-06</v>
      </c>
      <c r="AG116" t="n">
        <v>5</v>
      </c>
      <c r="AH116" t="n">
        <v>131325.7167949683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6.8331</v>
      </c>
      <c r="E117" t="n">
        <v>14.63</v>
      </c>
      <c r="F117" t="n">
        <v>11.64</v>
      </c>
      <c r="G117" t="n">
        <v>139.7</v>
      </c>
      <c r="H117" t="n">
        <v>1.78</v>
      </c>
      <c r="I117" t="n">
        <v>5</v>
      </c>
      <c r="J117" t="n">
        <v>297.49</v>
      </c>
      <c r="K117" t="n">
        <v>58.47</v>
      </c>
      <c r="L117" t="n">
        <v>29.75</v>
      </c>
      <c r="M117" t="n">
        <v>1</v>
      </c>
      <c r="N117" t="n">
        <v>84.27</v>
      </c>
      <c r="O117" t="n">
        <v>36924.87</v>
      </c>
      <c r="P117" t="n">
        <v>157.63</v>
      </c>
      <c r="Q117" t="n">
        <v>460.69</v>
      </c>
      <c r="R117" t="n">
        <v>43.87</v>
      </c>
      <c r="S117" t="n">
        <v>32.19</v>
      </c>
      <c r="T117" t="n">
        <v>1954.86</v>
      </c>
      <c r="U117" t="n">
        <v>0.73</v>
      </c>
      <c r="V117" t="n">
        <v>0.77</v>
      </c>
      <c r="W117" t="n">
        <v>1.46</v>
      </c>
      <c r="X117" t="n">
        <v>0.11</v>
      </c>
      <c r="Y117" t="n">
        <v>1</v>
      </c>
      <c r="Z117" t="n">
        <v>10</v>
      </c>
      <c r="AA117" t="n">
        <v>106.1974334657395</v>
      </c>
      <c r="AB117" t="n">
        <v>145.3040135678698</v>
      </c>
      <c r="AC117" t="n">
        <v>131.4364024484555</v>
      </c>
      <c r="AD117" t="n">
        <v>106197.4334657395</v>
      </c>
      <c r="AE117" t="n">
        <v>145304.0135678698</v>
      </c>
      <c r="AF117" t="n">
        <v>4.968835939565747e-06</v>
      </c>
      <c r="AG117" t="n">
        <v>5</v>
      </c>
      <c r="AH117" t="n">
        <v>131436.4024484555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6.8327</v>
      </c>
      <c r="E118" t="n">
        <v>14.64</v>
      </c>
      <c r="F118" t="n">
        <v>11.64</v>
      </c>
      <c r="G118" t="n">
        <v>139.71</v>
      </c>
      <c r="H118" t="n">
        <v>1.79</v>
      </c>
      <c r="I118" t="n">
        <v>5</v>
      </c>
      <c r="J118" t="n">
        <v>298.01</v>
      </c>
      <c r="K118" t="n">
        <v>58.47</v>
      </c>
      <c r="L118" t="n">
        <v>30</v>
      </c>
      <c r="M118" t="n">
        <v>1</v>
      </c>
      <c r="N118" t="n">
        <v>84.54000000000001</v>
      </c>
      <c r="O118" t="n">
        <v>36989.23</v>
      </c>
      <c r="P118" t="n">
        <v>157.76</v>
      </c>
      <c r="Q118" t="n">
        <v>460.69</v>
      </c>
      <c r="R118" t="n">
        <v>43.89</v>
      </c>
      <c r="S118" t="n">
        <v>32.19</v>
      </c>
      <c r="T118" t="n">
        <v>1960.43</v>
      </c>
      <c r="U118" t="n">
        <v>0.73</v>
      </c>
      <c r="V118" t="n">
        <v>0.77</v>
      </c>
      <c r="W118" t="n">
        <v>1.46</v>
      </c>
      <c r="X118" t="n">
        <v>0.11</v>
      </c>
      <c r="Y118" t="n">
        <v>1</v>
      </c>
      <c r="Z118" t="n">
        <v>10</v>
      </c>
      <c r="AA118" t="n">
        <v>106.2470411112397</v>
      </c>
      <c r="AB118" t="n">
        <v>145.371888936978</v>
      </c>
      <c r="AC118" t="n">
        <v>131.4977998875998</v>
      </c>
      <c r="AD118" t="n">
        <v>106247.0411112397</v>
      </c>
      <c r="AE118" t="n">
        <v>145371.888936978</v>
      </c>
      <c r="AF118" t="n">
        <v>4.968545070944504e-06</v>
      </c>
      <c r="AG118" t="n">
        <v>5</v>
      </c>
      <c r="AH118" t="n">
        <v>131497.7998875998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6.8323</v>
      </c>
      <c r="E119" t="n">
        <v>14.64</v>
      </c>
      <c r="F119" t="n">
        <v>11.64</v>
      </c>
      <c r="G119" t="n">
        <v>139.72</v>
      </c>
      <c r="H119" t="n">
        <v>1.8</v>
      </c>
      <c r="I119" t="n">
        <v>5</v>
      </c>
      <c r="J119" t="n">
        <v>298.54</v>
      </c>
      <c r="K119" t="n">
        <v>58.47</v>
      </c>
      <c r="L119" t="n">
        <v>30.25</v>
      </c>
      <c r="M119" t="n">
        <v>1</v>
      </c>
      <c r="N119" t="n">
        <v>84.81</v>
      </c>
      <c r="O119" t="n">
        <v>37053.7</v>
      </c>
      <c r="P119" t="n">
        <v>157.91</v>
      </c>
      <c r="Q119" t="n">
        <v>460.69</v>
      </c>
      <c r="R119" t="n">
        <v>43.89</v>
      </c>
      <c r="S119" t="n">
        <v>32.19</v>
      </c>
      <c r="T119" t="n">
        <v>1961.58</v>
      </c>
      <c r="U119" t="n">
        <v>0.73</v>
      </c>
      <c r="V119" t="n">
        <v>0.77</v>
      </c>
      <c r="W119" t="n">
        <v>1.46</v>
      </c>
      <c r="X119" t="n">
        <v>0.11</v>
      </c>
      <c r="Y119" t="n">
        <v>1</v>
      </c>
      <c r="Z119" t="n">
        <v>10</v>
      </c>
      <c r="AA119" t="n">
        <v>106.3037346064766</v>
      </c>
      <c r="AB119" t="n">
        <v>145.4494594783016</v>
      </c>
      <c r="AC119" t="n">
        <v>131.5679672053304</v>
      </c>
      <c r="AD119" t="n">
        <v>106303.7346064766</v>
      </c>
      <c r="AE119" t="n">
        <v>145449.4594783016</v>
      </c>
      <c r="AF119" t="n">
        <v>4.968254202323258e-06</v>
      </c>
      <c r="AG119" t="n">
        <v>5</v>
      </c>
      <c r="AH119" t="n">
        <v>131567.9672053304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6.8335</v>
      </c>
      <c r="E120" t="n">
        <v>14.63</v>
      </c>
      <c r="F120" t="n">
        <v>11.64</v>
      </c>
      <c r="G120" t="n">
        <v>139.69</v>
      </c>
      <c r="H120" t="n">
        <v>1.82</v>
      </c>
      <c r="I120" t="n">
        <v>5</v>
      </c>
      <c r="J120" t="n">
        <v>299.06</v>
      </c>
      <c r="K120" t="n">
        <v>58.47</v>
      </c>
      <c r="L120" t="n">
        <v>30.5</v>
      </c>
      <c r="M120" t="n">
        <v>1</v>
      </c>
      <c r="N120" t="n">
        <v>85.09</v>
      </c>
      <c r="O120" t="n">
        <v>37118.29</v>
      </c>
      <c r="P120" t="n">
        <v>158.03</v>
      </c>
      <c r="Q120" t="n">
        <v>460.69</v>
      </c>
      <c r="R120" t="n">
        <v>43.81</v>
      </c>
      <c r="S120" t="n">
        <v>32.19</v>
      </c>
      <c r="T120" t="n">
        <v>1920.35</v>
      </c>
      <c r="U120" t="n">
        <v>0.73</v>
      </c>
      <c r="V120" t="n">
        <v>0.77</v>
      </c>
      <c r="W120" t="n">
        <v>1.46</v>
      </c>
      <c r="X120" t="n">
        <v>0.11</v>
      </c>
      <c r="Y120" t="n">
        <v>1</v>
      </c>
      <c r="Z120" t="n">
        <v>10</v>
      </c>
      <c r="AA120" t="n">
        <v>106.3354197705819</v>
      </c>
      <c r="AB120" t="n">
        <v>145.4928125176812</v>
      </c>
      <c r="AC120" t="n">
        <v>131.607182691478</v>
      </c>
      <c r="AD120" t="n">
        <v>106335.4197705819</v>
      </c>
      <c r="AE120" t="n">
        <v>145492.8125176812</v>
      </c>
      <c r="AF120" t="n">
        <v>4.969126808186992e-06</v>
      </c>
      <c r="AG120" t="n">
        <v>5</v>
      </c>
      <c r="AH120" t="n">
        <v>131607.182691478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6.8316</v>
      </c>
      <c r="E121" t="n">
        <v>14.64</v>
      </c>
      <c r="F121" t="n">
        <v>11.64</v>
      </c>
      <c r="G121" t="n">
        <v>139.74</v>
      </c>
      <c r="H121" t="n">
        <v>1.83</v>
      </c>
      <c r="I121" t="n">
        <v>5</v>
      </c>
      <c r="J121" t="n">
        <v>299.59</v>
      </c>
      <c r="K121" t="n">
        <v>58.47</v>
      </c>
      <c r="L121" t="n">
        <v>30.75</v>
      </c>
      <c r="M121" t="n">
        <v>1</v>
      </c>
      <c r="N121" t="n">
        <v>85.36</v>
      </c>
      <c r="O121" t="n">
        <v>37183.12</v>
      </c>
      <c r="P121" t="n">
        <v>158.23</v>
      </c>
      <c r="Q121" t="n">
        <v>460.69</v>
      </c>
      <c r="R121" t="n">
        <v>43.95</v>
      </c>
      <c r="S121" t="n">
        <v>32.19</v>
      </c>
      <c r="T121" t="n">
        <v>1994.71</v>
      </c>
      <c r="U121" t="n">
        <v>0.73</v>
      </c>
      <c r="V121" t="n">
        <v>0.77</v>
      </c>
      <c r="W121" t="n">
        <v>1.46</v>
      </c>
      <c r="X121" t="n">
        <v>0.11</v>
      </c>
      <c r="Y121" t="n">
        <v>1</v>
      </c>
      <c r="Z121" t="n">
        <v>10</v>
      </c>
      <c r="AA121" t="n">
        <v>106.4233214021136</v>
      </c>
      <c r="AB121" t="n">
        <v>145.6130834078891</v>
      </c>
      <c r="AC121" t="n">
        <v>131.7159750967257</v>
      </c>
      <c r="AD121" t="n">
        <v>106423.3214021136</v>
      </c>
      <c r="AE121" t="n">
        <v>145613.0834078891</v>
      </c>
      <c r="AF121" t="n">
        <v>4.96774518223608e-06</v>
      </c>
      <c r="AG121" t="n">
        <v>5</v>
      </c>
      <c r="AH121" t="n">
        <v>131715.9750967257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6.8301</v>
      </c>
      <c r="E122" t="n">
        <v>14.64</v>
      </c>
      <c r="F122" t="n">
        <v>11.65</v>
      </c>
      <c r="G122" t="n">
        <v>139.78</v>
      </c>
      <c r="H122" t="n">
        <v>1.84</v>
      </c>
      <c r="I122" t="n">
        <v>5</v>
      </c>
      <c r="J122" t="n">
        <v>300.11</v>
      </c>
      <c r="K122" t="n">
        <v>58.47</v>
      </c>
      <c r="L122" t="n">
        <v>31</v>
      </c>
      <c r="M122" t="n">
        <v>0</v>
      </c>
      <c r="N122" t="n">
        <v>85.64</v>
      </c>
      <c r="O122" t="n">
        <v>37247.94</v>
      </c>
      <c r="P122" t="n">
        <v>158.5</v>
      </c>
      <c r="Q122" t="n">
        <v>460.69</v>
      </c>
      <c r="R122" t="n">
        <v>44.02</v>
      </c>
      <c r="S122" t="n">
        <v>32.19</v>
      </c>
      <c r="T122" t="n">
        <v>2028.26</v>
      </c>
      <c r="U122" t="n">
        <v>0.73</v>
      </c>
      <c r="V122" t="n">
        <v>0.77</v>
      </c>
      <c r="W122" t="n">
        <v>1.46</v>
      </c>
      <c r="X122" t="n">
        <v>0.11</v>
      </c>
      <c r="Y122" t="n">
        <v>1</v>
      </c>
      <c r="Z122" t="n">
        <v>10</v>
      </c>
      <c r="AA122" t="n">
        <v>106.5372031132847</v>
      </c>
      <c r="AB122" t="n">
        <v>145.7689013892199</v>
      </c>
      <c r="AC122" t="n">
        <v>131.8569220286103</v>
      </c>
      <c r="AD122" t="n">
        <v>106537.2031132847</v>
      </c>
      <c r="AE122" t="n">
        <v>145768.9013892199</v>
      </c>
      <c r="AF122" t="n">
        <v>4.966654424906413e-06</v>
      </c>
      <c r="AG122" t="n">
        <v>5</v>
      </c>
      <c r="AH122" t="n">
        <v>131856.9220286103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6.0839</v>
      </c>
      <c r="E2" t="n">
        <v>16.44</v>
      </c>
      <c r="F2" t="n">
        <v>13.52</v>
      </c>
      <c r="G2" t="n">
        <v>11.76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93.43000000000001</v>
      </c>
      <c r="Q2" t="n">
        <v>460.7</v>
      </c>
      <c r="R2" t="n">
        <v>105.47</v>
      </c>
      <c r="S2" t="n">
        <v>32.19</v>
      </c>
      <c r="T2" t="n">
        <v>32431.42</v>
      </c>
      <c r="U2" t="n">
        <v>0.31</v>
      </c>
      <c r="V2" t="n">
        <v>0.66</v>
      </c>
      <c r="W2" t="n">
        <v>1.55</v>
      </c>
      <c r="X2" t="n">
        <v>1.98</v>
      </c>
      <c r="Y2" t="n">
        <v>1</v>
      </c>
      <c r="Z2" t="n">
        <v>10</v>
      </c>
      <c r="AA2" t="n">
        <v>82.96727830877033</v>
      </c>
      <c r="AB2" t="n">
        <v>113.5194904400048</v>
      </c>
      <c r="AC2" t="n">
        <v>102.6853495980455</v>
      </c>
      <c r="AD2" t="n">
        <v>82967.27830877033</v>
      </c>
      <c r="AE2" t="n">
        <v>113519.4904400048</v>
      </c>
      <c r="AF2" t="n">
        <v>4.738525742703635e-06</v>
      </c>
      <c r="AG2" t="n">
        <v>5</v>
      </c>
      <c r="AH2" t="n">
        <v>102685.3495980455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6.3815</v>
      </c>
      <c r="E3" t="n">
        <v>15.67</v>
      </c>
      <c r="F3" t="n">
        <v>13.02</v>
      </c>
      <c r="G3" t="n">
        <v>15.02</v>
      </c>
      <c r="H3" t="n">
        <v>0.3</v>
      </c>
      <c r="I3" t="n">
        <v>52</v>
      </c>
      <c r="J3" t="n">
        <v>71.81</v>
      </c>
      <c r="K3" t="n">
        <v>32.27</v>
      </c>
      <c r="L3" t="n">
        <v>1.25</v>
      </c>
      <c r="M3" t="n">
        <v>50</v>
      </c>
      <c r="N3" t="n">
        <v>8.289999999999999</v>
      </c>
      <c r="O3" t="n">
        <v>9090.98</v>
      </c>
      <c r="P3" t="n">
        <v>88.53</v>
      </c>
      <c r="Q3" t="n">
        <v>460.75</v>
      </c>
      <c r="R3" t="n">
        <v>88.52</v>
      </c>
      <c r="S3" t="n">
        <v>32.19</v>
      </c>
      <c r="T3" t="n">
        <v>24042.1</v>
      </c>
      <c r="U3" t="n">
        <v>0.36</v>
      </c>
      <c r="V3" t="n">
        <v>0.6899999999999999</v>
      </c>
      <c r="W3" t="n">
        <v>1.54</v>
      </c>
      <c r="X3" t="n">
        <v>1.48</v>
      </c>
      <c r="Y3" t="n">
        <v>1</v>
      </c>
      <c r="Z3" t="n">
        <v>10</v>
      </c>
      <c r="AA3" t="n">
        <v>79.04577716770785</v>
      </c>
      <c r="AB3" t="n">
        <v>108.1539195743855</v>
      </c>
      <c r="AC3" t="n">
        <v>97.83186128521318</v>
      </c>
      <c r="AD3" t="n">
        <v>79045.77716770786</v>
      </c>
      <c r="AE3" t="n">
        <v>108153.9195743855</v>
      </c>
      <c r="AF3" t="n">
        <v>4.970315427121295e-06</v>
      </c>
      <c r="AG3" t="n">
        <v>5</v>
      </c>
      <c r="AH3" t="n">
        <v>97831.86128521318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6.575</v>
      </c>
      <c r="E4" t="n">
        <v>15.21</v>
      </c>
      <c r="F4" t="n">
        <v>12.71</v>
      </c>
      <c r="G4" t="n">
        <v>18.16</v>
      </c>
      <c r="H4" t="n">
        <v>0.36</v>
      </c>
      <c r="I4" t="n">
        <v>42</v>
      </c>
      <c r="J4" t="n">
        <v>72.11</v>
      </c>
      <c r="K4" t="n">
        <v>32.27</v>
      </c>
      <c r="L4" t="n">
        <v>1.5</v>
      </c>
      <c r="M4" t="n">
        <v>40</v>
      </c>
      <c r="N4" t="n">
        <v>8.34</v>
      </c>
      <c r="O4" t="n">
        <v>9127.379999999999</v>
      </c>
      <c r="P4" t="n">
        <v>85.19</v>
      </c>
      <c r="Q4" t="n">
        <v>460.73</v>
      </c>
      <c r="R4" t="n">
        <v>78.79000000000001</v>
      </c>
      <c r="S4" t="n">
        <v>32.19</v>
      </c>
      <c r="T4" t="n">
        <v>19226.14</v>
      </c>
      <c r="U4" t="n">
        <v>0.41</v>
      </c>
      <c r="V4" t="n">
        <v>0.7</v>
      </c>
      <c r="W4" t="n">
        <v>1.52</v>
      </c>
      <c r="X4" t="n">
        <v>1.18</v>
      </c>
      <c r="Y4" t="n">
        <v>1</v>
      </c>
      <c r="Z4" t="n">
        <v>10</v>
      </c>
      <c r="AA4" t="n">
        <v>76.63399624451579</v>
      </c>
      <c r="AB4" t="n">
        <v>104.8540145150108</v>
      </c>
      <c r="AC4" t="n">
        <v>94.84689453325828</v>
      </c>
      <c r="AD4" t="n">
        <v>76633.99624451579</v>
      </c>
      <c r="AE4" t="n">
        <v>104854.0145150108</v>
      </c>
      <c r="AF4" t="n">
        <v>5.121025453783988e-06</v>
      </c>
      <c r="AG4" t="n">
        <v>5</v>
      </c>
      <c r="AH4" t="n">
        <v>94846.89453325828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6.7048</v>
      </c>
      <c r="E5" t="n">
        <v>14.91</v>
      </c>
      <c r="F5" t="n">
        <v>12.53</v>
      </c>
      <c r="G5" t="n">
        <v>21.47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33</v>
      </c>
      <c r="N5" t="n">
        <v>8.380000000000001</v>
      </c>
      <c r="O5" t="n">
        <v>9163.799999999999</v>
      </c>
      <c r="P5" t="n">
        <v>82.06999999999999</v>
      </c>
      <c r="Q5" t="n">
        <v>460.74</v>
      </c>
      <c r="R5" t="n">
        <v>72.94</v>
      </c>
      <c r="S5" t="n">
        <v>32.19</v>
      </c>
      <c r="T5" t="n">
        <v>16336.06</v>
      </c>
      <c r="U5" t="n">
        <v>0.44</v>
      </c>
      <c r="V5" t="n">
        <v>0.71</v>
      </c>
      <c r="W5" t="n">
        <v>1.5</v>
      </c>
      <c r="X5" t="n">
        <v>0.99</v>
      </c>
      <c r="Y5" t="n">
        <v>1</v>
      </c>
      <c r="Z5" t="n">
        <v>10</v>
      </c>
      <c r="AA5" t="n">
        <v>74.78451608773112</v>
      </c>
      <c r="AB5" t="n">
        <v>102.3234741711933</v>
      </c>
      <c r="AC5" t="n">
        <v>92.55786540821828</v>
      </c>
      <c r="AD5" t="n">
        <v>74784.51608773111</v>
      </c>
      <c r="AE5" t="n">
        <v>102323.4741711933</v>
      </c>
      <c r="AF5" t="n">
        <v>5.222121895441959e-06</v>
      </c>
      <c r="AG5" t="n">
        <v>5</v>
      </c>
      <c r="AH5" t="n">
        <v>92557.86540821828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6.8067</v>
      </c>
      <c r="E6" t="n">
        <v>14.69</v>
      </c>
      <c r="F6" t="n">
        <v>12.38</v>
      </c>
      <c r="G6" t="n">
        <v>24.76</v>
      </c>
      <c r="H6" t="n">
        <v>0.48</v>
      </c>
      <c r="I6" t="n">
        <v>30</v>
      </c>
      <c r="J6" t="n">
        <v>72.7</v>
      </c>
      <c r="K6" t="n">
        <v>32.27</v>
      </c>
      <c r="L6" t="n">
        <v>2</v>
      </c>
      <c r="M6" t="n">
        <v>28</v>
      </c>
      <c r="N6" t="n">
        <v>8.43</v>
      </c>
      <c r="O6" t="n">
        <v>9200.25</v>
      </c>
      <c r="P6" t="n">
        <v>80.05</v>
      </c>
      <c r="Q6" t="n">
        <v>460.71</v>
      </c>
      <c r="R6" t="n">
        <v>68.01000000000001</v>
      </c>
      <c r="S6" t="n">
        <v>32.19</v>
      </c>
      <c r="T6" t="n">
        <v>13898.98</v>
      </c>
      <c r="U6" t="n">
        <v>0.47</v>
      </c>
      <c r="V6" t="n">
        <v>0.72</v>
      </c>
      <c r="W6" t="n">
        <v>1.5</v>
      </c>
      <c r="X6" t="n">
        <v>0.85</v>
      </c>
      <c r="Y6" t="n">
        <v>1</v>
      </c>
      <c r="Z6" t="n">
        <v>10</v>
      </c>
      <c r="AA6" t="n">
        <v>73.53223686680747</v>
      </c>
      <c r="AB6" t="n">
        <v>100.6100504944663</v>
      </c>
      <c r="AC6" t="n">
        <v>91.00796848239231</v>
      </c>
      <c r="AD6" t="n">
        <v>73532.23686680746</v>
      </c>
      <c r="AE6" t="n">
        <v>100610.0504944663</v>
      </c>
      <c r="AF6" t="n">
        <v>5.301488054185775e-06</v>
      </c>
      <c r="AG6" t="n">
        <v>5</v>
      </c>
      <c r="AH6" t="n">
        <v>91007.96848239232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6.8917</v>
      </c>
      <c r="E7" t="n">
        <v>14.51</v>
      </c>
      <c r="F7" t="n">
        <v>12.26</v>
      </c>
      <c r="G7" t="n">
        <v>28.3</v>
      </c>
      <c r="H7" t="n">
        <v>0.54</v>
      </c>
      <c r="I7" t="n">
        <v>26</v>
      </c>
      <c r="J7" t="n">
        <v>73</v>
      </c>
      <c r="K7" t="n">
        <v>32.27</v>
      </c>
      <c r="L7" t="n">
        <v>2.25</v>
      </c>
      <c r="M7" t="n">
        <v>24</v>
      </c>
      <c r="N7" t="n">
        <v>8.48</v>
      </c>
      <c r="O7" t="n">
        <v>9236.709999999999</v>
      </c>
      <c r="P7" t="n">
        <v>77.5</v>
      </c>
      <c r="Q7" t="n">
        <v>460.72</v>
      </c>
      <c r="R7" t="n">
        <v>63.98</v>
      </c>
      <c r="S7" t="n">
        <v>32.19</v>
      </c>
      <c r="T7" t="n">
        <v>11904.64</v>
      </c>
      <c r="U7" t="n">
        <v>0.5</v>
      </c>
      <c r="V7" t="n">
        <v>0.73</v>
      </c>
      <c r="W7" t="n">
        <v>1.5</v>
      </c>
      <c r="X7" t="n">
        <v>0.73</v>
      </c>
      <c r="Y7" t="n">
        <v>1</v>
      </c>
      <c r="Z7" t="n">
        <v>10</v>
      </c>
      <c r="AA7" t="n">
        <v>72.21375474230067</v>
      </c>
      <c r="AB7" t="n">
        <v>98.8060450843909</v>
      </c>
      <c r="AC7" t="n">
        <v>89.37613481671646</v>
      </c>
      <c r="AD7" t="n">
        <v>72213.75474230066</v>
      </c>
      <c r="AE7" t="n">
        <v>98806.04508439091</v>
      </c>
      <c r="AF7" t="n">
        <v>5.367691425071195e-06</v>
      </c>
      <c r="AG7" t="n">
        <v>5</v>
      </c>
      <c r="AH7" t="n">
        <v>89376.13481671645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6.9651</v>
      </c>
      <c r="E8" t="n">
        <v>14.36</v>
      </c>
      <c r="F8" t="n">
        <v>12.16</v>
      </c>
      <c r="G8" t="n">
        <v>31.71</v>
      </c>
      <c r="H8" t="n">
        <v>0.6</v>
      </c>
      <c r="I8" t="n">
        <v>23</v>
      </c>
      <c r="J8" t="n">
        <v>73.29000000000001</v>
      </c>
      <c r="K8" t="n">
        <v>32.27</v>
      </c>
      <c r="L8" t="n">
        <v>2.5</v>
      </c>
      <c r="M8" t="n">
        <v>21</v>
      </c>
      <c r="N8" t="n">
        <v>8.52</v>
      </c>
      <c r="O8" t="n">
        <v>9273.200000000001</v>
      </c>
      <c r="P8" t="n">
        <v>75.23999999999999</v>
      </c>
      <c r="Q8" t="n">
        <v>460.69</v>
      </c>
      <c r="R8" t="n">
        <v>60.84</v>
      </c>
      <c r="S8" t="n">
        <v>32.19</v>
      </c>
      <c r="T8" t="n">
        <v>10345.6</v>
      </c>
      <c r="U8" t="n">
        <v>0.53</v>
      </c>
      <c r="V8" t="n">
        <v>0.74</v>
      </c>
      <c r="W8" t="n">
        <v>1.48</v>
      </c>
      <c r="X8" t="n">
        <v>0.62</v>
      </c>
      <c r="Y8" t="n">
        <v>1</v>
      </c>
      <c r="Z8" t="n">
        <v>10</v>
      </c>
      <c r="AA8" t="n">
        <v>71.08190846732168</v>
      </c>
      <c r="AB8" t="n">
        <v>97.25740307743193</v>
      </c>
      <c r="AC8" t="n">
        <v>87.97529302936844</v>
      </c>
      <c r="AD8" t="n">
        <v>71081.90846732169</v>
      </c>
      <c r="AE8" t="n">
        <v>97257.40307743193</v>
      </c>
      <c r="AF8" t="n">
        <v>5.424859982988722e-06</v>
      </c>
      <c r="AG8" t="n">
        <v>5</v>
      </c>
      <c r="AH8" t="n">
        <v>87975.29302936845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7.004</v>
      </c>
      <c r="E9" t="n">
        <v>14.28</v>
      </c>
      <c r="F9" t="n">
        <v>12.11</v>
      </c>
      <c r="G9" t="n">
        <v>34.59</v>
      </c>
      <c r="H9" t="n">
        <v>0.65</v>
      </c>
      <c r="I9" t="n">
        <v>21</v>
      </c>
      <c r="J9" t="n">
        <v>73.59</v>
      </c>
      <c r="K9" t="n">
        <v>32.27</v>
      </c>
      <c r="L9" t="n">
        <v>2.75</v>
      </c>
      <c r="M9" t="n">
        <v>18</v>
      </c>
      <c r="N9" t="n">
        <v>8.57</v>
      </c>
      <c r="O9" t="n">
        <v>9309.700000000001</v>
      </c>
      <c r="P9" t="n">
        <v>73.44</v>
      </c>
      <c r="Q9" t="n">
        <v>460.69</v>
      </c>
      <c r="R9" t="n">
        <v>59.09</v>
      </c>
      <c r="S9" t="n">
        <v>32.19</v>
      </c>
      <c r="T9" t="n">
        <v>9483.459999999999</v>
      </c>
      <c r="U9" t="n">
        <v>0.54</v>
      </c>
      <c r="V9" t="n">
        <v>0.74</v>
      </c>
      <c r="W9" t="n">
        <v>1.48</v>
      </c>
      <c r="X9" t="n">
        <v>0.57</v>
      </c>
      <c r="Y9" t="n">
        <v>1</v>
      </c>
      <c r="Z9" t="n">
        <v>10</v>
      </c>
      <c r="AA9" t="n">
        <v>70.28448442909369</v>
      </c>
      <c r="AB9" t="n">
        <v>96.16633232846324</v>
      </c>
      <c r="AC9" t="n">
        <v>86.98835254135355</v>
      </c>
      <c r="AD9" t="n">
        <v>70284.48442909369</v>
      </c>
      <c r="AE9" t="n">
        <v>96166.33232846324</v>
      </c>
      <c r="AF9" t="n">
        <v>5.455157760958638e-06</v>
      </c>
      <c r="AG9" t="n">
        <v>5</v>
      </c>
      <c r="AH9" t="n">
        <v>86988.35254135355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7.048</v>
      </c>
      <c r="E10" t="n">
        <v>14.19</v>
      </c>
      <c r="F10" t="n">
        <v>12.05</v>
      </c>
      <c r="G10" t="n">
        <v>38.05</v>
      </c>
      <c r="H10" t="n">
        <v>0.71</v>
      </c>
      <c r="I10" t="n">
        <v>19</v>
      </c>
      <c r="J10" t="n">
        <v>73.88</v>
      </c>
      <c r="K10" t="n">
        <v>32.27</v>
      </c>
      <c r="L10" t="n">
        <v>3</v>
      </c>
      <c r="M10" t="n">
        <v>13</v>
      </c>
      <c r="N10" t="n">
        <v>8.609999999999999</v>
      </c>
      <c r="O10" t="n">
        <v>9346.23</v>
      </c>
      <c r="P10" t="n">
        <v>71.61</v>
      </c>
      <c r="Q10" t="n">
        <v>460.78</v>
      </c>
      <c r="R10" t="n">
        <v>56.96</v>
      </c>
      <c r="S10" t="n">
        <v>32.19</v>
      </c>
      <c r="T10" t="n">
        <v>8428.75</v>
      </c>
      <c r="U10" t="n">
        <v>0.57</v>
      </c>
      <c r="V10" t="n">
        <v>0.74</v>
      </c>
      <c r="W10" t="n">
        <v>1.49</v>
      </c>
      <c r="X10" t="n">
        <v>0.51</v>
      </c>
      <c r="Y10" t="n">
        <v>1</v>
      </c>
      <c r="Z10" t="n">
        <v>10</v>
      </c>
      <c r="AA10" t="n">
        <v>69.46291986731894</v>
      </c>
      <c r="AB10" t="n">
        <v>95.04223145017318</v>
      </c>
      <c r="AC10" t="n">
        <v>85.97153427320164</v>
      </c>
      <c r="AD10" t="n">
        <v>69462.91986731894</v>
      </c>
      <c r="AE10" t="n">
        <v>95042.23145017317</v>
      </c>
      <c r="AF10" t="n">
        <v>5.48942774118168e-06</v>
      </c>
      <c r="AG10" t="n">
        <v>5</v>
      </c>
      <c r="AH10" t="n">
        <v>85971.53427320164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7.0645</v>
      </c>
      <c r="E11" t="n">
        <v>14.16</v>
      </c>
      <c r="F11" t="n">
        <v>12.03</v>
      </c>
      <c r="G11" t="n">
        <v>40.1</v>
      </c>
      <c r="H11" t="n">
        <v>0.77</v>
      </c>
      <c r="I11" t="n">
        <v>18</v>
      </c>
      <c r="J11" t="n">
        <v>74.18000000000001</v>
      </c>
      <c r="K11" t="n">
        <v>32.27</v>
      </c>
      <c r="L11" t="n">
        <v>3.25</v>
      </c>
      <c r="M11" t="n">
        <v>8</v>
      </c>
      <c r="N11" t="n">
        <v>8.66</v>
      </c>
      <c r="O11" t="n">
        <v>9382.780000000001</v>
      </c>
      <c r="P11" t="n">
        <v>71.06</v>
      </c>
      <c r="Q11" t="n">
        <v>460.73</v>
      </c>
      <c r="R11" t="n">
        <v>56.48</v>
      </c>
      <c r="S11" t="n">
        <v>32.19</v>
      </c>
      <c r="T11" t="n">
        <v>8193.030000000001</v>
      </c>
      <c r="U11" t="n">
        <v>0.57</v>
      </c>
      <c r="V11" t="n">
        <v>0.74</v>
      </c>
      <c r="W11" t="n">
        <v>1.48</v>
      </c>
      <c r="X11" t="n">
        <v>0.5</v>
      </c>
      <c r="Y11" t="n">
        <v>1</v>
      </c>
      <c r="Z11" t="n">
        <v>10</v>
      </c>
      <c r="AA11" t="n">
        <v>69.20476501140907</v>
      </c>
      <c r="AB11" t="n">
        <v>94.68901258732902</v>
      </c>
      <c r="AC11" t="n">
        <v>85.65202612288144</v>
      </c>
      <c r="AD11" t="n">
        <v>69204.76501140906</v>
      </c>
      <c r="AE11" t="n">
        <v>94689.01258732902</v>
      </c>
      <c r="AF11" t="n">
        <v>5.50227898376532e-06</v>
      </c>
      <c r="AG11" t="n">
        <v>5</v>
      </c>
      <c r="AH11" t="n">
        <v>85652.02612288143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7.0827</v>
      </c>
      <c r="E12" t="n">
        <v>14.12</v>
      </c>
      <c r="F12" t="n">
        <v>12.01</v>
      </c>
      <c r="G12" t="n">
        <v>42.39</v>
      </c>
      <c r="H12" t="n">
        <v>0.82</v>
      </c>
      <c r="I12" t="n">
        <v>17</v>
      </c>
      <c r="J12" t="n">
        <v>74.48</v>
      </c>
      <c r="K12" t="n">
        <v>32.27</v>
      </c>
      <c r="L12" t="n">
        <v>3.5</v>
      </c>
      <c r="M12" t="n">
        <v>3</v>
      </c>
      <c r="N12" t="n">
        <v>8.710000000000001</v>
      </c>
      <c r="O12" t="n">
        <v>9419.35</v>
      </c>
      <c r="P12" t="n">
        <v>70.34999999999999</v>
      </c>
      <c r="Q12" t="n">
        <v>460.69</v>
      </c>
      <c r="R12" t="n">
        <v>55.48</v>
      </c>
      <c r="S12" t="n">
        <v>32.19</v>
      </c>
      <c r="T12" t="n">
        <v>7699.54</v>
      </c>
      <c r="U12" t="n">
        <v>0.58</v>
      </c>
      <c r="V12" t="n">
        <v>0.74</v>
      </c>
      <c r="W12" t="n">
        <v>1.49</v>
      </c>
      <c r="X12" t="n">
        <v>0.48</v>
      </c>
      <c r="Y12" t="n">
        <v>1</v>
      </c>
      <c r="Z12" t="n">
        <v>10</v>
      </c>
      <c r="AA12" t="n">
        <v>68.88665157020388</v>
      </c>
      <c r="AB12" t="n">
        <v>94.25375574289775</v>
      </c>
      <c r="AC12" t="n">
        <v>85.25830958079572</v>
      </c>
      <c r="AD12" t="n">
        <v>68886.65157020387</v>
      </c>
      <c r="AE12" t="n">
        <v>94253.75574289775</v>
      </c>
      <c r="AF12" t="n">
        <v>5.516454293766669e-06</v>
      </c>
      <c r="AG12" t="n">
        <v>5</v>
      </c>
      <c r="AH12" t="n">
        <v>85258.30958079573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7.0865</v>
      </c>
      <c r="E13" t="n">
        <v>14.11</v>
      </c>
      <c r="F13" t="n">
        <v>12</v>
      </c>
      <c r="G13" t="n">
        <v>42.36</v>
      </c>
      <c r="H13" t="n">
        <v>0.88</v>
      </c>
      <c r="I13" t="n">
        <v>17</v>
      </c>
      <c r="J13" t="n">
        <v>74.77</v>
      </c>
      <c r="K13" t="n">
        <v>32.27</v>
      </c>
      <c r="L13" t="n">
        <v>3.75</v>
      </c>
      <c r="M13" t="n">
        <v>2</v>
      </c>
      <c r="N13" t="n">
        <v>8.75</v>
      </c>
      <c r="O13" t="n">
        <v>9455.940000000001</v>
      </c>
      <c r="P13" t="n">
        <v>70.20999999999999</v>
      </c>
      <c r="Q13" t="n">
        <v>460.7</v>
      </c>
      <c r="R13" t="n">
        <v>55.35</v>
      </c>
      <c r="S13" t="n">
        <v>32.19</v>
      </c>
      <c r="T13" t="n">
        <v>7633.71</v>
      </c>
      <c r="U13" t="n">
        <v>0.58</v>
      </c>
      <c r="V13" t="n">
        <v>0.74</v>
      </c>
      <c r="W13" t="n">
        <v>1.49</v>
      </c>
      <c r="X13" t="n">
        <v>0.47</v>
      </c>
      <c r="Y13" t="n">
        <v>1</v>
      </c>
      <c r="Z13" t="n">
        <v>10</v>
      </c>
      <c r="AA13" t="n">
        <v>68.82175117494165</v>
      </c>
      <c r="AB13" t="n">
        <v>94.16495615889667</v>
      </c>
      <c r="AC13" t="n">
        <v>85.17798490446069</v>
      </c>
      <c r="AD13" t="n">
        <v>68821.75117494166</v>
      </c>
      <c r="AE13" t="n">
        <v>94164.95615889668</v>
      </c>
      <c r="AF13" t="n">
        <v>5.51941397387684e-06</v>
      </c>
      <c r="AG13" t="n">
        <v>5</v>
      </c>
      <c r="AH13" t="n">
        <v>85177.98490446068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7.0824</v>
      </c>
      <c r="E14" t="n">
        <v>14.12</v>
      </c>
      <c r="F14" t="n">
        <v>12.01</v>
      </c>
      <c r="G14" t="n">
        <v>42.39</v>
      </c>
      <c r="H14" t="n">
        <v>0.93</v>
      </c>
      <c r="I14" t="n">
        <v>17</v>
      </c>
      <c r="J14" t="n">
        <v>75.06999999999999</v>
      </c>
      <c r="K14" t="n">
        <v>32.27</v>
      </c>
      <c r="L14" t="n">
        <v>4</v>
      </c>
      <c r="M14" t="n">
        <v>0</v>
      </c>
      <c r="N14" t="n">
        <v>8.800000000000001</v>
      </c>
      <c r="O14" t="n">
        <v>9492.549999999999</v>
      </c>
      <c r="P14" t="n">
        <v>70.52</v>
      </c>
      <c r="Q14" t="n">
        <v>460.73</v>
      </c>
      <c r="R14" t="n">
        <v>55.37</v>
      </c>
      <c r="S14" t="n">
        <v>32.19</v>
      </c>
      <c r="T14" t="n">
        <v>7643.9</v>
      </c>
      <c r="U14" t="n">
        <v>0.58</v>
      </c>
      <c r="V14" t="n">
        <v>0.74</v>
      </c>
      <c r="W14" t="n">
        <v>1.49</v>
      </c>
      <c r="X14" t="n">
        <v>0.48</v>
      </c>
      <c r="Y14" t="n">
        <v>1</v>
      </c>
      <c r="Z14" t="n">
        <v>10</v>
      </c>
      <c r="AA14" t="n">
        <v>68.94585549447547</v>
      </c>
      <c r="AB14" t="n">
        <v>94.3347611639789</v>
      </c>
      <c r="AC14" t="n">
        <v>85.33158395818074</v>
      </c>
      <c r="AD14" t="n">
        <v>68945.85549447547</v>
      </c>
      <c r="AE14" t="n">
        <v>94334.7611639789</v>
      </c>
      <c r="AF14" t="n">
        <v>5.516220634810603e-06</v>
      </c>
      <c r="AG14" t="n">
        <v>5</v>
      </c>
      <c r="AH14" t="n">
        <v>85331.58395818074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6.7634</v>
      </c>
      <c r="E2" t="n">
        <v>14.79</v>
      </c>
      <c r="F2" t="n">
        <v>12.65</v>
      </c>
      <c r="G2" t="n">
        <v>19.47</v>
      </c>
      <c r="H2" t="n">
        <v>0.43</v>
      </c>
      <c r="I2" t="n">
        <v>39</v>
      </c>
      <c r="J2" t="n">
        <v>39.78</v>
      </c>
      <c r="K2" t="n">
        <v>19.54</v>
      </c>
      <c r="L2" t="n">
        <v>1</v>
      </c>
      <c r="M2" t="n">
        <v>27</v>
      </c>
      <c r="N2" t="n">
        <v>4.24</v>
      </c>
      <c r="O2" t="n">
        <v>5140</v>
      </c>
      <c r="P2" t="n">
        <v>51.25</v>
      </c>
      <c r="Q2" t="n">
        <v>460.74</v>
      </c>
      <c r="R2" t="n">
        <v>76.51000000000001</v>
      </c>
      <c r="S2" t="n">
        <v>32.19</v>
      </c>
      <c r="T2" t="n">
        <v>18103.35</v>
      </c>
      <c r="U2" t="n">
        <v>0.42</v>
      </c>
      <c r="V2" t="n">
        <v>0.71</v>
      </c>
      <c r="W2" t="n">
        <v>1.53</v>
      </c>
      <c r="X2" t="n">
        <v>1.12</v>
      </c>
      <c r="Y2" t="n">
        <v>1</v>
      </c>
      <c r="Z2" t="n">
        <v>10</v>
      </c>
      <c r="AA2" t="n">
        <v>61.70351279499116</v>
      </c>
      <c r="AB2" t="n">
        <v>84.42546837293939</v>
      </c>
      <c r="AC2" t="n">
        <v>76.3680201633351</v>
      </c>
      <c r="AD2" t="n">
        <v>61703.51279499115</v>
      </c>
      <c r="AE2" t="n">
        <v>84425.46837293939</v>
      </c>
      <c r="AF2" t="n">
        <v>5.387786036728048e-06</v>
      </c>
      <c r="AG2" t="n">
        <v>5</v>
      </c>
      <c r="AH2" t="n">
        <v>76368.02016333511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6.871</v>
      </c>
      <c r="E3" t="n">
        <v>14.55</v>
      </c>
      <c r="F3" t="n">
        <v>12.49</v>
      </c>
      <c r="G3" t="n">
        <v>22.71</v>
      </c>
      <c r="H3" t="n">
        <v>0.53</v>
      </c>
      <c r="I3" t="n">
        <v>33</v>
      </c>
      <c r="J3" t="n">
        <v>40.06</v>
      </c>
      <c r="K3" t="n">
        <v>19.54</v>
      </c>
      <c r="L3" t="n">
        <v>1.25</v>
      </c>
      <c r="M3" t="n">
        <v>10</v>
      </c>
      <c r="N3" t="n">
        <v>4.26</v>
      </c>
      <c r="O3" t="n">
        <v>5174.29</v>
      </c>
      <c r="P3" t="n">
        <v>49.29</v>
      </c>
      <c r="Q3" t="n">
        <v>460.88</v>
      </c>
      <c r="R3" t="n">
        <v>70.84</v>
      </c>
      <c r="S3" t="n">
        <v>32.19</v>
      </c>
      <c r="T3" t="n">
        <v>15299.14</v>
      </c>
      <c r="U3" t="n">
        <v>0.45</v>
      </c>
      <c r="V3" t="n">
        <v>0.72</v>
      </c>
      <c r="W3" t="n">
        <v>1.52</v>
      </c>
      <c r="X3" t="n">
        <v>0.95</v>
      </c>
      <c r="Y3" t="n">
        <v>1</v>
      </c>
      <c r="Z3" t="n">
        <v>10</v>
      </c>
      <c r="AA3" t="n">
        <v>60.65400620874322</v>
      </c>
      <c r="AB3" t="n">
        <v>82.98948716067284</v>
      </c>
      <c r="AC3" t="n">
        <v>75.06908698255454</v>
      </c>
      <c r="AD3" t="n">
        <v>60654.00620874322</v>
      </c>
      <c r="AE3" t="n">
        <v>82989.48716067284</v>
      </c>
      <c r="AF3" t="n">
        <v>5.473501176680134e-06</v>
      </c>
      <c r="AG3" t="n">
        <v>5</v>
      </c>
      <c r="AH3" t="n">
        <v>75069.08698255454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6.8865</v>
      </c>
      <c r="E4" t="n">
        <v>14.52</v>
      </c>
      <c r="F4" t="n">
        <v>12.47</v>
      </c>
      <c r="G4" t="n">
        <v>23.38</v>
      </c>
      <c r="H4" t="n">
        <v>0.64</v>
      </c>
      <c r="I4" t="n">
        <v>32</v>
      </c>
      <c r="J4" t="n">
        <v>40.34</v>
      </c>
      <c r="K4" t="n">
        <v>19.54</v>
      </c>
      <c r="L4" t="n">
        <v>1.5</v>
      </c>
      <c r="M4" t="n">
        <v>0</v>
      </c>
      <c r="N4" t="n">
        <v>4.29</v>
      </c>
      <c r="O4" t="n">
        <v>5208.6</v>
      </c>
      <c r="P4" t="n">
        <v>49.16</v>
      </c>
      <c r="Q4" t="n">
        <v>460.99</v>
      </c>
      <c r="R4" t="n">
        <v>69.58</v>
      </c>
      <c r="S4" t="n">
        <v>32.19</v>
      </c>
      <c r="T4" t="n">
        <v>14670.8</v>
      </c>
      <c r="U4" t="n">
        <v>0.46</v>
      </c>
      <c r="V4" t="n">
        <v>0.72</v>
      </c>
      <c r="W4" t="n">
        <v>1.54</v>
      </c>
      <c r="X4" t="n">
        <v>0.93</v>
      </c>
      <c r="Y4" t="n">
        <v>1</v>
      </c>
      <c r="Z4" t="n">
        <v>10</v>
      </c>
      <c r="AA4" t="n">
        <v>60.55964098753321</v>
      </c>
      <c r="AB4" t="n">
        <v>82.86037250191364</v>
      </c>
      <c r="AC4" t="n">
        <v>74.95229484561372</v>
      </c>
      <c r="AD4" t="n">
        <v>60559.64098753322</v>
      </c>
      <c r="AE4" t="n">
        <v>82860.37250191365</v>
      </c>
      <c r="AF4" t="n">
        <v>5.485848617844235e-06</v>
      </c>
      <c r="AG4" t="n">
        <v>5</v>
      </c>
      <c r="AH4" t="n">
        <v>74952.29484561372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4.7513</v>
      </c>
      <c r="E2" t="n">
        <v>21.05</v>
      </c>
      <c r="F2" t="n">
        <v>15.21</v>
      </c>
      <c r="G2" t="n">
        <v>7.3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123</v>
      </c>
      <c r="N2" t="n">
        <v>22.98</v>
      </c>
      <c r="O2" t="n">
        <v>17723.39</v>
      </c>
      <c r="P2" t="n">
        <v>171.87</v>
      </c>
      <c r="Q2" t="n">
        <v>460.8</v>
      </c>
      <c r="R2" t="n">
        <v>160.71</v>
      </c>
      <c r="S2" t="n">
        <v>32.19</v>
      </c>
      <c r="T2" t="n">
        <v>59770.58</v>
      </c>
      <c r="U2" t="n">
        <v>0.2</v>
      </c>
      <c r="V2" t="n">
        <v>0.59</v>
      </c>
      <c r="W2" t="n">
        <v>1.64</v>
      </c>
      <c r="X2" t="n">
        <v>3.67</v>
      </c>
      <c r="Y2" t="n">
        <v>1</v>
      </c>
      <c r="Z2" t="n">
        <v>10</v>
      </c>
      <c r="AA2" t="n">
        <v>155.8806498362256</v>
      </c>
      <c r="AB2" t="n">
        <v>213.2827820747468</v>
      </c>
      <c r="AC2" t="n">
        <v>192.9273726978586</v>
      </c>
      <c r="AD2" t="n">
        <v>155880.6498362256</v>
      </c>
      <c r="AE2" t="n">
        <v>213282.7820747468</v>
      </c>
      <c r="AF2" t="n">
        <v>3.56784076120935e-06</v>
      </c>
      <c r="AG2" t="n">
        <v>7</v>
      </c>
      <c r="AH2" t="n">
        <v>192927.3726978586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5.2073</v>
      </c>
      <c r="E3" t="n">
        <v>19.2</v>
      </c>
      <c r="F3" t="n">
        <v>14.26</v>
      </c>
      <c r="G3" t="n">
        <v>9.1</v>
      </c>
      <c r="H3" t="n">
        <v>0.16</v>
      </c>
      <c r="I3" t="n">
        <v>94</v>
      </c>
      <c r="J3" t="n">
        <v>142.15</v>
      </c>
      <c r="K3" t="n">
        <v>47.83</v>
      </c>
      <c r="L3" t="n">
        <v>1.25</v>
      </c>
      <c r="M3" t="n">
        <v>92</v>
      </c>
      <c r="N3" t="n">
        <v>23.07</v>
      </c>
      <c r="O3" t="n">
        <v>17765.46</v>
      </c>
      <c r="P3" t="n">
        <v>160.51</v>
      </c>
      <c r="Q3" t="n">
        <v>460.77</v>
      </c>
      <c r="R3" t="n">
        <v>129.26</v>
      </c>
      <c r="S3" t="n">
        <v>32.19</v>
      </c>
      <c r="T3" t="n">
        <v>44202.42</v>
      </c>
      <c r="U3" t="n">
        <v>0.25</v>
      </c>
      <c r="V3" t="n">
        <v>0.63</v>
      </c>
      <c r="W3" t="n">
        <v>1.6</v>
      </c>
      <c r="X3" t="n">
        <v>2.72</v>
      </c>
      <c r="Y3" t="n">
        <v>1</v>
      </c>
      <c r="Z3" t="n">
        <v>10</v>
      </c>
      <c r="AA3" t="n">
        <v>133.3676178533877</v>
      </c>
      <c r="AB3" t="n">
        <v>182.4794585109692</v>
      </c>
      <c r="AC3" t="n">
        <v>165.063875102262</v>
      </c>
      <c r="AD3" t="n">
        <v>133367.6178533877</v>
      </c>
      <c r="AE3" t="n">
        <v>182479.4585109692</v>
      </c>
      <c r="AF3" t="n">
        <v>3.910259759612201e-06</v>
      </c>
      <c r="AG3" t="n">
        <v>6</v>
      </c>
      <c r="AH3" t="n">
        <v>165063.875102262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5.5317</v>
      </c>
      <c r="E4" t="n">
        <v>18.08</v>
      </c>
      <c r="F4" t="n">
        <v>13.68</v>
      </c>
      <c r="G4" t="n">
        <v>10.95</v>
      </c>
      <c r="H4" t="n">
        <v>0.19</v>
      </c>
      <c r="I4" t="n">
        <v>75</v>
      </c>
      <c r="J4" t="n">
        <v>142.49</v>
      </c>
      <c r="K4" t="n">
        <v>47.83</v>
      </c>
      <c r="L4" t="n">
        <v>1.5</v>
      </c>
      <c r="M4" t="n">
        <v>73</v>
      </c>
      <c r="N4" t="n">
        <v>23.16</v>
      </c>
      <c r="O4" t="n">
        <v>17807.56</v>
      </c>
      <c r="P4" t="n">
        <v>153.3</v>
      </c>
      <c r="Q4" t="n">
        <v>460.83</v>
      </c>
      <c r="R4" t="n">
        <v>110.56</v>
      </c>
      <c r="S4" t="n">
        <v>32.19</v>
      </c>
      <c r="T4" t="n">
        <v>34944.96</v>
      </c>
      <c r="U4" t="n">
        <v>0.29</v>
      </c>
      <c r="V4" t="n">
        <v>0.65</v>
      </c>
      <c r="W4" t="n">
        <v>1.57</v>
      </c>
      <c r="X4" t="n">
        <v>2.15</v>
      </c>
      <c r="Y4" t="n">
        <v>1</v>
      </c>
      <c r="Z4" t="n">
        <v>10</v>
      </c>
      <c r="AA4" t="n">
        <v>125.1611315154196</v>
      </c>
      <c r="AB4" t="n">
        <v>171.2509818587415</v>
      </c>
      <c r="AC4" t="n">
        <v>154.9070285024535</v>
      </c>
      <c r="AD4" t="n">
        <v>125161.1315154196</v>
      </c>
      <c r="AE4" t="n">
        <v>171250.9818587415</v>
      </c>
      <c r="AF4" t="n">
        <v>4.153857836546158e-06</v>
      </c>
      <c r="AG4" t="n">
        <v>6</v>
      </c>
      <c r="AH4" t="n">
        <v>154907.0285024535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5.7709</v>
      </c>
      <c r="E5" t="n">
        <v>17.33</v>
      </c>
      <c r="F5" t="n">
        <v>13.31</v>
      </c>
      <c r="G5" t="n">
        <v>12.88</v>
      </c>
      <c r="H5" t="n">
        <v>0.22</v>
      </c>
      <c r="I5" t="n">
        <v>62</v>
      </c>
      <c r="J5" t="n">
        <v>142.83</v>
      </c>
      <c r="K5" t="n">
        <v>47.83</v>
      </c>
      <c r="L5" t="n">
        <v>1.75</v>
      </c>
      <c r="M5" t="n">
        <v>60</v>
      </c>
      <c r="N5" t="n">
        <v>23.25</v>
      </c>
      <c r="O5" t="n">
        <v>17849.7</v>
      </c>
      <c r="P5" t="n">
        <v>148.52</v>
      </c>
      <c r="Q5" t="n">
        <v>460.76</v>
      </c>
      <c r="R5" t="n">
        <v>98.22</v>
      </c>
      <c r="S5" t="n">
        <v>32.19</v>
      </c>
      <c r="T5" t="n">
        <v>28843.15</v>
      </c>
      <c r="U5" t="n">
        <v>0.33</v>
      </c>
      <c r="V5" t="n">
        <v>0.67</v>
      </c>
      <c r="W5" t="n">
        <v>1.55</v>
      </c>
      <c r="X5" t="n">
        <v>1.77</v>
      </c>
      <c r="Y5" t="n">
        <v>1</v>
      </c>
      <c r="Z5" t="n">
        <v>10</v>
      </c>
      <c r="AA5" t="n">
        <v>119.9514309574131</v>
      </c>
      <c r="AB5" t="n">
        <v>164.1228397195129</v>
      </c>
      <c r="AC5" t="n">
        <v>148.4591862445802</v>
      </c>
      <c r="AD5" t="n">
        <v>119951.4309574131</v>
      </c>
      <c r="AE5" t="n">
        <v>164122.8397195129</v>
      </c>
      <c r="AF5" t="n">
        <v>4.333477626936425e-06</v>
      </c>
      <c r="AG5" t="n">
        <v>6</v>
      </c>
      <c r="AH5" t="n">
        <v>148459.1862445802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5.9488</v>
      </c>
      <c r="E6" t="n">
        <v>16.81</v>
      </c>
      <c r="F6" t="n">
        <v>13.05</v>
      </c>
      <c r="G6" t="n">
        <v>14.77</v>
      </c>
      <c r="H6" t="n">
        <v>0.25</v>
      </c>
      <c r="I6" t="n">
        <v>53</v>
      </c>
      <c r="J6" t="n">
        <v>143.17</v>
      </c>
      <c r="K6" t="n">
        <v>47.83</v>
      </c>
      <c r="L6" t="n">
        <v>2</v>
      </c>
      <c r="M6" t="n">
        <v>51</v>
      </c>
      <c r="N6" t="n">
        <v>23.34</v>
      </c>
      <c r="O6" t="n">
        <v>17891.86</v>
      </c>
      <c r="P6" t="n">
        <v>144.9</v>
      </c>
      <c r="Q6" t="n">
        <v>460.71</v>
      </c>
      <c r="R6" t="n">
        <v>89.59999999999999</v>
      </c>
      <c r="S6" t="n">
        <v>32.19</v>
      </c>
      <c r="T6" t="n">
        <v>24579.9</v>
      </c>
      <c r="U6" t="n">
        <v>0.36</v>
      </c>
      <c r="V6" t="n">
        <v>0.68</v>
      </c>
      <c r="W6" t="n">
        <v>1.54</v>
      </c>
      <c r="X6" t="n">
        <v>1.52</v>
      </c>
      <c r="Y6" t="n">
        <v>1</v>
      </c>
      <c r="Z6" t="n">
        <v>10</v>
      </c>
      <c r="AA6" t="n">
        <v>107.942434871702</v>
      </c>
      <c r="AB6" t="n">
        <v>147.6916014755353</v>
      </c>
      <c r="AC6" t="n">
        <v>133.5961223172149</v>
      </c>
      <c r="AD6" t="n">
        <v>107942.434871702</v>
      </c>
      <c r="AE6" t="n">
        <v>147691.6014755353</v>
      </c>
      <c r="AF6" t="n">
        <v>4.467066091444906e-06</v>
      </c>
      <c r="AG6" t="n">
        <v>5</v>
      </c>
      <c r="AH6" t="n">
        <v>133596.1223172149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6.0769</v>
      </c>
      <c r="E7" t="n">
        <v>16.46</v>
      </c>
      <c r="F7" t="n">
        <v>12.87</v>
      </c>
      <c r="G7" t="n">
        <v>16.43</v>
      </c>
      <c r="H7" t="n">
        <v>0.28</v>
      </c>
      <c r="I7" t="n">
        <v>47</v>
      </c>
      <c r="J7" t="n">
        <v>143.51</v>
      </c>
      <c r="K7" t="n">
        <v>47.83</v>
      </c>
      <c r="L7" t="n">
        <v>2.25</v>
      </c>
      <c r="M7" t="n">
        <v>45</v>
      </c>
      <c r="N7" t="n">
        <v>23.44</v>
      </c>
      <c r="O7" t="n">
        <v>17934.06</v>
      </c>
      <c r="P7" t="n">
        <v>142.35</v>
      </c>
      <c r="Q7" t="n">
        <v>460.73</v>
      </c>
      <c r="R7" t="n">
        <v>83.92</v>
      </c>
      <c r="S7" t="n">
        <v>32.19</v>
      </c>
      <c r="T7" t="n">
        <v>21769.45</v>
      </c>
      <c r="U7" t="n">
        <v>0.38</v>
      </c>
      <c r="V7" t="n">
        <v>0.6899999999999999</v>
      </c>
      <c r="W7" t="n">
        <v>1.53</v>
      </c>
      <c r="X7" t="n">
        <v>1.33</v>
      </c>
      <c r="Y7" t="n">
        <v>1</v>
      </c>
      <c r="Z7" t="n">
        <v>10</v>
      </c>
      <c r="AA7" t="n">
        <v>105.4907293023353</v>
      </c>
      <c r="AB7" t="n">
        <v>144.3370697539134</v>
      </c>
      <c r="AC7" t="n">
        <v>130.5617423949886</v>
      </c>
      <c r="AD7" t="n">
        <v>105490.7293023353</v>
      </c>
      <c r="AE7" t="n">
        <v>144337.0697539134</v>
      </c>
      <c r="AF7" t="n">
        <v>4.563258796917285e-06</v>
      </c>
      <c r="AG7" t="n">
        <v>5</v>
      </c>
      <c r="AH7" t="n">
        <v>130561.7423949886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6.2207</v>
      </c>
      <c r="E8" t="n">
        <v>16.08</v>
      </c>
      <c r="F8" t="n">
        <v>12.66</v>
      </c>
      <c r="G8" t="n">
        <v>18.53</v>
      </c>
      <c r="H8" t="n">
        <v>0.31</v>
      </c>
      <c r="I8" t="n">
        <v>41</v>
      </c>
      <c r="J8" t="n">
        <v>143.86</v>
      </c>
      <c r="K8" t="n">
        <v>47.83</v>
      </c>
      <c r="L8" t="n">
        <v>2.5</v>
      </c>
      <c r="M8" t="n">
        <v>39</v>
      </c>
      <c r="N8" t="n">
        <v>23.53</v>
      </c>
      <c r="O8" t="n">
        <v>17976.29</v>
      </c>
      <c r="P8" t="n">
        <v>139.38</v>
      </c>
      <c r="Q8" t="n">
        <v>460.7</v>
      </c>
      <c r="R8" t="n">
        <v>77.2</v>
      </c>
      <c r="S8" t="n">
        <v>32.19</v>
      </c>
      <c r="T8" t="n">
        <v>18439.77</v>
      </c>
      <c r="U8" t="n">
        <v>0.42</v>
      </c>
      <c r="V8" t="n">
        <v>0.71</v>
      </c>
      <c r="W8" t="n">
        <v>1.51</v>
      </c>
      <c r="X8" t="n">
        <v>1.13</v>
      </c>
      <c r="Y8" t="n">
        <v>1</v>
      </c>
      <c r="Z8" t="n">
        <v>10</v>
      </c>
      <c r="AA8" t="n">
        <v>102.8137723405051</v>
      </c>
      <c r="AB8" t="n">
        <v>140.674339139733</v>
      </c>
      <c r="AC8" t="n">
        <v>127.2485776499498</v>
      </c>
      <c r="AD8" t="n">
        <v>102813.7723405051</v>
      </c>
      <c r="AE8" t="n">
        <v>140674.339139733</v>
      </c>
      <c r="AF8" t="n">
        <v>4.671240928431167e-06</v>
      </c>
      <c r="AG8" t="n">
        <v>5</v>
      </c>
      <c r="AH8" t="n">
        <v>127248.5776499498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6.2959</v>
      </c>
      <c r="E9" t="n">
        <v>15.88</v>
      </c>
      <c r="F9" t="n">
        <v>12.59</v>
      </c>
      <c r="G9" t="n">
        <v>20.41</v>
      </c>
      <c r="H9" t="n">
        <v>0.34</v>
      </c>
      <c r="I9" t="n">
        <v>37</v>
      </c>
      <c r="J9" t="n">
        <v>144.2</v>
      </c>
      <c r="K9" t="n">
        <v>47.83</v>
      </c>
      <c r="L9" t="n">
        <v>2.75</v>
      </c>
      <c r="M9" t="n">
        <v>35</v>
      </c>
      <c r="N9" t="n">
        <v>23.62</v>
      </c>
      <c r="O9" t="n">
        <v>18018.55</v>
      </c>
      <c r="P9" t="n">
        <v>137.91</v>
      </c>
      <c r="Q9" t="n">
        <v>460.71</v>
      </c>
      <c r="R9" t="n">
        <v>74.75</v>
      </c>
      <c r="S9" t="n">
        <v>32.19</v>
      </c>
      <c r="T9" t="n">
        <v>17234.86</v>
      </c>
      <c r="U9" t="n">
        <v>0.43</v>
      </c>
      <c r="V9" t="n">
        <v>0.71</v>
      </c>
      <c r="W9" t="n">
        <v>1.51</v>
      </c>
      <c r="X9" t="n">
        <v>1.05</v>
      </c>
      <c r="Y9" t="n">
        <v>1</v>
      </c>
      <c r="Z9" t="n">
        <v>10</v>
      </c>
      <c r="AA9" t="n">
        <v>101.5107520760703</v>
      </c>
      <c r="AB9" t="n">
        <v>138.8914893287373</v>
      </c>
      <c r="AC9" t="n">
        <v>125.6358805226695</v>
      </c>
      <c r="AD9" t="n">
        <v>101510.7520760703</v>
      </c>
      <c r="AE9" t="n">
        <v>138891.4893287373</v>
      </c>
      <c r="AF9" t="n">
        <v>4.727710026413391e-06</v>
      </c>
      <c r="AG9" t="n">
        <v>5</v>
      </c>
      <c r="AH9" t="n">
        <v>125635.8805226695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6.372</v>
      </c>
      <c r="E10" t="n">
        <v>15.69</v>
      </c>
      <c r="F10" t="n">
        <v>12.48</v>
      </c>
      <c r="G10" t="n">
        <v>22.03</v>
      </c>
      <c r="H10" t="n">
        <v>0.37</v>
      </c>
      <c r="I10" t="n">
        <v>34</v>
      </c>
      <c r="J10" t="n">
        <v>144.54</v>
      </c>
      <c r="K10" t="n">
        <v>47.83</v>
      </c>
      <c r="L10" t="n">
        <v>3</v>
      </c>
      <c r="M10" t="n">
        <v>32</v>
      </c>
      <c r="N10" t="n">
        <v>23.71</v>
      </c>
      <c r="O10" t="n">
        <v>18060.85</v>
      </c>
      <c r="P10" t="n">
        <v>136.18</v>
      </c>
      <c r="Q10" t="n">
        <v>460.73</v>
      </c>
      <c r="R10" t="n">
        <v>71.39</v>
      </c>
      <c r="S10" t="n">
        <v>32.19</v>
      </c>
      <c r="T10" t="n">
        <v>15566.68</v>
      </c>
      <c r="U10" t="n">
        <v>0.45</v>
      </c>
      <c r="V10" t="n">
        <v>0.72</v>
      </c>
      <c r="W10" t="n">
        <v>1.5</v>
      </c>
      <c r="X10" t="n">
        <v>0.95</v>
      </c>
      <c r="Y10" t="n">
        <v>1</v>
      </c>
      <c r="Z10" t="n">
        <v>10</v>
      </c>
      <c r="AA10" t="n">
        <v>100.115645145607</v>
      </c>
      <c r="AB10" t="n">
        <v>136.9826424787045</v>
      </c>
      <c r="AC10" t="n">
        <v>123.9092113369198</v>
      </c>
      <c r="AD10" t="n">
        <v>100115.645145607</v>
      </c>
      <c r="AE10" t="n">
        <v>136982.6424787045</v>
      </c>
      <c r="AF10" t="n">
        <v>4.784854951366147e-06</v>
      </c>
      <c r="AG10" t="n">
        <v>5</v>
      </c>
      <c r="AH10" t="n">
        <v>123909.2113369198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6.4435</v>
      </c>
      <c r="E11" t="n">
        <v>15.52</v>
      </c>
      <c r="F11" t="n">
        <v>12.4</v>
      </c>
      <c r="G11" t="n">
        <v>23.99</v>
      </c>
      <c r="H11" t="n">
        <v>0.4</v>
      </c>
      <c r="I11" t="n">
        <v>31</v>
      </c>
      <c r="J11" t="n">
        <v>144.89</v>
      </c>
      <c r="K11" t="n">
        <v>47.83</v>
      </c>
      <c r="L11" t="n">
        <v>3.25</v>
      </c>
      <c r="M11" t="n">
        <v>29</v>
      </c>
      <c r="N11" t="n">
        <v>23.81</v>
      </c>
      <c r="O11" t="n">
        <v>18103.18</v>
      </c>
      <c r="P11" t="n">
        <v>134.56</v>
      </c>
      <c r="Q11" t="n">
        <v>460.72</v>
      </c>
      <c r="R11" t="n">
        <v>68.54000000000001</v>
      </c>
      <c r="S11" t="n">
        <v>32.19</v>
      </c>
      <c r="T11" t="n">
        <v>14159.14</v>
      </c>
      <c r="U11" t="n">
        <v>0.47</v>
      </c>
      <c r="V11" t="n">
        <v>0.72</v>
      </c>
      <c r="W11" t="n">
        <v>1.5</v>
      </c>
      <c r="X11" t="n">
        <v>0.86</v>
      </c>
      <c r="Y11" t="n">
        <v>1</v>
      </c>
      <c r="Z11" t="n">
        <v>10</v>
      </c>
      <c r="AA11" t="n">
        <v>98.84624147777571</v>
      </c>
      <c r="AB11" t="n">
        <v>135.2457883782411</v>
      </c>
      <c r="AC11" t="n">
        <v>122.3381201541141</v>
      </c>
      <c r="AD11" t="n">
        <v>98846.24147777571</v>
      </c>
      <c r="AE11" t="n">
        <v>135245.7883782411</v>
      </c>
      <c r="AF11" t="n">
        <v>4.838545649580629e-06</v>
      </c>
      <c r="AG11" t="n">
        <v>5</v>
      </c>
      <c r="AH11" t="n">
        <v>122338.1201541141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6.4961</v>
      </c>
      <c r="E12" t="n">
        <v>15.39</v>
      </c>
      <c r="F12" t="n">
        <v>12.33</v>
      </c>
      <c r="G12" t="n">
        <v>25.51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133.4</v>
      </c>
      <c r="Q12" t="n">
        <v>460.69</v>
      </c>
      <c r="R12" t="n">
        <v>66.28</v>
      </c>
      <c r="S12" t="n">
        <v>32.19</v>
      </c>
      <c r="T12" t="n">
        <v>13039.08</v>
      </c>
      <c r="U12" t="n">
        <v>0.49</v>
      </c>
      <c r="V12" t="n">
        <v>0.72</v>
      </c>
      <c r="W12" t="n">
        <v>1.5</v>
      </c>
      <c r="X12" t="n">
        <v>0.79</v>
      </c>
      <c r="Y12" t="n">
        <v>1</v>
      </c>
      <c r="Z12" t="n">
        <v>10</v>
      </c>
      <c r="AA12" t="n">
        <v>97.93764904149263</v>
      </c>
      <c r="AB12" t="n">
        <v>134.0026121226499</v>
      </c>
      <c r="AC12" t="n">
        <v>121.2135908955473</v>
      </c>
      <c r="AD12" t="n">
        <v>97937.64904149264</v>
      </c>
      <c r="AE12" t="n">
        <v>134002.6121226499</v>
      </c>
      <c r="AF12" t="n">
        <v>4.878043981413941e-06</v>
      </c>
      <c r="AG12" t="n">
        <v>5</v>
      </c>
      <c r="AH12" t="n">
        <v>121213.5908955473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6.5394</v>
      </c>
      <c r="E13" t="n">
        <v>15.29</v>
      </c>
      <c r="F13" t="n">
        <v>12.28</v>
      </c>
      <c r="G13" t="n">
        <v>27.3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132.33</v>
      </c>
      <c r="Q13" t="n">
        <v>460.7</v>
      </c>
      <c r="R13" t="n">
        <v>64.78</v>
      </c>
      <c r="S13" t="n">
        <v>32.19</v>
      </c>
      <c r="T13" t="n">
        <v>12298.22</v>
      </c>
      <c r="U13" t="n">
        <v>0.5</v>
      </c>
      <c r="V13" t="n">
        <v>0.73</v>
      </c>
      <c r="W13" t="n">
        <v>1.5</v>
      </c>
      <c r="X13" t="n">
        <v>0.75</v>
      </c>
      <c r="Y13" t="n">
        <v>1</v>
      </c>
      <c r="Z13" t="n">
        <v>10</v>
      </c>
      <c r="AA13" t="n">
        <v>97.16109626330197</v>
      </c>
      <c r="AB13" t="n">
        <v>132.9400983524393</v>
      </c>
      <c r="AC13" t="n">
        <v>120.2524819483178</v>
      </c>
      <c r="AD13" t="n">
        <v>97161.09626330197</v>
      </c>
      <c r="AE13" t="n">
        <v>132940.0983524393</v>
      </c>
      <c r="AF13" t="n">
        <v>4.910558767885088e-06</v>
      </c>
      <c r="AG13" t="n">
        <v>5</v>
      </c>
      <c r="AH13" t="n">
        <v>120252.4819483178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6.5886</v>
      </c>
      <c r="E14" t="n">
        <v>15.18</v>
      </c>
      <c r="F14" t="n">
        <v>12.23</v>
      </c>
      <c r="G14" t="n">
        <v>29.35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130.82</v>
      </c>
      <c r="Q14" t="n">
        <v>460.69</v>
      </c>
      <c r="R14" t="n">
        <v>63.22</v>
      </c>
      <c r="S14" t="n">
        <v>32.19</v>
      </c>
      <c r="T14" t="n">
        <v>11529.67</v>
      </c>
      <c r="U14" t="n">
        <v>0.51</v>
      </c>
      <c r="V14" t="n">
        <v>0.73</v>
      </c>
      <c r="W14" t="n">
        <v>1.48</v>
      </c>
      <c r="X14" t="n">
        <v>0.6899999999999999</v>
      </c>
      <c r="Y14" t="n">
        <v>1</v>
      </c>
      <c r="Z14" t="n">
        <v>10</v>
      </c>
      <c r="AA14" t="n">
        <v>96.18577520786371</v>
      </c>
      <c r="AB14" t="n">
        <v>131.6056210562612</v>
      </c>
      <c r="AC14" t="n">
        <v>119.0453652923358</v>
      </c>
      <c r="AD14" t="n">
        <v>96185.77520786371</v>
      </c>
      <c r="AE14" t="n">
        <v>131605.6210562612</v>
      </c>
      <c r="AF14" t="n">
        <v>4.947503975607501e-06</v>
      </c>
      <c r="AG14" t="n">
        <v>5</v>
      </c>
      <c r="AH14" t="n">
        <v>119045.3652923358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6.6388</v>
      </c>
      <c r="E15" t="n">
        <v>15.06</v>
      </c>
      <c r="F15" t="n">
        <v>12.17</v>
      </c>
      <c r="G15" t="n">
        <v>31.75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129.55</v>
      </c>
      <c r="Q15" t="n">
        <v>460.72</v>
      </c>
      <c r="R15" t="n">
        <v>61.13</v>
      </c>
      <c r="S15" t="n">
        <v>32.19</v>
      </c>
      <c r="T15" t="n">
        <v>10492.89</v>
      </c>
      <c r="U15" t="n">
        <v>0.53</v>
      </c>
      <c r="V15" t="n">
        <v>0.73</v>
      </c>
      <c r="W15" t="n">
        <v>1.49</v>
      </c>
      <c r="X15" t="n">
        <v>0.64</v>
      </c>
      <c r="Y15" t="n">
        <v>1</v>
      </c>
      <c r="Z15" t="n">
        <v>10</v>
      </c>
      <c r="AA15" t="n">
        <v>95.30067191848369</v>
      </c>
      <c r="AB15" t="n">
        <v>130.3945836877308</v>
      </c>
      <c r="AC15" t="n">
        <v>117.949907630556</v>
      </c>
      <c r="AD15" t="n">
        <v>95300.67191848368</v>
      </c>
      <c r="AE15" t="n">
        <v>130394.5836877308</v>
      </c>
      <c r="AF15" t="n">
        <v>4.98520010218606e-06</v>
      </c>
      <c r="AG15" t="n">
        <v>5</v>
      </c>
      <c r="AH15" t="n">
        <v>117949.907630556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6.6679</v>
      </c>
      <c r="E16" t="n">
        <v>15</v>
      </c>
      <c r="F16" t="n">
        <v>12.13</v>
      </c>
      <c r="G16" t="n">
        <v>33.09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128.27</v>
      </c>
      <c r="Q16" t="n">
        <v>460.72</v>
      </c>
      <c r="R16" t="n">
        <v>60.15</v>
      </c>
      <c r="S16" t="n">
        <v>32.19</v>
      </c>
      <c r="T16" t="n">
        <v>10008.13</v>
      </c>
      <c r="U16" t="n">
        <v>0.54</v>
      </c>
      <c r="V16" t="n">
        <v>0.74</v>
      </c>
      <c r="W16" t="n">
        <v>1.48</v>
      </c>
      <c r="X16" t="n">
        <v>0.6</v>
      </c>
      <c r="Y16" t="n">
        <v>1</v>
      </c>
      <c r="Z16" t="n">
        <v>10</v>
      </c>
      <c r="AA16" t="n">
        <v>94.59443067589415</v>
      </c>
      <c r="AB16" t="n">
        <v>129.4282732624556</v>
      </c>
      <c r="AC16" t="n">
        <v>117.0758205160435</v>
      </c>
      <c r="AD16" t="n">
        <v>94594.43067589414</v>
      </c>
      <c r="AE16" t="n">
        <v>129428.2732624556</v>
      </c>
      <c r="AF16" t="n">
        <v>5.007051840899927e-06</v>
      </c>
      <c r="AG16" t="n">
        <v>5</v>
      </c>
      <c r="AH16" t="n">
        <v>117075.8205160435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6.6999</v>
      </c>
      <c r="E17" t="n">
        <v>14.93</v>
      </c>
      <c r="F17" t="n">
        <v>12.09</v>
      </c>
      <c r="G17" t="n">
        <v>34.54</v>
      </c>
      <c r="H17" t="n">
        <v>0.57</v>
      </c>
      <c r="I17" t="n">
        <v>21</v>
      </c>
      <c r="J17" t="n">
        <v>146.95</v>
      </c>
      <c r="K17" t="n">
        <v>47.83</v>
      </c>
      <c r="L17" t="n">
        <v>4.75</v>
      </c>
      <c r="M17" t="n">
        <v>19</v>
      </c>
      <c r="N17" t="n">
        <v>24.37</v>
      </c>
      <c r="O17" t="n">
        <v>18357.82</v>
      </c>
      <c r="P17" t="n">
        <v>127.51</v>
      </c>
      <c r="Q17" t="n">
        <v>460.69</v>
      </c>
      <c r="R17" t="n">
        <v>58.77</v>
      </c>
      <c r="S17" t="n">
        <v>32.19</v>
      </c>
      <c r="T17" t="n">
        <v>9322.209999999999</v>
      </c>
      <c r="U17" t="n">
        <v>0.55</v>
      </c>
      <c r="V17" t="n">
        <v>0.74</v>
      </c>
      <c r="W17" t="n">
        <v>1.47</v>
      </c>
      <c r="X17" t="n">
        <v>0.5600000000000001</v>
      </c>
      <c r="Y17" t="n">
        <v>1</v>
      </c>
      <c r="Z17" t="n">
        <v>10</v>
      </c>
      <c r="AA17" t="n">
        <v>94.0601867570777</v>
      </c>
      <c r="AB17" t="n">
        <v>128.697297163553</v>
      </c>
      <c r="AC17" t="n">
        <v>116.4146077500886</v>
      </c>
      <c r="AD17" t="n">
        <v>94060.1867570777</v>
      </c>
      <c r="AE17" t="n">
        <v>128697.297163553</v>
      </c>
      <c r="AF17" t="n">
        <v>5.031081244296619e-06</v>
      </c>
      <c r="AG17" t="n">
        <v>5</v>
      </c>
      <c r="AH17" t="n">
        <v>116414.6077500886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6.7209</v>
      </c>
      <c r="E18" t="n">
        <v>14.88</v>
      </c>
      <c r="F18" t="n">
        <v>12.07</v>
      </c>
      <c r="G18" t="n">
        <v>36.22</v>
      </c>
      <c r="H18" t="n">
        <v>0.6</v>
      </c>
      <c r="I18" t="n">
        <v>20</v>
      </c>
      <c r="J18" t="n">
        <v>147.3</v>
      </c>
      <c r="K18" t="n">
        <v>47.83</v>
      </c>
      <c r="L18" t="n">
        <v>5</v>
      </c>
      <c r="M18" t="n">
        <v>18</v>
      </c>
      <c r="N18" t="n">
        <v>24.47</v>
      </c>
      <c r="O18" t="n">
        <v>18400.38</v>
      </c>
      <c r="P18" t="n">
        <v>126.45</v>
      </c>
      <c r="Q18" t="n">
        <v>460.69</v>
      </c>
      <c r="R18" t="n">
        <v>58.24</v>
      </c>
      <c r="S18" t="n">
        <v>32.19</v>
      </c>
      <c r="T18" t="n">
        <v>9061.41</v>
      </c>
      <c r="U18" t="n">
        <v>0.55</v>
      </c>
      <c r="V18" t="n">
        <v>0.74</v>
      </c>
      <c r="W18" t="n">
        <v>1.48</v>
      </c>
      <c r="X18" t="n">
        <v>0.54</v>
      </c>
      <c r="Y18" t="n">
        <v>1</v>
      </c>
      <c r="Z18" t="n">
        <v>10</v>
      </c>
      <c r="AA18" t="n">
        <v>93.51276628582443</v>
      </c>
      <c r="AB18" t="n">
        <v>127.9482923242979</v>
      </c>
      <c r="AC18" t="n">
        <v>115.7370868814569</v>
      </c>
      <c r="AD18" t="n">
        <v>93512.76628582443</v>
      </c>
      <c r="AE18" t="n">
        <v>127948.2923242979</v>
      </c>
      <c r="AF18" t="n">
        <v>5.046850540275697e-06</v>
      </c>
      <c r="AG18" t="n">
        <v>5</v>
      </c>
      <c r="AH18" t="n">
        <v>115737.0868814569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6.7403</v>
      </c>
      <c r="E19" t="n">
        <v>14.84</v>
      </c>
      <c r="F19" t="n">
        <v>12.06</v>
      </c>
      <c r="G19" t="n">
        <v>38.08</v>
      </c>
      <c r="H19" t="n">
        <v>0.63</v>
      </c>
      <c r="I19" t="n">
        <v>19</v>
      </c>
      <c r="J19" t="n">
        <v>147.64</v>
      </c>
      <c r="K19" t="n">
        <v>47.83</v>
      </c>
      <c r="L19" t="n">
        <v>5.25</v>
      </c>
      <c r="M19" t="n">
        <v>17</v>
      </c>
      <c r="N19" t="n">
        <v>24.56</v>
      </c>
      <c r="O19" t="n">
        <v>18442.97</v>
      </c>
      <c r="P19" t="n">
        <v>126</v>
      </c>
      <c r="Q19" t="n">
        <v>460.72</v>
      </c>
      <c r="R19" t="n">
        <v>57.38</v>
      </c>
      <c r="S19" t="n">
        <v>32.19</v>
      </c>
      <c r="T19" t="n">
        <v>8636.52</v>
      </c>
      <c r="U19" t="n">
        <v>0.5600000000000001</v>
      </c>
      <c r="V19" t="n">
        <v>0.74</v>
      </c>
      <c r="W19" t="n">
        <v>1.48</v>
      </c>
      <c r="X19" t="n">
        <v>0.52</v>
      </c>
      <c r="Y19" t="n">
        <v>1</v>
      </c>
      <c r="Z19" t="n">
        <v>10</v>
      </c>
      <c r="AA19" t="n">
        <v>93.20322465351198</v>
      </c>
      <c r="AB19" t="n">
        <v>127.5247638069552</v>
      </c>
      <c r="AC19" t="n">
        <v>115.3539793313832</v>
      </c>
      <c r="AD19" t="n">
        <v>93203.22465351198</v>
      </c>
      <c r="AE19" t="n">
        <v>127524.7638069552</v>
      </c>
      <c r="AF19" t="n">
        <v>5.061418366084942e-06</v>
      </c>
      <c r="AG19" t="n">
        <v>5</v>
      </c>
      <c r="AH19" t="n">
        <v>115353.9793313832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6.7718</v>
      </c>
      <c r="E20" t="n">
        <v>14.77</v>
      </c>
      <c r="F20" t="n">
        <v>12.02</v>
      </c>
      <c r="G20" t="n">
        <v>40.06</v>
      </c>
      <c r="H20" t="n">
        <v>0.66</v>
      </c>
      <c r="I20" t="n">
        <v>18</v>
      </c>
      <c r="J20" t="n">
        <v>147.99</v>
      </c>
      <c r="K20" t="n">
        <v>47.83</v>
      </c>
      <c r="L20" t="n">
        <v>5.5</v>
      </c>
      <c r="M20" t="n">
        <v>16</v>
      </c>
      <c r="N20" t="n">
        <v>24.66</v>
      </c>
      <c r="O20" t="n">
        <v>18485.59</v>
      </c>
      <c r="P20" t="n">
        <v>124.71</v>
      </c>
      <c r="Q20" t="n">
        <v>460.71</v>
      </c>
      <c r="R20" t="n">
        <v>56.31</v>
      </c>
      <c r="S20" t="n">
        <v>32.19</v>
      </c>
      <c r="T20" t="n">
        <v>8108.07</v>
      </c>
      <c r="U20" t="n">
        <v>0.57</v>
      </c>
      <c r="V20" t="n">
        <v>0.74</v>
      </c>
      <c r="W20" t="n">
        <v>1.47</v>
      </c>
      <c r="X20" t="n">
        <v>0.48</v>
      </c>
      <c r="Y20" t="n">
        <v>1</v>
      </c>
      <c r="Z20" t="n">
        <v>10</v>
      </c>
      <c r="AA20" t="n">
        <v>92.4956076533808</v>
      </c>
      <c r="AB20" t="n">
        <v>126.5565710095174</v>
      </c>
      <c r="AC20" t="n">
        <v>114.4781894956655</v>
      </c>
      <c r="AD20" t="n">
        <v>92495.60765338081</v>
      </c>
      <c r="AE20" t="n">
        <v>126556.5710095174</v>
      </c>
      <c r="AF20" t="n">
        <v>5.085072310053558e-06</v>
      </c>
      <c r="AG20" t="n">
        <v>5</v>
      </c>
      <c r="AH20" t="n">
        <v>114478.1894956655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6.7986</v>
      </c>
      <c r="E21" t="n">
        <v>14.71</v>
      </c>
      <c r="F21" t="n">
        <v>11.99</v>
      </c>
      <c r="G21" t="n">
        <v>42.32</v>
      </c>
      <c r="H21" t="n">
        <v>0.6899999999999999</v>
      </c>
      <c r="I21" t="n">
        <v>17</v>
      </c>
      <c r="J21" t="n">
        <v>148.33</v>
      </c>
      <c r="K21" t="n">
        <v>47.83</v>
      </c>
      <c r="L21" t="n">
        <v>5.75</v>
      </c>
      <c r="M21" t="n">
        <v>15</v>
      </c>
      <c r="N21" t="n">
        <v>24.75</v>
      </c>
      <c r="O21" t="n">
        <v>18528.25</v>
      </c>
      <c r="P21" t="n">
        <v>123.8</v>
      </c>
      <c r="Q21" t="n">
        <v>460.7</v>
      </c>
      <c r="R21" t="n">
        <v>55.24</v>
      </c>
      <c r="S21" t="n">
        <v>32.19</v>
      </c>
      <c r="T21" t="n">
        <v>7576.12</v>
      </c>
      <c r="U21" t="n">
        <v>0.58</v>
      </c>
      <c r="V21" t="n">
        <v>0.75</v>
      </c>
      <c r="W21" t="n">
        <v>1.48</v>
      </c>
      <c r="X21" t="n">
        <v>0.46</v>
      </c>
      <c r="Y21" t="n">
        <v>1</v>
      </c>
      <c r="Z21" t="n">
        <v>10</v>
      </c>
      <c r="AA21" t="n">
        <v>91.96697072650944</v>
      </c>
      <c r="AB21" t="n">
        <v>125.8332666443571</v>
      </c>
      <c r="AC21" t="n">
        <v>113.8239162839518</v>
      </c>
      <c r="AD21" t="n">
        <v>91966.97072650945</v>
      </c>
      <c r="AE21" t="n">
        <v>125833.2666443571</v>
      </c>
      <c r="AF21" t="n">
        <v>5.105196935398288e-06</v>
      </c>
      <c r="AG21" t="n">
        <v>5</v>
      </c>
      <c r="AH21" t="n">
        <v>113823.9162839518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6.8224</v>
      </c>
      <c r="E22" t="n">
        <v>14.66</v>
      </c>
      <c r="F22" t="n">
        <v>11.97</v>
      </c>
      <c r="G22" t="n">
        <v>44.88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14</v>
      </c>
      <c r="N22" t="n">
        <v>24.85</v>
      </c>
      <c r="O22" t="n">
        <v>18570.94</v>
      </c>
      <c r="P22" t="n">
        <v>122.73</v>
      </c>
      <c r="Q22" t="n">
        <v>460.7</v>
      </c>
      <c r="R22" t="n">
        <v>54.63</v>
      </c>
      <c r="S22" t="n">
        <v>32.19</v>
      </c>
      <c r="T22" t="n">
        <v>7277.18</v>
      </c>
      <c r="U22" t="n">
        <v>0.59</v>
      </c>
      <c r="V22" t="n">
        <v>0.75</v>
      </c>
      <c r="W22" t="n">
        <v>1.47</v>
      </c>
      <c r="X22" t="n">
        <v>0.43</v>
      </c>
      <c r="Y22" t="n">
        <v>1</v>
      </c>
      <c r="Z22" t="n">
        <v>10</v>
      </c>
      <c r="AA22" t="n">
        <v>91.41065715036845</v>
      </c>
      <c r="AB22" t="n">
        <v>125.0720938666586</v>
      </c>
      <c r="AC22" t="n">
        <v>113.1353887678438</v>
      </c>
      <c r="AD22" t="n">
        <v>91410.65715036845</v>
      </c>
      <c r="AE22" t="n">
        <v>125072.0938666586</v>
      </c>
      <c r="AF22" t="n">
        <v>5.123068804174577e-06</v>
      </c>
      <c r="AG22" t="n">
        <v>5</v>
      </c>
      <c r="AH22" t="n">
        <v>113135.3887678438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6.8528</v>
      </c>
      <c r="E23" t="n">
        <v>14.59</v>
      </c>
      <c r="F23" t="n">
        <v>11.93</v>
      </c>
      <c r="G23" t="n">
        <v>47.72</v>
      </c>
      <c r="H23" t="n">
        <v>0.74</v>
      </c>
      <c r="I23" t="n">
        <v>15</v>
      </c>
      <c r="J23" t="n">
        <v>149.02</v>
      </c>
      <c r="K23" t="n">
        <v>47.83</v>
      </c>
      <c r="L23" t="n">
        <v>6.25</v>
      </c>
      <c r="M23" t="n">
        <v>13</v>
      </c>
      <c r="N23" t="n">
        <v>24.95</v>
      </c>
      <c r="O23" t="n">
        <v>18613.66</v>
      </c>
      <c r="P23" t="n">
        <v>121.58</v>
      </c>
      <c r="Q23" t="n">
        <v>460.7</v>
      </c>
      <c r="R23" t="n">
        <v>53.33</v>
      </c>
      <c r="S23" t="n">
        <v>32.19</v>
      </c>
      <c r="T23" t="n">
        <v>6633.04</v>
      </c>
      <c r="U23" t="n">
        <v>0.6</v>
      </c>
      <c r="V23" t="n">
        <v>0.75</v>
      </c>
      <c r="W23" t="n">
        <v>1.47</v>
      </c>
      <c r="X23" t="n">
        <v>0.4</v>
      </c>
      <c r="Y23" t="n">
        <v>1</v>
      </c>
      <c r="Z23" t="n">
        <v>10</v>
      </c>
      <c r="AA23" t="n">
        <v>90.77676370975122</v>
      </c>
      <c r="AB23" t="n">
        <v>124.2047728958016</v>
      </c>
      <c r="AC23" t="n">
        <v>112.3508436931526</v>
      </c>
      <c r="AD23" t="n">
        <v>90776.76370975122</v>
      </c>
      <c r="AE23" t="n">
        <v>124204.7728958016</v>
      </c>
      <c r="AF23" t="n">
        <v>5.145896737401434e-06</v>
      </c>
      <c r="AG23" t="n">
        <v>5</v>
      </c>
      <c r="AH23" t="n">
        <v>112350.8436931526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6.8514</v>
      </c>
      <c r="E24" t="n">
        <v>14.6</v>
      </c>
      <c r="F24" t="n">
        <v>11.93</v>
      </c>
      <c r="G24" t="n">
        <v>47.74</v>
      </c>
      <c r="H24" t="n">
        <v>0.77</v>
      </c>
      <c r="I24" t="n">
        <v>15</v>
      </c>
      <c r="J24" t="n">
        <v>149.37</v>
      </c>
      <c r="K24" t="n">
        <v>47.83</v>
      </c>
      <c r="L24" t="n">
        <v>6.5</v>
      </c>
      <c r="M24" t="n">
        <v>13</v>
      </c>
      <c r="N24" t="n">
        <v>25.04</v>
      </c>
      <c r="O24" t="n">
        <v>18656.42</v>
      </c>
      <c r="P24" t="n">
        <v>121.84</v>
      </c>
      <c r="Q24" t="n">
        <v>460.71</v>
      </c>
      <c r="R24" t="n">
        <v>53.35</v>
      </c>
      <c r="S24" t="n">
        <v>32.19</v>
      </c>
      <c r="T24" t="n">
        <v>6642.42</v>
      </c>
      <c r="U24" t="n">
        <v>0.6</v>
      </c>
      <c r="V24" t="n">
        <v>0.75</v>
      </c>
      <c r="W24" t="n">
        <v>1.47</v>
      </c>
      <c r="X24" t="n">
        <v>0.4</v>
      </c>
      <c r="Y24" t="n">
        <v>1</v>
      </c>
      <c r="Z24" t="n">
        <v>10</v>
      </c>
      <c r="AA24" t="n">
        <v>90.8782299109746</v>
      </c>
      <c r="AB24" t="n">
        <v>124.3436034286883</v>
      </c>
      <c r="AC24" t="n">
        <v>112.4764244348304</v>
      </c>
      <c r="AD24" t="n">
        <v>90878.22991097459</v>
      </c>
      <c r="AE24" t="n">
        <v>124343.6034286883</v>
      </c>
      <c r="AF24" t="n">
        <v>5.144845451002828e-06</v>
      </c>
      <c r="AG24" t="n">
        <v>5</v>
      </c>
      <c r="AH24" t="n">
        <v>112476.4244348304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6.8855</v>
      </c>
      <c r="E25" t="n">
        <v>14.52</v>
      </c>
      <c r="F25" t="n">
        <v>11.89</v>
      </c>
      <c r="G25" t="n">
        <v>50.96</v>
      </c>
      <c r="H25" t="n">
        <v>0.8</v>
      </c>
      <c r="I25" t="n">
        <v>14</v>
      </c>
      <c r="J25" t="n">
        <v>149.72</v>
      </c>
      <c r="K25" t="n">
        <v>47.83</v>
      </c>
      <c r="L25" t="n">
        <v>6.75</v>
      </c>
      <c r="M25" t="n">
        <v>12</v>
      </c>
      <c r="N25" t="n">
        <v>25.14</v>
      </c>
      <c r="O25" t="n">
        <v>18699.2</v>
      </c>
      <c r="P25" t="n">
        <v>120.63</v>
      </c>
      <c r="Q25" t="n">
        <v>460.69</v>
      </c>
      <c r="R25" t="n">
        <v>52.16</v>
      </c>
      <c r="S25" t="n">
        <v>32.19</v>
      </c>
      <c r="T25" t="n">
        <v>6051.92</v>
      </c>
      <c r="U25" t="n">
        <v>0.62</v>
      </c>
      <c r="V25" t="n">
        <v>0.75</v>
      </c>
      <c r="W25" t="n">
        <v>1.47</v>
      </c>
      <c r="X25" t="n">
        <v>0.36</v>
      </c>
      <c r="Y25" t="n">
        <v>1</v>
      </c>
      <c r="Z25" t="n">
        <v>10</v>
      </c>
      <c r="AA25" t="n">
        <v>90.20310498498007</v>
      </c>
      <c r="AB25" t="n">
        <v>123.4198677205334</v>
      </c>
      <c r="AC25" t="n">
        <v>111.6408487661903</v>
      </c>
      <c r="AD25" t="n">
        <v>90203.10498498008</v>
      </c>
      <c r="AE25" t="n">
        <v>123419.8677205334</v>
      </c>
      <c r="AF25" t="n">
        <v>5.170451783997428e-06</v>
      </c>
      <c r="AG25" t="n">
        <v>5</v>
      </c>
      <c r="AH25" t="n">
        <v>111640.8487661903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6.8809</v>
      </c>
      <c r="E26" t="n">
        <v>14.53</v>
      </c>
      <c r="F26" t="n">
        <v>11.9</v>
      </c>
      <c r="G26" t="n">
        <v>51</v>
      </c>
      <c r="H26" t="n">
        <v>0.83</v>
      </c>
      <c r="I26" t="n">
        <v>14</v>
      </c>
      <c r="J26" t="n">
        <v>150.07</v>
      </c>
      <c r="K26" t="n">
        <v>47.83</v>
      </c>
      <c r="L26" t="n">
        <v>7</v>
      </c>
      <c r="M26" t="n">
        <v>12</v>
      </c>
      <c r="N26" t="n">
        <v>25.24</v>
      </c>
      <c r="O26" t="n">
        <v>18742.03</v>
      </c>
      <c r="P26" t="n">
        <v>119.5</v>
      </c>
      <c r="Q26" t="n">
        <v>460.69</v>
      </c>
      <c r="R26" t="n">
        <v>52.57</v>
      </c>
      <c r="S26" t="n">
        <v>32.19</v>
      </c>
      <c r="T26" t="n">
        <v>6256.63</v>
      </c>
      <c r="U26" t="n">
        <v>0.61</v>
      </c>
      <c r="V26" t="n">
        <v>0.75</v>
      </c>
      <c r="W26" t="n">
        <v>1.47</v>
      </c>
      <c r="X26" t="n">
        <v>0.37</v>
      </c>
      <c r="Y26" t="n">
        <v>1</v>
      </c>
      <c r="Z26" t="n">
        <v>10</v>
      </c>
      <c r="AA26" t="n">
        <v>89.84093510047146</v>
      </c>
      <c r="AB26" t="n">
        <v>122.9243309067413</v>
      </c>
      <c r="AC26" t="n">
        <v>111.1926052904161</v>
      </c>
      <c r="AD26" t="n">
        <v>89840.93510047146</v>
      </c>
      <c r="AE26" t="n">
        <v>122924.3309067413</v>
      </c>
      <c r="AF26" t="n">
        <v>5.166997557259153e-06</v>
      </c>
      <c r="AG26" t="n">
        <v>5</v>
      </c>
      <c r="AH26" t="n">
        <v>111192.6052904161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6.8971</v>
      </c>
      <c r="E27" t="n">
        <v>14.5</v>
      </c>
      <c r="F27" t="n">
        <v>11.89</v>
      </c>
      <c r="G27" t="n">
        <v>54.9</v>
      </c>
      <c r="H27" t="n">
        <v>0.85</v>
      </c>
      <c r="I27" t="n">
        <v>13</v>
      </c>
      <c r="J27" t="n">
        <v>150.41</v>
      </c>
      <c r="K27" t="n">
        <v>47.83</v>
      </c>
      <c r="L27" t="n">
        <v>7.25</v>
      </c>
      <c r="M27" t="n">
        <v>11</v>
      </c>
      <c r="N27" t="n">
        <v>25.33</v>
      </c>
      <c r="O27" t="n">
        <v>18784.88</v>
      </c>
      <c r="P27" t="n">
        <v>119.43</v>
      </c>
      <c r="Q27" t="n">
        <v>460.7</v>
      </c>
      <c r="R27" t="n">
        <v>52.16</v>
      </c>
      <c r="S27" t="n">
        <v>32.19</v>
      </c>
      <c r="T27" t="n">
        <v>6055.2</v>
      </c>
      <c r="U27" t="n">
        <v>0.62</v>
      </c>
      <c r="V27" t="n">
        <v>0.75</v>
      </c>
      <c r="W27" t="n">
        <v>1.47</v>
      </c>
      <c r="X27" t="n">
        <v>0.36</v>
      </c>
      <c r="Y27" t="n">
        <v>1</v>
      </c>
      <c r="Z27" t="n">
        <v>10</v>
      </c>
      <c r="AA27" t="n">
        <v>89.70356564670955</v>
      </c>
      <c r="AB27" t="n">
        <v>122.7363759597918</v>
      </c>
      <c r="AC27" t="n">
        <v>111.022588499807</v>
      </c>
      <c r="AD27" t="n">
        <v>89703.56564670955</v>
      </c>
      <c r="AE27" t="n">
        <v>122736.3759597918</v>
      </c>
      <c r="AF27" t="n">
        <v>5.179162442728728e-06</v>
      </c>
      <c r="AG27" t="n">
        <v>5</v>
      </c>
      <c r="AH27" t="n">
        <v>111022.588499807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6.9079</v>
      </c>
      <c r="E28" t="n">
        <v>14.48</v>
      </c>
      <c r="F28" t="n">
        <v>11.87</v>
      </c>
      <c r="G28" t="n">
        <v>54.79</v>
      </c>
      <c r="H28" t="n">
        <v>0.88</v>
      </c>
      <c r="I28" t="n">
        <v>13</v>
      </c>
      <c r="J28" t="n">
        <v>150.76</v>
      </c>
      <c r="K28" t="n">
        <v>47.83</v>
      </c>
      <c r="L28" t="n">
        <v>7.5</v>
      </c>
      <c r="M28" t="n">
        <v>11</v>
      </c>
      <c r="N28" t="n">
        <v>25.43</v>
      </c>
      <c r="O28" t="n">
        <v>18827.77</v>
      </c>
      <c r="P28" t="n">
        <v>118.54</v>
      </c>
      <c r="Q28" t="n">
        <v>460.69</v>
      </c>
      <c r="R28" t="n">
        <v>51.51</v>
      </c>
      <c r="S28" t="n">
        <v>32.19</v>
      </c>
      <c r="T28" t="n">
        <v>5732.2</v>
      </c>
      <c r="U28" t="n">
        <v>0.62</v>
      </c>
      <c r="V28" t="n">
        <v>0.75</v>
      </c>
      <c r="W28" t="n">
        <v>1.47</v>
      </c>
      <c r="X28" t="n">
        <v>0.34</v>
      </c>
      <c r="Y28" t="n">
        <v>1</v>
      </c>
      <c r="Z28" t="n">
        <v>10</v>
      </c>
      <c r="AA28" t="n">
        <v>89.31211045829254</v>
      </c>
      <c r="AB28" t="n">
        <v>122.2007697012158</v>
      </c>
      <c r="AC28" t="n">
        <v>110.5380997508212</v>
      </c>
      <c r="AD28" t="n">
        <v>89312.11045829253</v>
      </c>
      <c r="AE28" t="n">
        <v>122200.7697012158</v>
      </c>
      <c r="AF28" t="n">
        <v>5.18727236637511e-06</v>
      </c>
      <c r="AG28" t="n">
        <v>5</v>
      </c>
      <c r="AH28" t="n">
        <v>110538.0997508212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6.934</v>
      </c>
      <c r="E29" t="n">
        <v>14.42</v>
      </c>
      <c r="F29" t="n">
        <v>11.85</v>
      </c>
      <c r="G29" t="n">
        <v>59.23</v>
      </c>
      <c r="H29" t="n">
        <v>0.91</v>
      </c>
      <c r="I29" t="n">
        <v>12</v>
      </c>
      <c r="J29" t="n">
        <v>151.11</v>
      </c>
      <c r="K29" t="n">
        <v>47.83</v>
      </c>
      <c r="L29" t="n">
        <v>7.75</v>
      </c>
      <c r="M29" t="n">
        <v>10</v>
      </c>
      <c r="N29" t="n">
        <v>25.53</v>
      </c>
      <c r="O29" t="n">
        <v>18870.7</v>
      </c>
      <c r="P29" t="n">
        <v>116.91</v>
      </c>
      <c r="Q29" t="n">
        <v>460.69</v>
      </c>
      <c r="R29" t="n">
        <v>50.75</v>
      </c>
      <c r="S29" t="n">
        <v>32.19</v>
      </c>
      <c r="T29" t="n">
        <v>5358.24</v>
      </c>
      <c r="U29" t="n">
        <v>0.63</v>
      </c>
      <c r="V29" t="n">
        <v>0.75</v>
      </c>
      <c r="W29" t="n">
        <v>1.46</v>
      </c>
      <c r="X29" t="n">
        <v>0.31</v>
      </c>
      <c r="Y29" t="n">
        <v>1</v>
      </c>
      <c r="Z29" t="n">
        <v>10</v>
      </c>
      <c r="AA29" t="n">
        <v>88.56329814553612</v>
      </c>
      <c r="AB29" t="n">
        <v>121.1762116596353</v>
      </c>
      <c r="AC29" t="n">
        <v>109.6113240907526</v>
      </c>
      <c r="AD29" t="n">
        <v>88563.29814553613</v>
      </c>
      <c r="AE29" t="n">
        <v>121176.2116596353</v>
      </c>
      <c r="AF29" t="n">
        <v>5.206871348520537e-06</v>
      </c>
      <c r="AG29" t="n">
        <v>5</v>
      </c>
      <c r="AH29" t="n">
        <v>109611.3240907526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6.934</v>
      </c>
      <c r="E30" t="n">
        <v>14.42</v>
      </c>
      <c r="F30" t="n">
        <v>11.85</v>
      </c>
      <c r="G30" t="n">
        <v>59.23</v>
      </c>
      <c r="H30" t="n">
        <v>0.9399999999999999</v>
      </c>
      <c r="I30" t="n">
        <v>12</v>
      </c>
      <c r="J30" t="n">
        <v>151.46</v>
      </c>
      <c r="K30" t="n">
        <v>47.83</v>
      </c>
      <c r="L30" t="n">
        <v>8</v>
      </c>
      <c r="M30" t="n">
        <v>10</v>
      </c>
      <c r="N30" t="n">
        <v>25.63</v>
      </c>
      <c r="O30" t="n">
        <v>18913.66</v>
      </c>
      <c r="P30" t="n">
        <v>116.63</v>
      </c>
      <c r="Q30" t="n">
        <v>460.72</v>
      </c>
      <c r="R30" t="n">
        <v>50.64</v>
      </c>
      <c r="S30" t="n">
        <v>32.19</v>
      </c>
      <c r="T30" t="n">
        <v>5302.66</v>
      </c>
      <c r="U30" t="n">
        <v>0.64</v>
      </c>
      <c r="V30" t="n">
        <v>0.75</v>
      </c>
      <c r="W30" t="n">
        <v>1.47</v>
      </c>
      <c r="X30" t="n">
        <v>0.31</v>
      </c>
      <c r="Y30" t="n">
        <v>1</v>
      </c>
      <c r="Z30" t="n">
        <v>10</v>
      </c>
      <c r="AA30" t="n">
        <v>88.46563135716653</v>
      </c>
      <c r="AB30" t="n">
        <v>121.0425796510334</v>
      </c>
      <c r="AC30" t="n">
        <v>109.4904457334979</v>
      </c>
      <c r="AD30" t="n">
        <v>88465.63135716652</v>
      </c>
      <c r="AE30" t="n">
        <v>121042.5796510334</v>
      </c>
      <c r="AF30" t="n">
        <v>5.206871348520537e-06</v>
      </c>
      <c r="AG30" t="n">
        <v>5</v>
      </c>
      <c r="AH30" t="n">
        <v>109490.4457334979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6.9658</v>
      </c>
      <c r="E31" t="n">
        <v>14.36</v>
      </c>
      <c r="F31" t="n">
        <v>11.81</v>
      </c>
      <c r="G31" t="n">
        <v>64.42</v>
      </c>
      <c r="H31" t="n">
        <v>0.96</v>
      </c>
      <c r="I31" t="n">
        <v>11</v>
      </c>
      <c r="J31" t="n">
        <v>151.81</v>
      </c>
      <c r="K31" t="n">
        <v>47.83</v>
      </c>
      <c r="L31" t="n">
        <v>8.25</v>
      </c>
      <c r="M31" t="n">
        <v>9</v>
      </c>
      <c r="N31" t="n">
        <v>25.73</v>
      </c>
      <c r="O31" t="n">
        <v>18956.65</v>
      </c>
      <c r="P31" t="n">
        <v>114.65</v>
      </c>
      <c r="Q31" t="n">
        <v>460.69</v>
      </c>
      <c r="R31" t="n">
        <v>49.46</v>
      </c>
      <c r="S31" t="n">
        <v>32.19</v>
      </c>
      <c r="T31" t="n">
        <v>4718.76</v>
      </c>
      <c r="U31" t="n">
        <v>0.65</v>
      </c>
      <c r="V31" t="n">
        <v>0.76</v>
      </c>
      <c r="W31" t="n">
        <v>1.46</v>
      </c>
      <c r="X31" t="n">
        <v>0.28</v>
      </c>
      <c r="Y31" t="n">
        <v>1</v>
      </c>
      <c r="Z31" t="n">
        <v>10</v>
      </c>
      <c r="AA31" t="n">
        <v>87.55762428904137</v>
      </c>
      <c r="AB31" t="n">
        <v>119.8002043219805</v>
      </c>
      <c r="AC31" t="n">
        <v>108.3666409621648</v>
      </c>
      <c r="AD31" t="n">
        <v>87557.62428904137</v>
      </c>
      <c r="AE31" t="n">
        <v>119800.2043219805</v>
      </c>
      <c r="AF31" t="n">
        <v>5.230750568146e-06</v>
      </c>
      <c r="AG31" t="n">
        <v>5</v>
      </c>
      <c r="AH31" t="n">
        <v>108366.6409621648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6.9634</v>
      </c>
      <c r="E32" t="n">
        <v>14.36</v>
      </c>
      <c r="F32" t="n">
        <v>11.81</v>
      </c>
      <c r="G32" t="n">
        <v>64.44</v>
      </c>
      <c r="H32" t="n">
        <v>0.99</v>
      </c>
      <c r="I32" t="n">
        <v>11</v>
      </c>
      <c r="J32" t="n">
        <v>152.15</v>
      </c>
      <c r="K32" t="n">
        <v>47.83</v>
      </c>
      <c r="L32" t="n">
        <v>8.5</v>
      </c>
      <c r="M32" t="n">
        <v>9</v>
      </c>
      <c r="N32" t="n">
        <v>25.83</v>
      </c>
      <c r="O32" t="n">
        <v>18999.67</v>
      </c>
      <c r="P32" t="n">
        <v>114.67</v>
      </c>
      <c r="Q32" t="n">
        <v>460.7</v>
      </c>
      <c r="R32" t="n">
        <v>49.63</v>
      </c>
      <c r="S32" t="n">
        <v>32.19</v>
      </c>
      <c r="T32" t="n">
        <v>4803.11</v>
      </c>
      <c r="U32" t="n">
        <v>0.65</v>
      </c>
      <c r="V32" t="n">
        <v>0.76</v>
      </c>
      <c r="W32" t="n">
        <v>1.46</v>
      </c>
      <c r="X32" t="n">
        <v>0.28</v>
      </c>
      <c r="Y32" t="n">
        <v>1</v>
      </c>
      <c r="Z32" t="n">
        <v>10</v>
      </c>
      <c r="AA32" t="n">
        <v>87.57979270922137</v>
      </c>
      <c r="AB32" t="n">
        <v>119.8305361324725</v>
      </c>
      <c r="AC32" t="n">
        <v>108.3940779472343</v>
      </c>
      <c r="AD32" t="n">
        <v>87579.79270922136</v>
      </c>
      <c r="AE32" t="n">
        <v>119830.5361324725</v>
      </c>
      <c r="AF32" t="n">
        <v>5.228948362891248e-06</v>
      </c>
      <c r="AG32" t="n">
        <v>5</v>
      </c>
      <c r="AH32" t="n">
        <v>108394.0779472343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6.9639</v>
      </c>
      <c r="E33" t="n">
        <v>14.36</v>
      </c>
      <c r="F33" t="n">
        <v>11.81</v>
      </c>
      <c r="G33" t="n">
        <v>64.44</v>
      </c>
      <c r="H33" t="n">
        <v>1.02</v>
      </c>
      <c r="I33" t="n">
        <v>11</v>
      </c>
      <c r="J33" t="n">
        <v>152.5</v>
      </c>
      <c r="K33" t="n">
        <v>47.83</v>
      </c>
      <c r="L33" t="n">
        <v>8.75</v>
      </c>
      <c r="M33" t="n">
        <v>9</v>
      </c>
      <c r="N33" t="n">
        <v>25.93</v>
      </c>
      <c r="O33" t="n">
        <v>19042.73</v>
      </c>
      <c r="P33" t="n">
        <v>114.31</v>
      </c>
      <c r="Q33" t="n">
        <v>460.71</v>
      </c>
      <c r="R33" t="n">
        <v>49.59</v>
      </c>
      <c r="S33" t="n">
        <v>32.19</v>
      </c>
      <c r="T33" t="n">
        <v>4782.88</v>
      </c>
      <c r="U33" t="n">
        <v>0.65</v>
      </c>
      <c r="V33" t="n">
        <v>0.76</v>
      </c>
      <c r="W33" t="n">
        <v>1.46</v>
      </c>
      <c r="X33" t="n">
        <v>0.28</v>
      </c>
      <c r="Y33" t="n">
        <v>1</v>
      </c>
      <c r="Z33" t="n">
        <v>10</v>
      </c>
      <c r="AA33" t="n">
        <v>87.45158772842534</v>
      </c>
      <c r="AB33" t="n">
        <v>119.6551204217429</v>
      </c>
      <c r="AC33" t="n">
        <v>108.2354036657392</v>
      </c>
      <c r="AD33" t="n">
        <v>87451.58772842534</v>
      </c>
      <c r="AE33" t="n">
        <v>119655.1204217429</v>
      </c>
      <c r="AF33" t="n">
        <v>5.229323822319321e-06</v>
      </c>
      <c r="AG33" t="n">
        <v>5</v>
      </c>
      <c r="AH33" t="n">
        <v>108235.4036657392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6.9918</v>
      </c>
      <c r="E34" t="n">
        <v>14.3</v>
      </c>
      <c r="F34" t="n">
        <v>11.79</v>
      </c>
      <c r="G34" t="n">
        <v>70.70999999999999</v>
      </c>
      <c r="H34" t="n">
        <v>1.04</v>
      </c>
      <c r="I34" t="n">
        <v>10</v>
      </c>
      <c r="J34" t="n">
        <v>152.85</v>
      </c>
      <c r="K34" t="n">
        <v>47.83</v>
      </c>
      <c r="L34" t="n">
        <v>9</v>
      </c>
      <c r="M34" t="n">
        <v>8</v>
      </c>
      <c r="N34" t="n">
        <v>26.03</v>
      </c>
      <c r="O34" t="n">
        <v>19085.83</v>
      </c>
      <c r="P34" t="n">
        <v>112.68</v>
      </c>
      <c r="Q34" t="n">
        <v>460.74</v>
      </c>
      <c r="R34" t="n">
        <v>48.66</v>
      </c>
      <c r="S34" t="n">
        <v>32.19</v>
      </c>
      <c r="T34" t="n">
        <v>4323.59</v>
      </c>
      <c r="U34" t="n">
        <v>0.66</v>
      </c>
      <c r="V34" t="n">
        <v>0.76</v>
      </c>
      <c r="W34" t="n">
        <v>1.46</v>
      </c>
      <c r="X34" t="n">
        <v>0.25</v>
      </c>
      <c r="Y34" t="n">
        <v>1</v>
      </c>
      <c r="Z34" t="n">
        <v>10</v>
      </c>
      <c r="AA34" t="n">
        <v>86.70456835907474</v>
      </c>
      <c r="AB34" t="n">
        <v>118.6330155644292</v>
      </c>
      <c r="AC34" t="n">
        <v>107.310847061474</v>
      </c>
      <c r="AD34" t="n">
        <v>86704.56835907474</v>
      </c>
      <c r="AE34" t="n">
        <v>118633.0155644292</v>
      </c>
      <c r="AF34" t="n">
        <v>5.250274458405812e-06</v>
      </c>
      <c r="AG34" t="n">
        <v>5</v>
      </c>
      <c r="AH34" t="n">
        <v>107310.8470614741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6.9887</v>
      </c>
      <c r="E35" t="n">
        <v>14.31</v>
      </c>
      <c r="F35" t="n">
        <v>11.79</v>
      </c>
      <c r="G35" t="n">
        <v>70.75</v>
      </c>
      <c r="H35" t="n">
        <v>1.07</v>
      </c>
      <c r="I35" t="n">
        <v>10</v>
      </c>
      <c r="J35" t="n">
        <v>153.2</v>
      </c>
      <c r="K35" t="n">
        <v>47.83</v>
      </c>
      <c r="L35" t="n">
        <v>9.25</v>
      </c>
      <c r="M35" t="n">
        <v>8</v>
      </c>
      <c r="N35" t="n">
        <v>26.12</v>
      </c>
      <c r="O35" t="n">
        <v>19128.96</v>
      </c>
      <c r="P35" t="n">
        <v>111.91</v>
      </c>
      <c r="Q35" t="n">
        <v>460.69</v>
      </c>
      <c r="R35" t="n">
        <v>48.94</v>
      </c>
      <c r="S35" t="n">
        <v>32.19</v>
      </c>
      <c r="T35" t="n">
        <v>4463.26</v>
      </c>
      <c r="U35" t="n">
        <v>0.66</v>
      </c>
      <c r="V35" t="n">
        <v>0.76</v>
      </c>
      <c r="W35" t="n">
        <v>1.46</v>
      </c>
      <c r="X35" t="n">
        <v>0.26</v>
      </c>
      <c r="Y35" t="n">
        <v>1</v>
      </c>
      <c r="Z35" t="n">
        <v>10</v>
      </c>
      <c r="AA35" t="n">
        <v>86.45729863506482</v>
      </c>
      <c r="AB35" t="n">
        <v>118.2946902192687</v>
      </c>
      <c r="AC35" t="n">
        <v>107.0048110124129</v>
      </c>
      <c r="AD35" t="n">
        <v>86457.29863506481</v>
      </c>
      <c r="AE35" t="n">
        <v>118294.6902192687</v>
      </c>
      <c r="AF35" t="n">
        <v>5.247946609951757e-06</v>
      </c>
      <c r="AG35" t="n">
        <v>5</v>
      </c>
      <c r="AH35" t="n">
        <v>107004.8110124129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6.9906</v>
      </c>
      <c r="E36" t="n">
        <v>14.3</v>
      </c>
      <c r="F36" t="n">
        <v>11.79</v>
      </c>
      <c r="G36" t="n">
        <v>70.73</v>
      </c>
      <c r="H36" t="n">
        <v>1.1</v>
      </c>
      <c r="I36" t="n">
        <v>10</v>
      </c>
      <c r="J36" t="n">
        <v>153.55</v>
      </c>
      <c r="K36" t="n">
        <v>47.83</v>
      </c>
      <c r="L36" t="n">
        <v>9.5</v>
      </c>
      <c r="M36" t="n">
        <v>8</v>
      </c>
      <c r="N36" t="n">
        <v>26.22</v>
      </c>
      <c r="O36" t="n">
        <v>19172.12</v>
      </c>
      <c r="P36" t="n">
        <v>111.04</v>
      </c>
      <c r="Q36" t="n">
        <v>460.73</v>
      </c>
      <c r="R36" t="n">
        <v>48.74</v>
      </c>
      <c r="S36" t="n">
        <v>32.19</v>
      </c>
      <c r="T36" t="n">
        <v>4362.41</v>
      </c>
      <c r="U36" t="n">
        <v>0.66</v>
      </c>
      <c r="V36" t="n">
        <v>0.76</v>
      </c>
      <c r="W36" t="n">
        <v>1.46</v>
      </c>
      <c r="X36" t="n">
        <v>0.25</v>
      </c>
      <c r="Y36" t="n">
        <v>1</v>
      </c>
      <c r="Z36" t="n">
        <v>10</v>
      </c>
      <c r="AA36" t="n">
        <v>86.14458645561224</v>
      </c>
      <c r="AB36" t="n">
        <v>117.8668236194542</v>
      </c>
      <c r="AC36" t="n">
        <v>106.6177794003701</v>
      </c>
      <c r="AD36" t="n">
        <v>86144.58645561224</v>
      </c>
      <c r="AE36" t="n">
        <v>117866.8236194542</v>
      </c>
      <c r="AF36" t="n">
        <v>5.249373355778435e-06</v>
      </c>
      <c r="AG36" t="n">
        <v>5</v>
      </c>
      <c r="AH36" t="n">
        <v>106617.7794003701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7.0222</v>
      </c>
      <c r="E37" t="n">
        <v>14.24</v>
      </c>
      <c r="F37" t="n">
        <v>11.75</v>
      </c>
      <c r="G37" t="n">
        <v>78.34999999999999</v>
      </c>
      <c r="H37" t="n">
        <v>1.12</v>
      </c>
      <c r="I37" t="n">
        <v>9</v>
      </c>
      <c r="J37" t="n">
        <v>153.9</v>
      </c>
      <c r="K37" t="n">
        <v>47.83</v>
      </c>
      <c r="L37" t="n">
        <v>9.75</v>
      </c>
      <c r="M37" t="n">
        <v>7</v>
      </c>
      <c r="N37" t="n">
        <v>26.32</v>
      </c>
      <c r="O37" t="n">
        <v>19215.32</v>
      </c>
      <c r="P37" t="n">
        <v>108.99</v>
      </c>
      <c r="Q37" t="n">
        <v>460.69</v>
      </c>
      <c r="R37" t="n">
        <v>47.6</v>
      </c>
      <c r="S37" t="n">
        <v>32.19</v>
      </c>
      <c r="T37" t="n">
        <v>3795.92</v>
      </c>
      <c r="U37" t="n">
        <v>0.68</v>
      </c>
      <c r="V37" t="n">
        <v>0.76</v>
      </c>
      <c r="W37" t="n">
        <v>1.46</v>
      </c>
      <c r="X37" t="n">
        <v>0.22</v>
      </c>
      <c r="Y37" t="n">
        <v>1</v>
      </c>
      <c r="Z37" t="n">
        <v>10</v>
      </c>
      <c r="AA37" t="n">
        <v>85.23149062978197</v>
      </c>
      <c r="AB37" t="n">
        <v>116.617485627609</v>
      </c>
      <c r="AC37" t="n">
        <v>105.4876764730093</v>
      </c>
      <c r="AD37" t="n">
        <v>85231.49062978197</v>
      </c>
      <c r="AE37" t="n">
        <v>116617.485627609</v>
      </c>
      <c r="AF37" t="n">
        <v>5.273102391632668e-06</v>
      </c>
      <c r="AG37" t="n">
        <v>5</v>
      </c>
      <c r="AH37" t="n">
        <v>105487.6764730093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7.0221</v>
      </c>
      <c r="E38" t="n">
        <v>14.24</v>
      </c>
      <c r="F38" t="n">
        <v>11.75</v>
      </c>
      <c r="G38" t="n">
        <v>78.34999999999999</v>
      </c>
      <c r="H38" t="n">
        <v>1.15</v>
      </c>
      <c r="I38" t="n">
        <v>9</v>
      </c>
      <c r="J38" t="n">
        <v>154.25</v>
      </c>
      <c r="K38" t="n">
        <v>47.83</v>
      </c>
      <c r="L38" t="n">
        <v>10</v>
      </c>
      <c r="M38" t="n">
        <v>7</v>
      </c>
      <c r="N38" t="n">
        <v>26.43</v>
      </c>
      <c r="O38" t="n">
        <v>19258.55</v>
      </c>
      <c r="P38" t="n">
        <v>109.13</v>
      </c>
      <c r="Q38" t="n">
        <v>460.69</v>
      </c>
      <c r="R38" t="n">
        <v>47.51</v>
      </c>
      <c r="S38" t="n">
        <v>32.19</v>
      </c>
      <c r="T38" t="n">
        <v>3753.24</v>
      </c>
      <c r="U38" t="n">
        <v>0.68</v>
      </c>
      <c r="V38" t="n">
        <v>0.76</v>
      </c>
      <c r="W38" t="n">
        <v>1.46</v>
      </c>
      <c r="X38" t="n">
        <v>0.22</v>
      </c>
      <c r="Y38" t="n">
        <v>1</v>
      </c>
      <c r="Z38" t="n">
        <v>10</v>
      </c>
      <c r="AA38" t="n">
        <v>85.28030716387858</v>
      </c>
      <c r="AB38" t="n">
        <v>116.6842785631935</v>
      </c>
      <c r="AC38" t="n">
        <v>105.5480947845661</v>
      </c>
      <c r="AD38" t="n">
        <v>85280.30716387858</v>
      </c>
      <c r="AE38" t="n">
        <v>116684.2785631935</v>
      </c>
      <c r="AF38" t="n">
        <v>5.273027299747054e-06</v>
      </c>
      <c r="AG38" t="n">
        <v>5</v>
      </c>
      <c r="AH38" t="n">
        <v>105548.0947845661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7.0164</v>
      </c>
      <c r="E39" t="n">
        <v>14.25</v>
      </c>
      <c r="F39" t="n">
        <v>11.76</v>
      </c>
      <c r="G39" t="n">
        <v>78.43000000000001</v>
      </c>
      <c r="H39" t="n">
        <v>1.17</v>
      </c>
      <c r="I39" t="n">
        <v>9</v>
      </c>
      <c r="J39" t="n">
        <v>154.6</v>
      </c>
      <c r="K39" t="n">
        <v>47.83</v>
      </c>
      <c r="L39" t="n">
        <v>10.25</v>
      </c>
      <c r="M39" t="n">
        <v>7</v>
      </c>
      <c r="N39" t="n">
        <v>26.53</v>
      </c>
      <c r="O39" t="n">
        <v>19301.82</v>
      </c>
      <c r="P39" t="n">
        <v>109.05</v>
      </c>
      <c r="Q39" t="n">
        <v>460.69</v>
      </c>
      <c r="R39" t="n">
        <v>48.09</v>
      </c>
      <c r="S39" t="n">
        <v>32.19</v>
      </c>
      <c r="T39" t="n">
        <v>4044.36</v>
      </c>
      <c r="U39" t="n">
        <v>0.67</v>
      </c>
      <c r="V39" t="n">
        <v>0.76</v>
      </c>
      <c r="W39" t="n">
        <v>1.46</v>
      </c>
      <c r="X39" t="n">
        <v>0.23</v>
      </c>
      <c r="Y39" t="n">
        <v>1</v>
      </c>
      <c r="Z39" t="n">
        <v>10</v>
      </c>
      <c r="AA39" t="n">
        <v>85.29042016360823</v>
      </c>
      <c r="AB39" t="n">
        <v>116.6981156155776</v>
      </c>
      <c r="AC39" t="n">
        <v>105.5606112480911</v>
      </c>
      <c r="AD39" t="n">
        <v>85290.42016360823</v>
      </c>
      <c r="AE39" t="n">
        <v>116698.1156155777</v>
      </c>
      <c r="AF39" t="n">
        <v>5.268747062267018e-06</v>
      </c>
      <c r="AG39" t="n">
        <v>5</v>
      </c>
      <c r="AH39" t="n">
        <v>105560.6112480911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7.0156</v>
      </c>
      <c r="E40" t="n">
        <v>14.25</v>
      </c>
      <c r="F40" t="n">
        <v>11.77</v>
      </c>
      <c r="G40" t="n">
        <v>78.44</v>
      </c>
      <c r="H40" t="n">
        <v>1.2</v>
      </c>
      <c r="I40" t="n">
        <v>9</v>
      </c>
      <c r="J40" t="n">
        <v>154.95</v>
      </c>
      <c r="K40" t="n">
        <v>47.83</v>
      </c>
      <c r="L40" t="n">
        <v>10.5</v>
      </c>
      <c r="M40" t="n">
        <v>7</v>
      </c>
      <c r="N40" t="n">
        <v>26.63</v>
      </c>
      <c r="O40" t="n">
        <v>19345.12</v>
      </c>
      <c r="P40" t="n">
        <v>107.55</v>
      </c>
      <c r="Q40" t="n">
        <v>460.69</v>
      </c>
      <c r="R40" t="n">
        <v>47.96</v>
      </c>
      <c r="S40" t="n">
        <v>32.19</v>
      </c>
      <c r="T40" t="n">
        <v>3978.74</v>
      </c>
      <c r="U40" t="n">
        <v>0.67</v>
      </c>
      <c r="V40" t="n">
        <v>0.76</v>
      </c>
      <c r="W40" t="n">
        <v>1.46</v>
      </c>
      <c r="X40" t="n">
        <v>0.23</v>
      </c>
      <c r="Y40" t="n">
        <v>1</v>
      </c>
      <c r="Z40" t="n">
        <v>10</v>
      </c>
      <c r="AA40" t="n">
        <v>84.78173061624955</v>
      </c>
      <c r="AB40" t="n">
        <v>116.0021041350829</v>
      </c>
      <c r="AC40" t="n">
        <v>104.9310261264363</v>
      </c>
      <c r="AD40" t="n">
        <v>84781.73061624955</v>
      </c>
      <c r="AE40" t="n">
        <v>116002.1041350829</v>
      </c>
      <c r="AF40" t="n">
        <v>5.268146327182101e-06</v>
      </c>
      <c r="AG40" t="n">
        <v>5</v>
      </c>
      <c r="AH40" t="n">
        <v>104931.0261264363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7.0132</v>
      </c>
      <c r="E41" t="n">
        <v>14.26</v>
      </c>
      <c r="F41" t="n">
        <v>11.77</v>
      </c>
      <c r="G41" t="n">
        <v>78.47</v>
      </c>
      <c r="H41" t="n">
        <v>1.23</v>
      </c>
      <c r="I41" t="n">
        <v>9</v>
      </c>
      <c r="J41" t="n">
        <v>155.31</v>
      </c>
      <c r="K41" t="n">
        <v>47.83</v>
      </c>
      <c r="L41" t="n">
        <v>10.75</v>
      </c>
      <c r="M41" t="n">
        <v>5</v>
      </c>
      <c r="N41" t="n">
        <v>26.73</v>
      </c>
      <c r="O41" t="n">
        <v>19388.45</v>
      </c>
      <c r="P41" t="n">
        <v>107.11</v>
      </c>
      <c r="Q41" t="n">
        <v>460.7</v>
      </c>
      <c r="R41" t="n">
        <v>48.16</v>
      </c>
      <c r="S41" t="n">
        <v>32.19</v>
      </c>
      <c r="T41" t="n">
        <v>4074.95</v>
      </c>
      <c r="U41" t="n">
        <v>0.67</v>
      </c>
      <c r="V41" t="n">
        <v>0.76</v>
      </c>
      <c r="W41" t="n">
        <v>1.46</v>
      </c>
      <c r="X41" t="n">
        <v>0.24</v>
      </c>
      <c r="Y41" t="n">
        <v>1</v>
      </c>
      <c r="Z41" t="n">
        <v>10</v>
      </c>
      <c r="AA41" t="n">
        <v>84.64415108570074</v>
      </c>
      <c r="AB41" t="n">
        <v>115.8138617518056</v>
      </c>
      <c r="AC41" t="n">
        <v>104.7607493320191</v>
      </c>
      <c r="AD41" t="n">
        <v>84644.15108570074</v>
      </c>
      <c r="AE41" t="n">
        <v>115813.8617518056</v>
      </c>
      <c r="AF41" t="n">
        <v>5.266344121927349e-06</v>
      </c>
      <c r="AG41" t="n">
        <v>5</v>
      </c>
      <c r="AH41" t="n">
        <v>104760.7493320191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7.0442</v>
      </c>
      <c r="E42" t="n">
        <v>14.2</v>
      </c>
      <c r="F42" t="n">
        <v>11.74</v>
      </c>
      <c r="G42" t="n">
        <v>88.03</v>
      </c>
      <c r="H42" t="n">
        <v>1.25</v>
      </c>
      <c r="I42" t="n">
        <v>8</v>
      </c>
      <c r="J42" t="n">
        <v>155.66</v>
      </c>
      <c r="K42" t="n">
        <v>47.83</v>
      </c>
      <c r="L42" t="n">
        <v>11</v>
      </c>
      <c r="M42" t="n">
        <v>3</v>
      </c>
      <c r="N42" t="n">
        <v>26.83</v>
      </c>
      <c r="O42" t="n">
        <v>19431.82</v>
      </c>
      <c r="P42" t="n">
        <v>105.89</v>
      </c>
      <c r="Q42" t="n">
        <v>460.69</v>
      </c>
      <c r="R42" t="n">
        <v>46.98</v>
      </c>
      <c r="S42" t="n">
        <v>32.19</v>
      </c>
      <c r="T42" t="n">
        <v>3494.63</v>
      </c>
      <c r="U42" t="n">
        <v>0.6899999999999999</v>
      </c>
      <c r="V42" t="n">
        <v>0.76</v>
      </c>
      <c r="W42" t="n">
        <v>1.46</v>
      </c>
      <c r="X42" t="n">
        <v>0.2</v>
      </c>
      <c r="Y42" t="n">
        <v>1</v>
      </c>
      <c r="Z42" t="n">
        <v>10</v>
      </c>
      <c r="AA42" t="n">
        <v>84.03278188596946</v>
      </c>
      <c r="AB42" t="n">
        <v>114.9773594410282</v>
      </c>
      <c r="AC42" t="n">
        <v>104.0040816277436</v>
      </c>
      <c r="AD42" t="n">
        <v>84032.78188596945</v>
      </c>
      <c r="AE42" t="n">
        <v>114977.3594410282</v>
      </c>
      <c r="AF42" t="n">
        <v>5.289622606467893e-06</v>
      </c>
      <c r="AG42" t="n">
        <v>5</v>
      </c>
      <c r="AH42" t="n">
        <v>104004.0816277436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7.0449</v>
      </c>
      <c r="E43" t="n">
        <v>14.19</v>
      </c>
      <c r="F43" t="n">
        <v>11.74</v>
      </c>
      <c r="G43" t="n">
        <v>88.01000000000001</v>
      </c>
      <c r="H43" t="n">
        <v>1.28</v>
      </c>
      <c r="I43" t="n">
        <v>8</v>
      </c>
      <c r="J43" t="n">
        <v>156.01</v>
      </c>
      <c r="K43" t="n">
        <v>47.83</v>
      </c>
      <c r="L43" t="n">
        <v>11.25</v>
      </c>
      <c r="M43" t="n">
        <v>2</v>
      </c>
      <c r="N43" t="n">
        <v>26.93</v>
      </c>
      <c r="O43" t="n">
        <v>19475.23</v>
      </c>
      <c r="P43" t="n">
        <v>105.83</v>
      </c>
      <c r="Q43" t="n">
        <v>460.69</v>
      </c>
      <c r="R43" t="n">
        <v>46.96</v>
      </c>
      <c r="S43" t="n">
        <v>32.19</v>
      </c>
      <c r="T43" t="n">
        <v>3480.25</v>
      </c>
      <c r="U43" t="n">
        <v>0.6899999999999999</v>
      </c>
      <c r="V43" t="n">
        <v>0.76</v>
      </c>
      <c r="W43" t="n">
        <v>1.46</v>
      </c>
      <c r="X43" t="n">
        <v>0.2</v>
      </c>
      <c r="Y43" t="n">
        <v>1</v>
      </c>
      <c r="Z43" t="n">
        <v>10</v>
      </c>
      <c r="AA43" t="n">
        <v>84.0081446873413</v>
      </c>
      <c r="AB43" t="n">
        <v>114.9436497389486</v>
      </c>
      <c r="AC43" t="n">
        <v>103.9735891323187</v>
      </c>
      <c r="AD43" t="n">
        <v>84008.14468734129</v>
      </c>
      <c r="AE43" t="n">
        <v>114943.6497389486</v>
      </c>
      <c r="AF43" t="n">
        <v>5.290148249667196e-06</v>
      </c>
      <c r="AG43" t="n">
        <v>5</v>
      </c>
      <c r="AH43" t="n">
        <v>103973.5891323187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7.044</v>
      </c>
      <c r="E44" t="n">
        <v>14.2</v>
      </c>
      <c r="F44" t="n">
        <v>11.74</v>
      </c>
      <c r="G44" t="n">
        <v>88.03</v>
      </c>
      <c r="H44" t="n">
        <v>1.3</v>
      </c>
      <c r="I44" t="n">
        <v>8</v>
      </c>
      <c r="J44" t="n">
        <v>156.36</v>
      </c>
      <c r="K44" t="n">
        <v>47.83</v>
      </c>
      <c r="L44" t="n">
        <v>11.5</v>
      </c>
      <c r="M44" t="n">
        <v>1</v>
      </c>
      <c r="N44" t="n">
        <v>27.03</v>
      </c>
      <c r="O44" t="n">
        <v>19518.67</v>
      </c>
      <c r="P44" t="n">
        <v>105.96</v>
      </c>
      <c r="Q44" t="n">
        <v>460.73</v>
      </c>
      <c r="R44" t="n">
        <v>46.9</v>
      </c>
      <c r="S44" t="n">
        <v>32.19</v>
      </c>
      <c r="T44" t="n">
        <v>3454.03</v>
      </c>
      <c r="U44" t="n">
        <v>0.6899999999999999</v>
      </c>
      <c r="V44" t="n">
        <v>0.76</v>
      </c>
      <c r="W44" t="n">
        <v>1.47</v>
      </c>
      <c r="X44" t="n">
        <v>0.2</v>
      </c>
      <c r="Y44" t="n">
        <v>1</v>
      </c>
      <c r="Z44" t="n">
        <v>10</v>
      </c>
      <c r="AA44" t="n">
        <v>84.05797116670411</v>
      </c>
      <c r="AB44" t="n">
        <v>115.0118245262019</v>
      </c>
      <c r="AC44" t="n">
        <v>104.0352574135605</v>
      </c>
      <c r="AD44" t="n">
        <v>84057.97116670411</v>
      </c>
      <c r="AE44" t="n">
        <v>115011.8245262019</v>
      </c>
      <c r="AF44" t="n">
        <v>5.289472422696663e-06</v>
      </c>
      <c r="AG44" t="n">
        <v>5</v>
      </c>
      <c r="AH44" t="n">
        <v>104035.2574135605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7.0424</v>
      </c>
      <c r="E45" t="n">
        <v>14.2</v>
      </c>
      <c r="F45" t="n">
        <v>11.74</v>
      </c>
      <c r="G45" t="n">
        <v>88.05</v>
      </c>
      <c r="H45" t="n">
        <v>1.33</v>
      </c>
      <c r="I45" t="n">
        <v>8</v>
      </c>
      <c r="J45" t="n">
        <v>156.71</v>
      </c>
      <c r="K45" t="n">
        <v>47.83</v>
      </c>
      <c r="L45" t="n">
        <v>11.75</v>
      </c>
      <c r="M45" t="n">
        <v>1</v>
      </c>
      <c r="N45" t="n">
        <v>27.14</v>
      </c>
      <c r="O45" t="n">
        <v>19562.15</v>
      </c>
      <c r="P45" t="n">
        <v>106.25</v>
      </c>
      <c r="Q45" t="n">
        <v>460.73</v>
      </c>
      <c r="R45" t="n">
        <v>46.89</v>
      </c>
      <c r="S45" t="n">
        <v>32.19</v>
      </c>
      <c r="T45" t="n">
        <v>3448.7</v>
      </c>
      <c r="U45" t="n">
        <v>0.6899999999999999</v>
      </c>
      <c r="V45" t="n">
        <v>0.76</v>
      </c>
      <c r="W45" t="n">
        <v>1.47</v>
      </c>
      <c r="X45" t="n">
        <v>0.21</v>
      </c>
      <c r="Y45" t="n">
        <v>1</v>
      </c>
      <c r="Z45" t="n">
        <v>10</v>
      </c>
      <c r="AA45" t="n">
        <v>84.16680787333445</v>
      </c>
      <c r="AB45" t="n">
        <v>115.1607397097501</v>
      </c>
      <c r="AC45" t="n">
        <v>104.1699603409946</v>
      </c>
      <c r="AD45" t="n">
        <v>84166.80787333444</v>
      </c>
      <c r="AE45" t="n">
        <v>115160.7397097501</v>
      </c>
      <c r="AF45" t="n">
        <v>5.288270952526829e-06</v>
      </c>
      <c r="AG45" t="n">
        <v>5</v>
      </c>
      <c r="AH45" t="n">
        <v>104169.9603409946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7.0418</v>
      </c>
      <c r="E46" t="n">
        <v>14.2</v>
      </c>
      <c r="F46" t="n">
        <v>11.74</v>
      </c>
      <c r="G46" t="n">
        <v>88.06</v>
      </c>
      <c r="H46" t="n">
        <v>1.35</v>
      </c>
      <c r="I46" t="n">
        <v>8</v>
      </c>
      <c r="J46" t="n">
        <v>157.07</v>
      </c>
      <c r="K46" t="n">
        <v>47.83</v>
      </c>
      <c r="L46" t="n">
        <v>12</v>
      </c>
      <c r="M46" t="n">
        <v>1</v>
      </c>
      <c r="N46" t="n">
        <v>27.24</v>
      </c>
      <c r="O46" t="n">
        <v>19605.66</v>
      </c>
      <c r="P46" t="n">
        <v>106.52</v>
      </c>
      <c r="Q46" t="n">
        <v>460.73</v>
      </c>
      <c r="R46" t="n">
        <v>46.98</v>
      </c>
      <c r="S46" t="n">
        <v>32.19</v>
      </c>
      <c r="T46" t="n">
        <v>3494.19</v>
      </c>
      <c r="U46" t="n">
        <v>0.6899999999999999</v>
      </c>
      <c r="V46" t="n">
        <v>0.76</v>
      </c>
      <c r="W46" t="n">
        <v>1.47</v>
      </c>
      <c r="X46" t="n">
        <v>0.21</v>
      </c>
      <c r="Y46" t="n">
        <v>1</v>
      </c>
      <c r="Z46" t="n">
        <v>10</v>
      </c>
      <c r="AA46" t="n">
        <v>84.26301895447789</v>
      </c>
      <c r="AB46" t="n">
        <v>115.2923799555038</v>
      </c>
      <c r="AC46" t="n">
        <v>104.2890370264519</v>
      </c>
      <c r="AD46" t="n">
        <v>84263.01895447788</v>
      </c>
      <c r="AE46" t="n">
        <v>115292.3799555038</v>
      </c>
      <c r="AF46" t="n">
        <v>5.287820401213142e-06</v>
      </c>
      <c r="AG46" t="n">
        <v>5</v>
      </c>
      <c r="AH46" t="n">
        <v>104289.0370264519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7.0401</v>
      </c>
      <c r="E47" t="n">
        <v>14.2</v>
      </c>
      <c r="F47" t="n">
        <v>11.74</v>
      </c>
      <c r="G47" t="n">
        <v>88.09</v>
      </c>
      <c r="H47" t="n">
        <v>1.38</v>
      </c>
      <c r="I47" t="n">
        <v>8</v>
      </c>
      <c r="J47" t="n">
        <v>157.42</v>
      </c>
      <c r="K47" t="n">
        <v>47.83</v>
      </c>
      <c r="L47" t="n">
        <v>12.25</v>
      </c>
      <c r="M47" t="n">
        <v>0</v>
      </c>
      <c r="N47" t="n">
        <v>27.34</v>
      </c>
      <c r="O47" t="n">
        <v>19649.2</v>
      </c>
      <c r="P47" t="n">
        <v>106.79</v>
      </c>
      <c r="Q47" t="n">
        <v>460.73</v>
      </c>
      <c r="R47" t="n">
        <v>47.03</v>
      </c>
      <c r="S47" t="n">
        <v>32.19</v>
      </c>
      <c r="T47" t="n">
        <v>3519.75</v>
      </c>
      <c r="U47" t="n">
        <v>0.68</v>
      </c>
      <c r="V47" t="n">
        <v>0.76</v>
      </c>
      <c r="W47" t="n">
        <v>1.47</v>
      </c>
      <c r="X47" t="n">
        <v>0.21</v>
      </c>
      <c r="Y47" t="n">
        <v>1</v>
      </c>
      <c r="Z47" t="n">
        <v>10</v>
      </c>
      <c r="AA47" t="n">
        <v>84.36564728586937</v>
      </c>
      <c r="AB47" t="n">
        <v>115.432800566156</v>
      </c>
      <c r="AC47" t="n">
        <v>104.4160560911051</v>
      </c>
      <c r="AD47" t="n">
        <v>84365.64728586937</v>
      </c>
      <c r="AE47" t="n">
        <v>115432.800566156</v>
      </c>
      <c r="AF47" t="n">
        <v>5.286543839157693e-06</v>
      </c>
      <c r="AG47" t="n">
        <v>5</v>
      </c>
      <c r="AH47" t="n">
        <v>104416.0560911051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4.177</v>
      </c>
      <c r="E2" t="n">
        <v>23.94</v>
      </c>
      <c r="F2" t="n">
        <v>16.08</v>
      </c>
      <c r="G2" t="n">
        <v>6.31</v>
      </c>
      <c r="H2" t="n">
        <v>0.1</v>
      </c>
      <c r="I2" t="n">
        <v>153</v>
      </c>
      <c r="J2" t="n">
        <v>176.73</v>
      </c>
      <c r="K2" t="n">
        <v>52.44</v>
      </c>
      <c r="L2" t="n">
        <v>1</v>
      </c>
      <c r="M2" t="n">
        <v>151</v>
      </c>
      <c r="N2" t="n">
        <v>33.29</v>
      </c>
      <c r="O2" t="n">
        <v>22031.19</v>
      </c>
      <c r="P2" t="n">
        <v>210.26</v>
      </c>
      <c r="Q2" t="n">
        <v>460.83</v>
      </c>
      <c r="R2" t="n">
        <v>188.73</v>
      </c>
      <c r="S2" t="n">
        <v>32.19</v>
      </c>
      <c r="T2" t="n">
        <v>73643.49000000001</v>
      </c>
      <c r="U2" t="n">
        <v>0.17</v>
      </c>
      <c r="V2" t="n">
        <v>0.5600000000000001</v>
      </c>
      <c r="W2" t="n">
        <v>1.71</v>
      </c>
      <c r="X2" t="n">
        <v>4.54</v>
      </c>
      <c r="Y2" t="n">
        <v>1</v>
      </c>
      <c r="Z2" t="n">
        <v>10</v>
      </c>
      <c r="AA2" t="n">
        <v>193.6990413205713</v>
      </c>
      <c r="AB2" t="n">
        <v>265.0275737332831</v>
      </c>
      <c r="AC2" t="n">
        <v>239.7337140647919</v>
      </c>
      <c r="AD2" t="n">
        <v>193699.0413205713</v>
      </c>
      <c r="AE2" t="n">
        <v>265027.5737332831</v>
      </c>
      <c r="AF2" t="n">
        <v>3.095654861359725e-06</v>
      </c>
      <c r="AG2" t="n">
        <v>7</v>
      </c>
      <c r="AH2" t="n">
        <v>239733.7140647919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4.7005</v>
      </c>
      <c r="E3" t="n">
        <v>21.27</v>
      </c>
      <c r="F3" t="n">
        <v>14.84</v>
      </c>
      <c r="G3" t="n">
        <v>7.88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193.41</v>
      </c>
      <c r="Q3" t="n">
        <v>460.87</v>
      </c>
      <c r="R3" t="n">
        <v>148.39</v>
      </c>
      <c r="S3" t="n">
        <v>32.19</v>
      </c>
      <c r="T3" t="n">
        <v>53671.04</v>
      </c>
      <c r="U3" t="n">
        <v>0.22</v>
      </c>
      <c r="V3" t="n">
        <v>0.6</v>
      </c>
      <c r="W3" t="n">
        <v>1.63</v>
      </c>
      <c r="X3" t="n">
        <v>3.3</v>
      </c>
      <c r="Y3" t="n">
        <v>1</v>
      </c>
      <c r="Z3" t="n">
        <v>10</v>
      </c>
      <c r="AA3" t="n">
        <v>169.5004048065126</v>
      </c>
      <c r="AB3" t="n">
        <v>231.9179316862667</v>
      </c>
      <c r="AC3" t="n">
        <v>209.7840097850578</v>
      </c>
      <c r="AD3" t="n">
        <v>169500.4048065126</v>
      </c>
      <c r="AE3" t="n">
        <v>231917.9316862667</v>
      </c>
      <c r="AF3" t="n">
        <v>3.483630757917498e-06</v>
      </c>
      <c r="AG3" t="n">
        <v>7</v>
      </c>
      <c r="AH3" t="n">
        <v>209784.0097850578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5.078</v>
      </c>
      <c r="E4" t="n">
        <v>19.69</v>
      </c>
      <c r="F4" t="n">
        <v>14.11</v>
      </c>
      <c r="G4" t="n">
        <v>9.51</v>
      </c>
      <c r="H4" t="n">
        <v>0.15</v>
      </c>
      <c r="I4" t="n">
        <v>89</v>
      </c>
      <c r="J4" t="n">
        <v>177.47</v>
      </c>
      <c r="K4" t="n">
        <v>52.44</v>
      </c>
      <c r="L4" t="n">
        <v>1.5</v>
      </c>
      <c r="M4" t="n">
        <v>87</v>
      </c>
      <c r="N4" t="n">
        <v>33.53</v>
      </c>
      <c r="O4" t="n">
        <v>22122.46</v>
      </c>
      <c r="P4" t="n">
        <v>183.5</v>
      </c>
      <c r="Q4" t="n">
        <v>460.73</v>
      </c>
      <c r="R4" t="n">
        <v>124.11</v>
      </c>
      <c r="S4" t="n">
        <v>32.19</v>
      </c>
      <c r="T4" t="n">
        <v>41651.79</v>
      </c>
      <c r="U4" t="n">
        <v>0.26</v>
      </c>
      <c r="V4" t="n">
        <v>0.63</v>
      </c>
      <c r="W4" t="n">
        <v>1.6</v>
      </c>
      <c r="X4" t="n">
        <v>2.57</v>
      </c>
      <c r="Y4" t="n">
        <v>1</v>
      </c>
      <c r="Z4" t="n">
        <v>10</v>
      </c>
      <c r="AA4" t="n">
        <v>147.7998837202526</v>
      </c>
      <c r="AB4" t="n">
        <v>202.2263213766374</v>
      </c>
      <c r="AC4" t="n">
        <v>182.9261250909333</v>
      </c>
      <c r="AD4" t="n">
        <v>147799.8837202526</v>
      </c>
      <c r="AE4" t="n">
        <v>202226.3213766374</v>
      </c>
      <c r="AF4" t="n">
        <v>3.763403252569951e-06</v>
      </c>
      <c r="AG4" t="n">
        <v>6</v>
      </c>
      <c r="AH4" t="n">
        <v>182926.1250909333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5.3393</v>
      </c>
      <c r="E5" t="n">
        <v>18.73</v>
      </c>
      <c r="F5" t="n">
        <v>13.68</v>
      </c>
      <c r="G5" t="n">
        <v>11.09</v>
      </c>
      <c r="H5" t="n">
        <v>0.17</v>
      </c>
      <c r="I5" t="n">
        <v>74</v>
      </c>
      <c r="J5" t="n">
        <v>177.84</v>
      </c>
      <c r="K5" t="n">
        <v>52.44</v>
      </c>
      <c r="L5" t="n">
        <v>1.75</v>
      </c>
      <c r="M5" t="n">
        <v>72</v>
      </c>
      <c r="N5" t="n">
        <v>33.65</v>
      </c>
      <c r="O5" t="n">
        <v>22168.15</v>
      </c>
      <c r="P5" t="n">
        <v>177.37</v>
      </c>
      <c r="Q5" t="n">
        <v>460.77</v>
      </c>
      <c r="R5" t="n">
        <v>109.71</v>
      </c>
      <c r="S5" t="n">
        <v>32.19</v>
      </c>
      <c r="T5" t="n">
        <v>34525.05</v>
      </c>
      <c r="U5" t="n">
        <v>0.29</v>
      </c>
      <c r="V5" t="n">
        <v>0.65</v>
      </c>
      <c r="W5" t="n">
        <v>1.59</v>
      </c>
      <c r="X5" t="n">
        <v>2.14</v>
      </c>
      <c r="Y5" t="n">
        <v>1</v>
      </c>
      <c r="Z5" t="n">
        <v>10</v>
      </c>
      <c r="AA5" t="n">
        <v>140.1301014911</v>
      </c>
      <c r="AB5" t="n">
        <v>191.7321869638049</v>
      </c>
      <c r="AC5" t="n">
        <v>173.433536137848</v>
      </c>
      <c r="AD5" t="n">
        <v>140130.1014911</v>
      </c>
      <c r="AE5" t="n">
        <v>191732.1869638049</v>
      </c>
      <c r="AF5" t="n">
        <v>3.957057697212828e-06</v>
      </c>
      <c r="AG5" t="n">
        <v>6</v>
      </c>
      <c r="AH5" t="n">
        <v>173433.536137848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5.5555</v>
      </c>
      <c r="E6" t="n">
        <v>18</v>
      </c>
      <c r="F6" t="n">
        <v>13.34</v>
      </c>
      <c r="G6" t="n">
        <v>12.7</v>
      </c>
      <c r="H6" t="n">
        <v>0.2</v>
      </c>
      <c r="I6" t="n">
        <v>63</v>
      </c>
      <c r="J6" t="n">
        <v>178.21</v>
      </c>
      <c r="K6" t="n">
        <v>52.44</v>
      </c>
      <c r="L6" t="n">
        <v>2</v>
      </c>
      <c r="M6" t="n">
        <v>61</v>
      </c>
      <c r="N6" t="n">
        <v>33.77</v>
      </c>
      <c r="O6" t="n">
        <v>22213.89</v>
      </c>
      <c r="P6" t="n">
        <v>172.43</v>
      </c>
      <c r="Q6" t="n">
        <v>460.79</v>
      </c>
      <c r="R6" t="n">
        <v>99.48999999999999</v>
      </c>
      <c r="S6" t="n">
        <v>32.19</v>
      </c>
      <c r="T6" t="n">
        <v>29472.34</v>
      </c>
      <c r="U6" t="n">
        <v>0.32</v>
      </c>
      <c r="V6" t="n">
        <v>0.67</v>
      </c>
      <c r="W6" t="n">
        <v>1.55</v>
      </c>
      <c r="X6" t="n">
        <v>1.8</v>
      </c>
      <c r="Y6" t="n">
        <v>1</v>
      </c>
      <c r="Z6" t="n">
        <v>10</v>
      </c>
      <c r="AA6" t="n">
        <v>134.3950883996004</v>
      </c>
      <c r="AB6" t="n">
        <v>183.8852890410981</v>
      </c>
      <c r="AC6" t="n">
        <v>166.3355351396914</v>
      </c>
      <c r="AD6" t="n">
        <v>134395.0883996004</v>
      </c>
      <c r="AE6" t="n">
        <v>183885.2890410981</v>
      </c>
      <c r="AF6" t="n">
        <v>4.117287666335637e-06</v>
      </c>
      <c r="AG6" t="n">
        <v>6</v>
      </c>
      <c r="AH6" t="n">
        <v>166335.5351396914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5.7239</v>
      </c>
      <c r="E7" t="n">
        <v>17.47</v>
      </c>
      <c r="F7" t="n">
        <v>13.09</v>
      </c>
      <c r="G7" t="n">
        <v>14.28</v>
      </c>
      <c r="H7" t="n">
        <v>0.22</v>
      </c>
      <c r="I7" t="n">
        <v>55</v>
      </c>
      <c r="J7" t="n">
        <v>178.59</v>
      </c>
      <c r="K7" t="n">
        <v>52.44</v>
      </c>
      <c r="L7" t="n">
        <v>2.25</v>
      </c>
      <c r="M7" t="n">
        <v>53</v>
      </c>
      <c r="N7" t="n">
        <v>33.89</v>
      </c>
      <c r="O7" t="n">
        <v>22259.66</v>
      </c>
      <c r="P7" t="n">
        <v>168.76</v>
      </c>
      <c r="Q7" t="n">
        <v>460.74</v>
      </c>
      <c r="R7" t="n">
        <v>91.45</v>
      </c>
      <c r="S7" t="n">
        <v>32.19</v>
      </c>
      <c r="T7" t="n">
        <v>25492.87</v>
      </c>
      <c r="U7" t="n">
        <v>0.35</v>
      </c>
      <c r="V7" t="n">
        <v>0.68</v>
      </c>
      <c r="W7" t="n">
        <v>1.53</v>
      </c>
      <c r="X7" t="n">
        <v>1.56</v>
      </c>
      <c r="Y7" t="n">
        <v>1</v>
      </c>
      <c r="Z7" t="n">
        <v>10</v>
      </c>
      <c r="AA7" t="n">
        <v>130.3106875069111</v>
      </c>
      <c r="AB7" t="n">
        <v>178.2968315486733</v>
      </c>
      <c r="AC7" t="n">
        <v>161.2804321868925</v>
      </c>
      <c r="AD7" t="n">
        <v>130310.6875069111</v>
      </c>
      <c r="AE7" t="n">
        <v>178296.8315486733</v>
      </c>
      <c r="AF7" t="n">
        <v>4.242092138122321e-06</v>
      </c>
      <c r="AG7" t="n">
        <v>6</v>
      </c>
      <c r="AH7" t="n">
        <v>161280.4321868925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5.8458</v>
      </c>
      <c r="E8" t="n">
        <v>17.11</v>
      </c>
      <c r="F8" t="n">
        <v>12.94</v>
      </c>
      <c r="G8" t="n">
        <v>15.85</v>
      </c>
      <c r="H8" t="n">
        <v>0.25</v>
      </c>
      <c r="I8" t="n">
        <v>49</v>
      </c>
      <c r="J8" t="n">
        <v>178.96</v>
      </c>
      <c r="K8" t="n">
        <v>52.44</v>
      </c>
      <c r="L8" t="n">
        <v>2.5</v>
      </c>
      <c r="M8" t="n">
        <v>47</v>
      </c>
      <c r="N8" t="n">
        <v>34.02</v>
      </c>
      <c r="O8" t="n">
        <v>22305.48</v>
      </c>
      <c r="P8" t="n">
        <v>166.43</v>
      </c>
      <c r="Q8" t="n">
        <v>460.7</v>
      </c>
      <c r="R8" t="n">
        <v>86.15000000000001</v>
      </c>
      <c r="S8" t="n">
        <v>32.19</v>
      </c>
      <c r="T8" t="n">
        <v>22870.09</v>
      </c>
      <c r="U8" t="n">
        <v>0.37</v>
      </c>
      <c r="V8" t="n">
        <v>0.6899999999999999</v>
      </c>
      <c r="W8" t="n">
        <v>1.53</v>
      </c>
      <c r="X8" t="n">
        <v>1.41</v>
      </c>
      <c r="Y8" t="n">
        <v>1</v>
      </c>
      <c r="Z8" t="n">
        <v>10</v>
      </c>
      <c r="AA8" t="n">
        <v>119.1451148111087</v>
      </c>
      <c r="AB8" t="n">
        <v>163.019602395982</v>
      </c>
      <c r="AC8" t="n">
        <v>147.4612403428035</v>
      </c>
      <c r="AD8" t="n">
        <v>119145.1148111087</v>
      </c>
      <c r="AE8" t="n">
        <v>163019.602395982</v>
      </c>
      <c r="AF8" t="n">
        <v>4.332434567521351e-06</v>
      </c>
      <c r="AG8" t="n">
        <v>5</v>
      </c>
      <c r="AH8" t="n">
        <v>147461.2403428035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5.9584</v>
      </c>
      <c r="E9" t="n">
        <v>16.78</v>
      </c>
      <c r="F9" t="n">
        <v>12.8</v>
      </c>
      <c r="G9" t="n">
        <v>17.45</v>
      </c>
      <c r="H9" t="n">
        <v>0.27</v>
      </c>
      <c r="I9" t="n">
        <v>44</v>
      </c>
      <c r="J9" t="n">
        <v>179.33</v>
      </c>
      <c r="K9" t="n">
        <v>52.44</v>
      </c>
      <c r="L9" t="n">
        <v>2.75</v>
      </c>
      <c r="M9" t="n">
        <v>42</v>
      </c>
      <c r="N9" t="n">
        <v>34.14</v>
      </c>
      <c r="O9" t="n">
        <v>22351.34</v>
      </c>
      <c r="P9" t="n">
        <v>164.07</v>
      </c>
      <c r="Q9" t="n">
        <v>460.71</v>
      </c>
      <c r="R9" t="n">
        <v>81.09999999999999</v>
      </c>
      <c r="S9" t="n">
        <v>32.19</v>
      </c>
      <c r="T9" t="n">
        <v>20372.26</v>
      </c>
      <c r="U9" t="n">
        <v>0.4</v>
      </c>
      <c r="V9" t="n">
        <v>0.7</v>
      </c>
      <c r="W9" t="n">
        <v>1.54</v>
      </c>
      <c r="X9" t="n">
        <v>1.26</v>
      </c>
      <c r="Y9" t="n">
        <v>1</v>
      </c>
      <c r="Z9" t="n">
        <v>10</v>
      </c>
      <c r="AA9" t="n">
        <v>116.7001143113616</v>
      </c>
      <c r="AB9" t="n">
        <v>159.6742448464205</v>
      </c>
      <c r="AC9" t="n">
        <v>144.4351590225322</v>
      </c>
      <c r="AD9" t="n">
        <v>116700.1143113616</v>
      </c>
      <c r="AE9" t="n">
        <v>159674.2448464205</v>
      </c>
      <c r="AF9" t="n">
        <v>4.415884588442851e-06</v>
      </c>
      <c r="AG9" t="n">
        <v>5</v>
      </c>
      <c r="AH9" t="n">
        <v>144435.1590225322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6.0685</v>
      </c>
      <c r="E10" t="n">
        <v>16.48</v>
      </c>
      <c r="F10" t="n">
        <v>12.64</v>
      </c>
      <c r="G10" t="n">
        <v>18.95</v>
      </c>
      <c r="H10" t="n">
        <v>0.3</v>
      </c>
      <c r="I10" t="n">
        <v>40</v>
      </c>
      <c r="J10" t="n">
        <v>179.7</v>
      </c>
      <c r="K10" t="n">
        <v>52.44</v>
      </c>
      <c r="L10" t="n">
        <v>3</v>
      </c>
      <c r="M10" t="n">
        <v>38</v>
      </c>
      <c r="N10" t="n">
        <v>34.26</v>
      </c>
      <c r="O10" t="n">
        <v>22397.24</v>
      </c>
      <c r="P10" t="n">
        <v>161.5</v>
      </c>
      <c r="Q10" t="n">
        <v>460.69</v>
      </c>
      <c r="R10" t="n">
        <v>76.59</v>
      </c>
      <c r="S10" t="n">
        <v>32.19</v>
      </c>
      <c r="T10" t="n">
        <v>18137.03</v>
      </c>
      <c r="U10" t="n">
        <v>0.42</v>
      </c>
      <c r="V10" t="n">
        <v>0.71</v>
      </c>
      <c r="W10" t="n">
        <v>1.5</v>
      </c>
      <c r="X10" t="n">
        <v>1.1</v>
      </c>
      <c r="Y10" t="n">
        <v>1</v>
      </c>
      <c r="Z10" t="n">
        <v>10</v>
      </c>
      <c r="AA10" t="n">
        <v>114.2817246893586</v>
      </c>
      <c r="AB10" t="n">
        <v>156.3652974737774</v>
      </c>
      <c r="AC10" t="n">
        <v>141.4420129429963</v>
      </c>
      <c r="AD10" t="n">
        <v>114281.7246893586</v>
      </c>
      <c r="AE10" t="n">
        <v>156365.2974737774</v>
      </c>
      <c r="AF10" t="n">
        <v>4.497481811386521e-06</v>
      </c>
      <c r="AG10" t="n">
        <v>5</v>
      </c>
      <c r="AH10" t="n">
        <v>141442.0129429963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6.1352</v>
      </c>
      <c r="E11" t="n">
        <v>16.3</v>
      </c>
      <c r="F11" t="n">
        <v>12.56</v>
      </c>
      <c r="G11" t="n">
        <v>20.37</v>
      </c>
      <c r="H11" t="n">
        <v>0.32</v>
      </c>
      <c r="I11" t="n">
        <v>37</v>
      </c>
      <c r="J11" t="n">
        <v>180.07</v>
      </c>
      <c r="K11" t="n">
        <v>52.44</v>
      </c>
      <c r="L11" t="n">
        <v>3.25</v>
      </c>
      <c r="M11" t="n">
        <v>35</v>
      </c>
      <c r="N11" t="n">
        <v>34.38</v>
      </c>
      <c r="O11" t="n">
        <v>22443.18</v>
      </c>
      <c r="P11" t="n">
        <v>159.98</v>
      </c>
      <c r="Q11" t="n">
        <v>460.7</v>
      </c>
      <c r="R11" t="n">
        <v>74.05</v>
      </c>
      <c r="S11" t="n">
        <v>32.19</v>
      </c>
      <c r="T11" t="n">
        <v>16881.96</v>
      </c>
      <c r="U11" t="n">
        <v>0.43</v>
      </c>
      <c r="V11" t="n">
        <v>0.71</v>
      </c>
      <c r="W11" t="n">
        <v>1.5</v>
      </c>
      <c r="X11" t="n">
        <v>1.03</v>
      </c>
      <c r="Y11" t="n">
        <v>1</v>
      </c>
      <c r="Z11" t="n">
        <v>10</v>
      </c>
      <c r="AA11" t="n">
        <v>112.8812616202769</v>
      </c>
      <c r="AB11" t="n">
        <v>154.4491221185907</v>
      </c>
      <c r="AC11" t="n">
        <v>139.708714674339</v>
      </c>
      <c r="AD11" t="n">
        <v>112881.2616202769</v>
      </c>
      <c r="AE11" t="n">
        <v>154449.1221185907</v>
      </c>
      <c r="AF11" t="n">
        <v>4.546914461435047e-06</v>
      </c>
      <c r="AG11" t="n">
        <v>5</v>
      </c>
      <c r="AH11" t="n">
        <v>139708.714674339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6.204</v>
      </c>
      <c r="E12" t="n">
        <v>16.12</v>
      </c>
      <c r="F12" t="n">
        <v>12.49</v>
      </c>
      <c r="G12" t="n">
        <v>22.04</v>
      </c>
      <c r="H12" t="n">
        <v>0.34</v>
      </c>
      <c r="I12" t="n">
        <v>34</v>
      </c>
      <c r="J12" t="n">
        <v>180.45</v>
      </c>
      <c r="K12" t="n">
        <v>52.44</v>
      </c>
      <c r="L12" t="n">
        <v>3.5</v>
      </c>
      <c r="M12" t="n">
        <v>32</v>
      </c>
      <c r="N12" t="n">
        <v>34.51</v>
      </c>
      <c r="O12" t="n">
        <v>22489.16</v>
      </c>
      <c r="P12" t="n">
        <v>158.69</v>
      </c>
      <c r="Q12" t="n">
        <v>460.74</v>
      </c>
      <c r="R12" t="n">
        <v>71.5</v>
      </c>
      <c r="S12" t="n">
        <v>32.19</v>
      </c>
      <c r="T12" t="n">
        <v>15620.68</v>
      </c>
      <c r="U12" t="n">
        <v>0.45</v>
      </c>
      <c r="V12" t="n">
        <v>0.72</v>
      </c>
      <c r="W12" t="n">
        <v>1.5</v>
      </c>
      <c r="X12" t="n">
        <v>0.95</v>
      </c>
      <c r="Y12" t="n">
        <v>1</v>
      </c>
      <c r="Z12" t="n">
        <v>10</v>
      </c>
      <c r="AA12" t="n">
        <v>111.5823166745929</v>
      </c>
      <c r="AB12" t="n">
        <v>152.6718483385002</v>
      </c>
      <c r="AC12" t="n">
        <v>138.1010614094004</v>
      </c>
      <c r="AD12" t="n">
        <v>111582.3166745929</v>
      </c>
      <c r="AE12" t="n">
        <v>152671.8483385002</v>
      </c>
      <c r="AF12" t="n">
        <v>4.597903461784951e-06</v>
      </c>
      <c r="AG12" t="n">
        <v>5</v>
      </c>
      <c r="AH12" t="n">
        <v>138101.0614094004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6.2458</v>
      </c>
      <c r="E13" t="n">
        <v>16.01</v>
      </c>
      <c r="F13" t="n">
        <v>12.45</v>
      </c>
      <c r="G13" t="n">
        <v>23.35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157.76</v>
      </c>
      <c r="Q13" t="n">
        <v>460.73</v>
      </c>
      <c r="R13" t="n">
        <v>70.51000000000001</v>
      </c>
      <c r="S13" t="n">
        <v>32.19</v>
      </c>
      <c r="T13" t="n">
        <v>15138.01</v>
      </c>
      <c r="U13" t="n">
        <v>0.46</v>
      </c>
      <c r="V13" t="n">
        <v>0.72</v>
      </c>
      <c r="W13" t="n">
        <v>1.5</v>
      </c>
      <c r="X13" t="n">
        <v>0.92</v>
      </c>
      <c r="Y13" t="n">
        <v>1</v>
      </c>
      <c r="Z13" t="n">
        <v>10</v>
      </c>
      <c r="AA13" t="n">
        <v>110.7516238127828</v>
      </c>
      <c r="AB13" t="n">
        <v>151.5352577173896</v>
      </c>
      <c r="AC13" t="n">
        <v>137.0729454019532</v>
      </c>
      <c r="AD13" t="n">
        <v>110751.6238127828</v>
      </c>
      <c r="AE13" t="n">
        <v>151535.2577173896</v>
      </c>
      <c r="AF13" t="n">
        <v>4.628882243974282e-06</v>
      </c>
      <c r="AG13" t="n">
        <v>5</v>
      </c>
      <c r="AH13" t="n">
        <v>137072.9454019532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6.3364</v>
      </c>
      <c r="E14" t="n">
        <v>15.78</v>
      </c>
      <c r="F14" t="n">
        <v>12.33</v>
      </c>
      <c r="G14" t="n">
        <v>25.51</v>
      </c>
      <c r="H14" t="n">
        <v>0.39</v>
      </c>
      <c r="I14" t="n">
        <v>29</v>
      </c>
      <c r="J14" t="n">
        <v>181.19</v>
      </c>
      <c r="K14" t="n">
        <v>52.44</v>
      </c>
      <c r="L14" t="n">
        <v>4</v>
      </c>
      <c r="M14" t="n">
        <v>27</v>
      </c>
      <c r="N14" t="n">
        <v>34.75</v>
      </c>
      <c r="O14" t="n">
        <v>22581.25</v>
      </c>
      <c r="P14" t="n">
        <v>155.72</v>
      </c>
      <c r="Q14" t="n">
        <v>460.74</v>
      </c>
      <c r="R14" t="n">
        <v>66.36</v>
      </c>
      <c r="S14" t="n">
        <v>32.19</v>
      </c>
      <c r="T14" t="n">
        <v>13075.91</v>
      </c>
      <c r="U14" t="n">
        <v>0.49</v>
      </c>
      <c r="V14" t="n">
        <v>0.72</v>
      </c>
      <c r="W14" t="n">
        <v>1.49</v>
      </c>
      <c r="X14" t="n">
        <v>0.8</v>
      </c>
      <c r="Y14" t="n">
        <v>1</v>
      </c>
      <c r="Z14" t="n">
        <v>10</v>
      </c>
      <c r="AA14" t="n">
        <v>108.964545452052</v>
      </c>
      <c r="AB14" t="n">
        <v>149.0900982639058</v>
      </c>
      <c r="AC14" t="n">
        <v>134.8611485349064</v>
      </c>
      <c r="AD14" t="n">
        <v>108964.545452052</v>
      </c>
      <c r="AE14" t="n">
        <v>149090.0982639058</v>
      </c>
      <c r="AF14" t="n">
        <v>4.696027642690871e-06</v>
      </c>
      <c r="AG14" t="n">
        <v>5</v>
      </c>
      <c r="AH14" t="n">
        <v>134861.1485349064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6.3602</v>
      </c>
      <c r="E15" t="n">
        <v>15.72</v>
      </c>
      <c r="F15" t="n">
        <v>12.31</v>
      </c>
      <c r="G15" t="n">
        <v>26.37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155.03</v>
      </c>
      <c r="Q15" t="n">
        <v>460.73</v>
      </c>
      <c r="R15" t="n">
        <v>65.75</v>
      </c>
      <c r="S15" t="n">
        <v>32.19</v>
      </c>
      <c r="T15" t="n">
        <v>12779.92</v>
      </c>
      <c r="U15" t="n">
        <v>0.49</v>
      </c>
      <c r="V15" t="n">
        <v>0.73</v>
      </c>
      <c r="W15" t="n">
        <v>1.49</v>
      </c>
      <c r="X15" t="n">
        <v>0.77</v>
      </c>
      <c r="Y15" t="n">
        <v>1</v>
      </c>
      <c r="Z15" t="n">
        <v>10</v>
      </c>
      <c r="AA15" t="n">
        <v>108.4500844573947</v>
      </c>
      <c r="AB15" t="n">
        <v>148.3861900345988</v>
      </c>
      <c r="AC15" t="n">
        <v>134.2244203190627</v>
      </c>
      <c r="AD15" t="n">
        <v>108450.0844573947</v>
      </c>
      <c r="AE15" t="n">
        <v>148386.1900345988</v>
      </c>
      <c r="AF15" t="n">
        <v>4.71366627943982e-06</v>
      </c>
      <c r="AG15" t="n">
        <v>5</v>
      </c>
      <c r="AH15" t="n">
        <v>134224.4203190627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6.4145</v>
      </c>
      <c r="E16" t="n">
        <v>15.59</v>
      </c>
      <c r="F16" t="n">
        <v>12.24</v>
      </c>
      <c r="G16" t="n">
        <v>28.26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153.77</v>
      </c>
      <c r="Q16" t="n">
        <v>460.74</v>
      </c>
      <c r="R16" t="n">
        <v>63.51</v>
      </c>
      <c r="S16" t="n">
        <v>32.19</v>
      </c>
      <c r="T16" t="n">
        <v>11666.4</v>
      </c>
      <c r="U16" t="n">
        <v>0.51</v>
      </c>
      <c r="V16" t="n">
        <v>0.73</v>
      </c>
      <c r="W16" t="n">
        <v>1.49</v>
      </c>
      <c r="X16" t="n">
        <v>0.71</v>
      </c>
      <c r="Y16" t="n">
        <v>1</v>
      </c>
      <c r="Z16" t="n">
        <v>10</v>
      </c>
      <c r="AA16" t="n">
        <v>107.3983124593527</v>
      </c>
      <c r="AB16" t="n">
        <v>146.9471091859727</v>
      </c>
      <c r="AC16" t="n">
        <v>132.9226833268665</v>
      </c>
      <c r="AD16" t="n">
        <v>107398.3124593527</v>
      </c>
      <c r="AE16" t="n">
        <v>146947.1091859727</v>
      </c>
      <c r="AF16" t="n">
        <v>4.753909051518305e-06</v>
      </c>
      <c r="AG16" t="n">
        <v>5</v>
      </c>
      <c r="AH16" t="n">
        <v>132922.6833268664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6.4671</v>
      </c>
      <c r="E17" t="n">
        <v>15.46</v>
      </c>
      <c r="F17" t="n">
        <v>12.19</v>
      </c>
      <c r="G17" t="n">
        <v>30.47</v>
      </c>
      <c r="H17" t="n">
        <v>0.46</v>
      </c>
      <c r="I17" t="n">
        <v>24</v>
      </c>
      <c r="J17" t="n">
        <v>182.32</v>
      </c>
      <c r="K17" t="n">
        <v>52.44</v>
      </c>
      <c r="L17" t="n">
        <v>4.75</v>
      </c>
      <c r="M17" t="n">
        <v>22</v>
      </c>
      <c r="N17" t="n">
        <v>35.12</v>
      </c>
      <c r="O17" t="n">
        <v>22719.83</v>
      </c>
      <c r="P17" t="n">
        <v>152.44</v>
      </c>
      <c r="Q17" t="n">
        <v>460.71</v>
      </c>
      <c r="R17" t="n">
        <v>61.84</v>
      </c>
      <c r="S17" t="n">
        <v>32.19</v>
      </c>
      <c r="T17" t="n">
        <v>10844.02</v>
      </c>
      <c r="U17" t="n">
        <v>0.52</v>
      </c>
      <c r="V17" t="n">
        <v>0.73</v>
      </c>
      <c r="W17" t="n">
        <v>1.48</v>
      </c>
      <c r="X17" t="n">
        <v>0.65</v>
      </c>
      <c r="Y17" t="n">
        <v>1</v>
      </c>
      <c r="Z17" t="n">
        <v>10</v>
      </c>
      <c r="AA17" t="n">
        <v>106.3632073384496</v>
      </c>
      <c r="AB17" t="n">
        <v>145.5308326939388</v>
      </c>
      <c r="AC17" t="n">
        <v>131.6415742754753</v>
      </c>
      <c r="AD17" t="n">
        <v>106363.2073384496</v>
      </c>
      <c r="AE17" t="n">
        <v>145530.8326939388</v>
      </c>
      <c r="AF17" t="n">
        <v>4.792891920971865e-06</v>
      </c>
      <c r="AG17" t="n">
        <v>5</v>
      </c>
      <c r="AH17" t="n">
        <v>131641.5742754753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6.4926</v>
      </c>
      <c r="E18" t="n">
        <v>15.4</v>
      </c>
      <c r="F18" t="n">
        <v>12.16</v>
      </c>
      <c r="G18" t="n">
        <v>31.73</v>
      </c>
      <c r="H18" t="n">
        <v>0.49</v>
      </c>
      <c r="I18" t="n">
        <v>23</v>
      </c>
      <c r="J18" t="n">
        <v>182.69</v>
      </c>
      <c r="K18" t="n">
        <v>52.44</v>
      </c>
      <c r="L18" t="n">
        <v>5</v>
      </c>
      <c r="M18" t="n">
        <v>21</v>
      </c>
      <c r="N18" t="n">
        <v>35.25</v>
      </c>
      <c r="O18" t="n">
        <v>22766.06</v>
      </c>
      <c r="P18" t="n">
        <v>151.71</v>
      </c>
      <c r="Q18" t="n">
        <v>460.69</v>
      </c>
      <c r="R18" t="n">
        <v>61.07</v>
      </c>
      <c r="S18" t="n">
        <v>32.19</v>
      </c>
      <c r="T18" t="n">
        <v>10461.34</v>
      </c>
      <c r="U18" t="n">
        <v>0.53</v>
      </c>
      <c r="V18" t="n">
        <v>0.73</v>
      </c>
      <c r="W18" t="n">
        <v>1.48</v>
      </c>
      <c r="X18" t="n">
        <v>0.63</v>
      </c>
      <c r="Y18" t="n">
        <v>1</v>
      </c>
      <c r="Z18" t="n">
        <v>10</v>
      </c>
      <c r="AA18" t="n">
        <v>105.8331618978997</v>
      </c>
      <c r="AB18" t="n">
        <v>144.8056011382244</v>
      </c>
      <c r="AC18" t="n">
        <v>130.9855578015691</v>
      </c>
      <c r="AD18" t="n">
        <v>105833.1618978997</v>
      </c>
      <c r="AE18" t="n">
        <v>144805.6011382244</v>
      </c>
      <c r="AF18" t="n">
        <v>4.81179046034574e-06</v>
      </c>
      <c r="AG18" t="n">
        <v>5</v>
      </c>
      <c r="AH18" t="n">
        <v>130985.5578015691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6.5143</v>
      </c>
      <c r="E19" t="n">
        <v>15.35</v>
      </c>
      <c r="F19" t="n">
        <v>12.15</v>
      </c>
      <c r="G19" t="n">
        <v>33.13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151.1</v>
      </c>
      <c r="Q19" t="n">
        <v>460.71</v>
      </c>
      <c r="R19" t="n">
        <v>60.23</v>
      </c>
      <c r="S19" t="n">
        <v>32.19</v>
      </c>
      <c r="T19" t="n">
        <v>10047.75</v>
      </c>
      <c r="U19" t="n">
        <v>0.53</v>
      </c>
      <c r="V19" t="n">
        <v>0.74</v>
      </c>
      <c r="W19" t="n">
        <v>1.49</v>
      </c>
      <c r="X19" t="n">
        <v>0.61</v>
      </c>
      <c r="Y19" t="n">
        <v>1</v>
      </c>
      <c r="Z19" t="n">
        <v>10</v>
      </c>
      <c r="AA19" t="n">
        <v>105.3963142522746</v>
      </c>
      <c r="AB19" t="n">
        <v>144.2078869171224</v>
      </c>
      <c r="AC19" t="n">
        <v>130.4448885868317</v>
      </c>
      <c r="AD19" t="n">
        <v>105396.3142522746</v>
      </c>
      <c r="AE19" t="n">
        <v>144207.8869171224</v>
      </c>
      <c r="AF19" t="n">
        <v>4.827872746793312e-06</v>
      </c>
      <c r="AG19" t="n">
        <v>5</v>
      </c>
      <c r="AH19" t="n">
        <v>130444.8885868317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6.5444</v>
      </c>
      <c r="E20" t="n">
        <v>15.28</v>
      </c>
      <c r="F20" t="n">
        <v>12.11</v>
      </c>
      <c r="G20" t="n">
        <v>34.61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150.07</v>
      </c>
      <c r="Q20" t="n">
        <v>460.8</v>
      </c>
      <c r="R20" t="n">
        <v>59.39</v>
      </c>
      <c r="S20" t="n">
        <v>32.19</v>
      </c>
      <c r="T20" t="n">
        <v>9630.77</v>
      </c>
      <c r="U20" t="n">
        <v>0.54</v>
      </c>
      <c r="V20" t="n">
        <v>0.74</v>
      </c>
      <c r="W20" t="n">
        <v>1.48</v>
      </c>
      <c r="X20" t="n">
        <v>0.58</v>
      </c>
      <c r="Y20" t="n">
        <v>1</v>
      </c>
      <c r="Z20" t="n">
        <v>10</v>
      </c>
      <c r="AA20" t="n">
        <v>104.7158540254345</v>
      </c>
      <c r="AB20" t="n">
        <v>143.2768512149737</v>
      </c>
      <c r="AC20" t="n">
        <v>129.602709625379</v>
      </c>
      <c r="AD20" t="n">
        <v>104715.8540254345</v>
      </c>
      <c r="AE20" t="n">
        <v>143276.8512149737</v>
      </c>
      <c r="AF20" t="n">
        <v>4.850180434446395e-06</v>
      </c>
      <c r="AG20" t="n">
        <v>5</v>
      </c>
      <c r="AH20" t="n">
        <v>129602.709625379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6.578</v>
      </c>
      <c r="E21" t="n">
        <v>15.2</v>
      </c>
      <c r="F21" t="n">
        <v>12.07</v>
      </c>
      <c r="G21" t="n">
        <v>36.21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149.67</v>
      </c>
      <c r="Q21" t="n">
        <v>460.7</v>
      </c>
      <c r="R21" t="n">
        <v>57.93</v>
      </c>
      <c r="S21" t="n">
        <v>32.19</v>
      </c>
      <c r="T21" t="n">
        <v>8906.440000000001</v>
      </c>
      <c r="U21" t="n">
        <v>0.5600000000000001</v>
      </c>
      <c r="V21" t="n">
        <v>0.74</v>
      </c>
      <c r="W21" t="n">
        <v>1.48</v>
      </c>
      <c r="X21" t="n">
        <v>0.54</v>
      </c>
      <c r="Y21" t="n">
        <v>1</v>
      </c>
      <c r="Z21" t="n">
        <v>10</v>
      </c>
      <c r="AA21" t="n">
        <v>104.241316741597</v>
      </c>
      <c r="AB21" t="n">
        <v>142.6275683681201</v>
      </c>
      <c r="AC21" t="n">
        <v>129.0153934221547</v>
      </c>
      <c r="AD21" t="n">
        <v>104241.316741597</v>
      </c>
      <c r="AE21" t="n">
        <v>142627.5683681201</v>
      </c>
      <c r="AF21" t="n">
        <v>4.875082039268441e-06</v>
      </c>
      <c r="AG21" t="n">
        <v>5</v>
      </c>
      <c r="AH21" t="n">
        <v>129015.3934221547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6.6009</v>
      </c>
      <c r="E22" t="n">
        <v>15.15</v>
      </c>
      <c r="F22" t="n">
        <v>12.05</v>
      </c>
      <c r="G22" t="n">
        <v>38.06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148.69</v>
      </c>
      <c r="Q22" t="n">
        <v>460.69</v>
      </c>
      <c r="R22" t="n">
        <v>57.35</v>
      </c>
      <c r="S22" t="n">
        <v>32.19</v>
      </c>
      <c r="T22" t="n">
        <v>8621.91</v>
      </c>
      <c r="U22" t="n">
        <v>0.5600000000000001</v>
      </c>
      <c r="V22" t="n">
        <v>0.74</v>
      </c>
      <c r="W22" t="n">
        <v>1.48</v>
      </c>
      <c r="X22" t="n">
        <v>0.52</v>
      </c>
      <c r="Y22" t="n">
        <v>1</v>
      </c>
      <c r="Z22" t="n">
        <v>10</v>
      </c>
      <c r="AA22" t="n">
        <v>103.6646005646307</v>
      </c>
      <c r="AB22" t="n">
        <v>141.8384798518732</v>
      </c>
      <c r="AC22" t="n">
        <v>128.3016144064055</v>
      </c>
      <c r="AD22" t="n">
        <v>103664.6005646307</v>
      </c>
      <c r="AE22" t="n">
        <v>141838.4798518732</v>
      </c>
      <c r="AF22" t="n">
        <v>4.892053668745371e-06</v>
      </c>
      <c r="AG22" t="n">
        <v>5</v>
      </c>
      <c r="AH22" t="n">
        <v>128301.6144064055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6.6282</v>
      </c>
      <c r="E23" t="n">
        <v>15.09</v>
      </c>
      <c r="F23" t="n">
        <v>12.03</v>
      </c>
      <c r="G23" t="n">
        <v>40.09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147.75</v>
      </c>
      <c r="Q23" t="n">
        <v>460.69</v>
      </c>
      <c r="R23" t="n">
        <v>56.56</v>
      </c>
      <c r="S23" t="n">
        <v>32.19</v>
      </c>
      <c r="T23" t="n">
        <v>8234.370000000001</v>
      </c>
      <c r="U23" t="n">
        <v>0.57</v>
      </c>
      <c r="V23" t="n">
        <v>0.74</v>
      </c>
      <c r="W23" t="n">
        <v>1.48</v>
      </c>
      <c r="X23" t="n">
        <v>0.49</v>
      </c>
      <c r="Y23" t="n">
        <v>1</v>
      </c>
      <c r="Z23" t="n">
        <v>10</v>
      </c>
      <c r="AA23" t="n">
        <v>103.0672360611594</v>
      </c>
      <c r="AB23" t="n">
        <v>141.0211393843623</v>
      </c>
      <c r="AC23" t="n">
        <v>127.5622797659689</v>
      </c>
      <c r="AD23" t="n">
        <v>103067.2360611594</v>
      </c>
      <c r="AE23" t="n">
        <v>141021.1393843623</v>
      </c>
      <c r="AF23" t="n">
        <v>4.912286222663282e-06</v>
      </c>
      <c r="AG23" t="n">
        <v>5</v>
      </c>
      <c r="AH23" t="n">
        <v>127562.2797659689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6.6306</v>
      </c>
      <c r="E24" t="n">
        <v>15.08</v>
      </c>
      <c r="F24" t="n">
        <v>12.02</v>
      </c>
      <c r="G24" t="n">
        <v>40.07</v>
      </c>
      <c r="H24" t="n">
        <v>0.62</v>
      </c>
      <c r="I24" t="n">
        <v>18</v>
      </c>
      <c r="J24" t="n">
        <v>184.95</v>
      </c>
      <c r="K24" t="n">
        <v>52.44</v>
      </c>
      <c r="L24" t="n">
        <v>6.5</v>
      </c>
      <c r="M24" t="n">
        <v>16</v>
      </c>
      <c r="N24" t="n">
        <v>36.01</v>
      </c>
      <c r="O24" t="n">
        <v>23044.38</v>
      </c>
      <c r="P24" t="n">
        <v>147.13</v>
      </c>
      <c r="Q24" t="n">
        <v>460.7</v>
      </c>
      <c r="R24" t="n">
        <v>56.34</v>
      </c>
      <c r="S24" t="n">
        <v>32.19</v>
      </c>
      <c r="T24" t="n">
        <v>8124.27</v>
      </c>
      <c r="U24" t="n">
        <v>0.57</v>
      </c>
      <c r="V24" t="n">
        <v>0.74</v>
      </c>
      <c r="W24" t="n">
        <v>1.48</v>
      </c>
      <c r="X24" t="n">
        <v>0.49</v>
      </c>
      <c r="Y24" t="n">
        <v>1</v>
      </c>
      <c r="Z24" t="n">
        <v>10</v>
      </c>
      <c r="AA24" t="n">
        <v>102.8154073612187</v>
      </c>
      <c r="AB24" t="n">
        <v>140.6765762472055</v>
      </c>
      <c r="AC24" t="n">
        <v>127.2506012510249</v>
      </c>
      <c r="AD24" t="n">
        <v>102815.4073612187</v>
      </c>
      <c r="AE24" t="n">
        <v>140676.5762472055</v>
      </c>
      <c r="AF24" t="n">
        <v>4.914064908722001e-06</v>
      </c>
      <c r="AG24" t="n">
        <v>5</v>
      </c>
      <c r="AH24" t="n">
        <v>127250.6012510249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6.6669</v>
      </c>
      <c r="E25" t="n">
        <v>15</v>
      </c>
      <c r="F25" t="n">
        <v>11.97</v>
      </c>
      <c r="G25" t="n">
        <v>42.26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146.28</v>
      </c>
      <c r="Q25" t="n">
        <v>460.72</v>
      </c>
      <c r="R25" t="n">
        <v>54.76</v>
      </c>
      <c r="S25" t="n">
        <v>32.19</v>
      </c>
      <c r="T25" t="n">
        <v>7337.94</v>
      </c>
      <c r="U25" t="n">
        <v>0.59</v>
      </c>
      <c r="V25" t="n">
        <v>0.75</v>
      </c>
      <c r="W25" t="n">
        <v>1.47</v>
      </c>
      <c r="X25" t="n">
        <v>0.44</v>
      </c>
      <c r="Y25" t="n">
        <v>1</v>
      </c>
      <c r="Z25" t="n">
        <v>10</v>
      </c>
      <c r="AA25" t="n">
        <v>102.1654352637005</v>
      </c>
      <c r="AB25" t="n">
        <v>139.7872557486363</v>
      </c>
      <c r="AC25" t="n">
        <v>126.4461562526697</v>
      </c>
      <c r="AD25" t="n">
        <v>102165.4352637006</v>
      </c>
      <c r="AE25" t="n">
        <v>139787.2557486364</v>
      </c>
      <c r="AF25" t="n">
        <v>4.940967535360104e-06</v>
      </c>
      <c r="AG25" t="n">
        <v>5</v>
      </c>
      <c r="AH25" t="n">
        <v>126446.1562526697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6.6816</v>
      </c>
      <c r="E26" t="n">
        <v>14.97</v>
      </c>
      <c r="F26" t="n">
        <v>11.98</v>
      </c>
      <c r="G26" t="n">
        <v>44.91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145.64</v>
      </c>
      <c r="Q26" t="n">
        <v>460.71</v>
      </c>
      <c r="R26" t="n">
        <v>54.86</v>
      </c>
      <c r="S26" t="n">
        <v>32.19</v>
      </c>
      <c r="T26" t="n">
        <v>7393.74</v>
      </c>
      <c r="U26" t="n">
        <v>0.59</v>
      </c>
      <c r="V26" t="n">
        <v>0.75</v>
      </c>
      <c r="W26" t="n">
        <v>1.48</v>
      </c>
      <c r="X26" t="n">
        <v>0.44</v>
      </c>
      <c r="Y26" t="n">
        <v>1</v>
      </c>
      <c r="Z26" t="n">
        <v>10</v>
      </c>
      <c r="AA26" t="n">
        <v>101.8100342935983</v>
      </c>
      <c r="AB26" t="n">
        <v>139.3009804621585</v>
      </c>
      <c r="AC26" t="n">
        <v>126.0062903970415</v>
      </c>
      <c r="AD26" t="n">
        <v>101810.0342935983</v>
      </c>
      <c r="AE26" t="n">
        <v>139300.9804621585</v>
      </c>
      <c r="AF26" t="n">
        <v>4.951861987469749e-06</v>
      </c>
      <c r="AG26" t="n">
        <v>5</v>
      </c>
      <c r="AH26" t="n">
        <v>126006.2903970415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6.6872</v>
      </c>
      <c r="E27" t="n">
        <v>14.95</v>
      </c>
      <c r="F27" t="n">
        <v>11.96</v>
      </c>
      <c r="G27" t="n">
        <v>44.87</v>
      </c>
      <c r="H27" t="n">
        <v>0.6899999999999999</v>
      </c>
      <c r="I27" t="n">
        <v>16</v>
      </c>
      <c r="J27" t="n">
        <v>186.08</v>
      </c>
      <c r="K27" t="n">
        <v>52.44</v>
      </c>
      <c r="L27" t="n">
        <v>7.25</v>
      </c>
      <c r="M27" t="n">
        <v>14</v>
      </c>
      <c r="N27" t="n">
        <v>36.39</v>
      </c>
      <c r="O27" t="n">
        <v>23184.11</v>
      </c>
      <c r="P27" t="n">
        <v>145.2</v>
      </c>
      <c r="Q27" t="n">
        <v>460.71</v>
      </c>
      <c r="R27" t="n">
        <v>54.52</v>
      </c>
      <c r="S27" t="n">
        <v>32.19</v>
      </c>
      <c r="T27" t="n">
        <v>7220.91</v>
      </c>
      <c r="U27" t="n">
        <v>0.59</v>
      </c>
      <c r="V27" t="n">
        <v>0.75</v>
      </c>
      <c r="W27" t="n">
        <v>1.47</v>
      </c>
      <c r="X27" t="n">
        <v>0.43</v>
      </c>
      <c r="Y27" t="n">
        <v>1</v>
      </c>
      <c r="Z27" t="n">
        <v>10</v>
      </c>
      <c r="AA27" t="n">
        <v>101.5939719941437</v>
      </c>
      <c r="AB27" t="n">
        <v>139.0053544920489</v>
      </c>
      <c r="AC27" t="n">
        <v>125.7388785546055</v>
      </c>
      <c r="AD27" t="n">
        <v>101593.9719941437</v>
      </c>
      <c r="AE27" t="n">
        <v>139005.3544920489</v>
      </c>
      <c r="AF27" t="n">
        <v>4.95601225494009e-06</v>
      </c>
      <c r="AG27" t="n">
        <v>5</v>
      </c>
      <c r="AH27" t="n">
        <v>125738.8785546055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6.7118</v>
      </c>
      <c r="E28" t="n">
        <v>14.9</v>
      </c>
      <c r="F28" t="n">
        <v>11.95</v>
      </c>
      <c r="G28" t="n">
        <v>47.78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144.37</v>
      </c>
      <c r="Q28" t="n">
        <v>460.72</v>
      </c>
      <c r="R28" t="n">
        <v>54.04</v>
      </c>
      <c r="S28" t="n">
        <v>32.19</v>
      </c>
      <c r="T28" t="n">
        <v>6987.81</v>
      </c>
      <c r="U28" t="n">
        <v>0.6</v>
      </c>
      <c r="V28" t="n">
        <v>0.75</v>
      </c>
      <c r="W28" t="n">
        <v>1.47</v>
      </c>
      <c r="X28" t="n">
        <v>0.41</v>
      </c>
      <c r="Y28" t="n">
        <v>1</v>
      </c>
      <c r="Z28" t="n">
        <v>10</v>
      </c>
      <c r="AA28" t="n">
        <v>101.0795177804722</v>
      </c>
      <c r="AB28" t="n">
        <v>138.3014555407858</v>
      </c>
      <c r="AC28" t="n">
        <v>125.1021587313224</v>
      </c>
      <c r="AD28" t="n">
        <v>101079.5177804722</v>
      </c>
      <c r="AE28" t="n">
        <v>138301.4555407858</v>
      </c>
      <c r="AF28" t="n">
        <v>4.974243787041945e-06</v>
      </c>
      <c r="AG28" t="n">
        <v>5</v>
      </c>
      <c r="AH28" t="n">
        <v>125102.1587313224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6.7219</v>
      </c>
      <c r="E29" t="n">
        <v>14.88</v>
      </c>
      <c r="F29" t="n">
        <v>11.92</v>
      </c>
      <c r="G29" t="n">
        <v>47.69</v>
      </c>
      <c r="H29" t="n">
        <v>0.74</v>
      </c>
      <c r="I29" t="n">
        <v>15</v>
      </c>
      <c r="J29" t="n">
        <v>186.84</v>
      </c>
      <c r="K29" t="n">
        <v>52.44</v>
      </c>
      <c r="L29" t="n">
        <v>7.75</v>
      </c>
      <c r="M29" t="n">
        <v>13</v>
      </c>
      <c r="N29" t="n">
        <v>36.65</v>
      </c>
      <c r="O29" t="n">
        <v>23277.49</v>
      </c>
      <c r="P29" t="n">
        <v>144.02</v>
      </c>
      <c r="Q29" t="n">
        <v>460.71</v>
      </c>
      <c r="R29" t="n">
        <v>53.11</v>
      </c>
      <c r="S29" t="n">
        <v>32.19</v>
      </c>
      <c r="T29" t="n">
        <v>6523.84</v>
      </c>
      <c r="U29" t="n">
        <v>0.61</v>
      </c>
      <c r="V29" t="n">
        <v>0.75</v>
      </c>
      <c r="W29" t="n">
        <v>1.47</v>
      </c>
      <c r="X29" t="n">
        <v>0.39</v>
      </c>
      <c r="Y29" t="n">
        <v>1</v>
      </c>
      <c r="Z29" t="n">
        <v>10</v>
      </c>
      <c r="AA29" t="n">
        <v>100.8551156377674</v>
      </c>
      <c r="AB29" t="n">
        <v>137.9944186292135</v>
      </c>
      <c r="AC29" t="n">
        <v>124.8244249916613</v>
      </c>
      <c r="AD29" t="n">
        <v>100855.1156377674</v>
      </c>
      <c r="AE29" t="n">
        <v>137994.4186292135</v>
      </c>
      <c r="AF29" t="n">
        <v>4.981729090872382e-06</v>
      </c>
      <c r="AG29" t="n">
        <v>5</v>
      </c>
      <c r="AH29" t="n">
        <v>124824.4249916613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6.7517</v>
      </c>
      <c r="E30" t="n">
        <v>14.81</v>
      </c>
      <c r="F30" t="n">
        <v>11.89</v>
      </c>
      <c r="G30" t="n">
        <v>50.97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12</v>
      </c>
      <c r="N30" t="n">
        <v>36.78</v>
      </c>
      <c r="O30" t="n">
        <v>23324.24</v>
      </c>
      <c r="P30" t="n">
        <v>143.09</v>
      </c>
      <c r="Q30" t="n">
        <v>460.69</v>
      </c>
      <c r="R30" t="n">
        <v>52.18</v>
      </c>
      <c r="S30" t="n">
        <v>32.19</v>
      </c>
      <c r="T30" t="n">
        <v>6061.11</v>
      </c>
      <c r="U30" t="n">
        <v>0.62</v>
      </c>
      <c r="V30" t="n">
        <v>0.75</v>
      </c>
      <c r="W30" t="n">
        <v>1.47</v>
      </c>
      <c r="X30" t="n">
        <v>0.36</v>
      </c>
      <c r="Y30" t="n">
        <v>1</v>
      </c>
      <c r="Z30" t="n">
        <v>10</v>
      </c>
      <c r="AA30" t="n">
        <v>100.2583538385883</v>
      </c>
      <c r="AB30" t="n">
        <v>137.1779028083045</v>
      </c>
      <c r="AC30" t="n">
        <v>124.0858362947125</v>
      </c>
      <c r="AD30" t="n">
        <v>100258.3538385883</v>
      </c>
      <c r="AE30" t="n">
        <v>137177.9028083045</v>
      </c>
      <c r="AF30" t="n">
        <v>5.003814442768125e-06</v>
      </c>
      <c r="AG30" t="n">
        <v>5</v>
      </c>
      <c r="AH30" t="n">
        <v>124085.8362947126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6.7441</v>
      </c>
      <c r="E31" t="n">
        <v>14.83</v>
      </c>
      <c r="F31" t="n">
        <v>11.91</v>
      </c>
      <c r="G31" t="n">
        <v>51.04</v>
      </c>
      <c r="H31" t="n">
        <v>0.78</v>
      </c>
      <c r="I31" t="n">
        <v>14</v>
      </c>
      <c r="J31" t="n">
        <v>187.6</v>
      </c>
      <c r="K31" t="n">
        <v>52.44</v>
      </c>
      <c r="L31" t="n">
        <v>8.25</v>
      </c>
      <c r="M31" t="n">
        <v>12</v>
      </c>
      <c r="N31" t="n">
        <v>36.9</v>
      </c>
      <c r="O31" t="n">
        <v>23371.04</v>
      </c>
      <c r="P31" t="n">
        <v>142.75</v>
      </c>
      <c r="Q31" t="n">
        <v>460.72</v>
      </c>
      <c r="R31" t="n">
        <v>52.59</v>
      </c>
      <c r="S31" t="n">
        <v>32.19</v>
      </c>
      <c r="T31" t="n">
        <v>6266.51</v>
      </c>
      <c r="U31" t="n">
        <v>0.61</v>
      </c>
      <c r="V31" t="n">
        <v>0.75</v>
      </c>
      <c r="W31" t="n">
        <v>1.47</v>
      </c>
      <c r="X31" t="n">
        <v>0.38</v>
      </c>
      <c r="Y31" t="n">
        <v>1</v>
      </c>
      <c r="Z31" t="n">
        <v>10</v>
      </c>
      <c r="AA31" t="n">
        <v>100.2082580451144</v>
      </c>
      <c r="AB31" t="n">
        <v>137.1093595336031</v>
      </c>
      <c r="AC31" t="n">
        <v>124.0238346939475</v>
      </c>
      <c r="AD31" t="n">
        <v>100208.2580451144</v>
      </c>
      <c r="AE31" t="n">
        <v>137109.3595336031</v>
      </c>
      <c r="AF31" t="n">
        <v>4.99818193691552e-06</v>
      </c>
      <c r="AG31" t="n">
        <v>5</v>
      </c>
      <c r="AH31" t="n">
        <v>124023.8346939475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6.7734</v>
      </c>
      <c r="E32" t="n">
        <v>14.76</v>
      </c>
      <c r="F32" t="n">
        <v>11.88</v>
      </c>
      <c r="G32" t="n">
        <v>54.83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11</v>
      </c>
      <c r="N32" t="n">
        <v>37.03</v>
      </c>
      <c r="O32" t="n">
        <v>23417.88</v>
      </c>
      <c r="P32" t="n">
        <v>141.75</v>
      </c>
      <c r="Q32" t="n">
        <v>460.71</v>
      </c>
      <c r="R32" t="n">
        <v>51.8</v>
      </c>
      <c r="S32" t="n">
        <v>32.19</v>
      </c>
      <c r="T32" t="n">
        <v>5877.73</v>
      </c>
      <c r="U32" t="n">
        <v>0.62</v>
      </c>
      <c r="V32" t="n">
        <v>0.75</v>
      </c>
      <c r="W32" t="n">
        <v>1.47</v>
      </c>
      <c r="X32" t="n">
        <v>0.35</v>
      </c>
      <c r="Y32" t="n">
        <v>1</v>
      </c>
      <c r="Z32" t="n">
        <v>10</v>
      </c>
      <c r="AA32" t="n">
        <v>99.59540812344447</v>
      </c>
      <c r="AB32" t="n">
        <v>136.2708312337444</v>
      </c>
      <c r="AC32" t="n">
        <v>123.2653343581452</v>
      </c>
      <c r="AD32" t="n">
        <v>99595.40812344447</v>
      </c>
      <c r="AE32" t="n">
        <v>136270.8312337444</v>
      </c>
      <c r="AF32" t="n">
        <v>5.019896729215697e-06</v>
      </c>
      <c r="AG32" t="n">
        <v>5</v>
      </c>
      <c r="AH32" t="n">
        <v>123265.3343581452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6.7737</v>
      </c>
      <c r="E33" t="n">
        <v>14.76</v>
      </c>
      <c r="F33" t="n">
        <v>11.88</v>
      </c>
      <c r="G33" t="n">
        <v>54.83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11</v>
      </c>
      <c r="N33" t="n">
        <v>37.16</v>
      </c>
      <c r="O33" t="n">
        <v>23464.76</v>
      </c>
      <c r="P33" t="n">
        <v>141.65</v>
      </c>
      <c r="Q33" t="n">
        <v>460.69</v>
      </c>
      <c r="R33" t="n">
        <v>51.74</v>
      </c>
      <c r="S33" t="n">
        <v>32.19</v>
      </c>
      <c r="T33" t="n">
        <v>5846.53</v>
      </c>
      <c r="U33" t="n">
        <v>0.62</v>
      </c>
      <c r="V33" t="n">
        <v>0.75</v>
      </c>
      <c r="W33" t="n">
        <v>1.47</v>
      </c>
      <c r="X33" t="n">
        <v>0.35</v>
      </c>
      <c r="Y33" t="n">
        <v>1</v>
      </c>
      <c r="Z33" t="n">
        <v>10</v>
      </c>
      <c r="AA33" t="n">
        <v>99.55723906206066</v>
      </c>
      <c r="AB33" t="n">
        <v>136.2186066400589</v>
      </c>
      <c r="AC33" t="n">
        <v>123.2180940063834</v>
      </c>
      <c r="AD33" t="n">
        <v>99557.23906206066</v>
      </c>
      <c r="AE33" t="n">
        <v>136218.6066400589</v>
      </c>
      <c r="AF33" t="n">
        <v>5.020119064973037e-06</v>
      </c>
      <c r="AG33" t="n">
        <v>5</v>
      </c>
      <c r="AH33" t="n">
        <v>123218.0940063834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6.773</v>
      </c>
      <c r="E34" t="n">
        <v>14.76</v>
      </c>
      <c r="F34" t="n">
        <v>11.88</v>
      </c>
      <c r="G34" t="n">
        <v>54.84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11</v>
      </c>
      <c r="N34" t="n">
        <v>37.3</v>
      </c>
      <c r="O34" t="n">
        <v>23511.69</v>
      </c>
      <c r="P34" t="n">
        <v>141.14</v>
      </c>
      <c r="Q34" t="n">
        <v>460.73</v>
      </c>
      <c r="R34" t="n">
        <v>51.82</v>
      </c>
      <c r="S34" t="n">
        <v>32.19</v>
      </c>
      <c r="T34" t="n">
        <v>5886.83</v>
      </c>
      <c r="U34" t="n">
        <v>0.62</v>
      </c>
      <c r="V34" t="n">
        <v>0.75</v>
      </c>
      <c r="W34" t="n">
        <v>1.47</v>
      </c>
      <c r="X34" t="n">
        <v>0.35</v>
      </c>
      <c r="Y34" t="n">
        <v>1</v>
      </c>
      <c r="Z34" t="n">
        <v>10</v>
      </c>
      <c r="AA34" t="n">
        <v>99.38086003950646</v>
      </c>
      <c r="AB34" t="n">
        <v>135.9772770801071</v>
      </c>
      <c r="AC34" t="n">
        <v>122.9997966009251</v>
      </c>
      <c r="AD34" t="n">
        <v>99380.86003950646</v>
      </c>
      <c r="AE34" t="n">
        <v>135977.2770801071</v>
      </c>
      <c r="AF34" t="n">
        <v>5.019600281539244e-06</v>
      </c>
      <c r="AG34" t="n">
        <v>5</v>
      </c>
      <c r="AH34" t="n">
        <v>122999.7966009251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6.8065</v>
      </c>
      <c r="E35" t="n">
        <v>14.69</v>
      </c>
      <c r="F35" t="n">
        <v>11.84</v>
      </c>
      <c r="G35" t="n">
        <v>59.22</v>
      </c>
      <c r="H35" t="n">
        <v>0.87</v>
      </c>
      <c r="I35" t="n">
        <v>12</v>
      </c>
      <c r="J35" t="n">
        <v>189.12</v>
      </c>
      <c r="K35" t="n">
        <v>52.44</v>
      </c>
      <c r="L35" t="n">
        <v>9.25</v>
      </c>
      <c r="M35" t="n">
        <v>10</v>
      </c>
      <c r="N35" t="n">
        <v>37.43</v>
      </c>
      <c r="O35" t="n">
        <v>23558.67</v>
      </c>
      <c r="P35" t="n">
        <v>139.49</v>
      </c>
      <c r="Q35" t="n">
        <v>460.69</v>
      </c>
      <c r="R35" t="n">
        <v>50.87</v>
      </c>
      <c r="S35" t="n">
        <v>32.19</v>
      </c>
      <c r="T35" t="n">
        <v>5418.96</v>
      </c>
      <c r="U35" t="n">
        <v>0.63</v>
      </c>
      <c r="V35" t="n">
        <v>0.75</v>
      </c>
      <c r="W35" t="n">
        <v>1.46</v>
      </c>
      <c r="X35" t="n">
        <v>0.31</v>
      </c>
      <c r="Y35" t="n">
        <v>1</v>
      </c>
      <c r="Z35" t="n">
        <v>10</v>
      </c>
      <c r="AA35" t="n">
        <v>98.50522323503398</v>
      </c>
      <c r="AB35" t="n">
        <v>134.779192173859</v>
      </c>
      <c r="AC35" t="n">
        <v>121.9160552366062</v>
      </c>
      <c r="AD35" t="n">
        <v>98505.22323503398</v>
      </c>
      <c r="AE35" t="n">
        <v>134779.192173859</v>
      </c>
      <c r="AF35" t="n">
        <v>5.044427774442176e-06</v>
      </c>
      <c r="AG35" t="n">
        <v>5</v>
      </c>
      <c r="AH35" t="n">
        <v>121916.0552366062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6.8083</v>
      </c>
      <c r="E36" t="n">
        <v>14.69</v>
      </c>
      <c r="F36" t="n">
        <v>11.84</v>
      </c>
      <c r="G36" t="n">
        <v>59.2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10</v>
      </c>
      <c r="N36" t="n">
        <v>37.56</v>
      </c>
      <c r="O36" t="n">
        <v>23605.68</v>
      </c>
      <c r="P36" t="n">
        <v>139.91</v>
      </c>
      <c r="Q36" t="n">
        <v>460.7</v>
      </c>
      <c r="R36" t="n">
        <v>50.36</v>
      </c>
      <c r="S36" t="n">
        <v>32.19</v>
      </c>
      <c r="T36" t="n">
        <v>5163.06</v>
      </c>
      <c r="U36" t="n">
        <v>0.64</v>
      </c>
      <c r="V36" t="n">
        <v>0.75</v>
      </c>
      <c r="W36" t="n">
        <v>1.47</v>
      </c>
      <c r="X36" t="n">
        <v>0.31</v>
      </c>
      <c r="Y36" t="n">
        <v>1</v>
      </c>
      <c r="Z36" t="n">
        <v>10</v>
      </c>
      <c r="AA36" t="n">
        <v>98.64001590328405</v>
      </c>
      <c r="AB36" t="n">
        <v>134.9636214491915</v>
      </c>
      <c r="AC36" t="n">
        <v>122.0828828407491</v>
      </c>
      <c r="AD36" t="n">
        <v>98640.01590328405</v>
      </c>
      <c r="AE36" t="n">
        <v>134963.6214491915</v>
      </c>
      <c r="AF36" t="n">
        <v>5.045761788986215e-06</v>
      </c>
      <c r="AG36" t="n">
        <v>5</v>
      </c>
      <c r="AH36" t="n">
        <v>122082.8828407491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6.8066</v>
      </c>
      <c r="E37" t="n">
        <v>14.69</v>
      </c>
      <c r="F37" t="n">
        <v>11.84</v>
      </c>
      <c r="G37" t="n">
        <v>59.22</v>
      </c>
      <c r="H37" t="n">
        <v>0.91</v>
      </c>
      <c r="I37" t="n">
        <v>12</v>
      </c>
      <c r="J37" t="n">
        <v>189.88</v>
      </c>
      <c r="K37" t="n">
        <v>52.44</v>
      </c>
      <c r="L37" t="n">
        <v>9.75</v>
      </c>
      <c r="M37" t="n">
        <v>10</v>
      </c>
      <c r="N37" t="n">
        <v>37.69</v>
      </c>
      <c r="O37" t="n">
        <v>23652.75</v>
      </c>
      <c r="P37" t="n">
        <v>138.34</v>
      </c>
      <c r="Q37" t="n">
        <v>460.7</v>
      </c>
      <c r="R37" t="n">
        <v>50.65</v>
      </c>
      <c r="S37" t="n">
        <v>32.19</v>
      </c>
      <c r="T37" t="n">
        <v>5307.58</v>
      </c>
      <c r="U37" t="n">
        <v>0.64</v>
      </c>
      <c r="V37" t="n">
        <v>0.75</v>
      </c>
      <c r="W37" t="n">
        <v>1.47</v>
      </c>
      <c r="X37" t="n">
        <v>0.31</v>
      </c>
      <c r="Y37" t="n">
        <v>1</v>
      </c>
      <c r="Z37" t="n">
        <v>10</v>
      </c>
      <c r="AA37" t="n">
        <v>98.09578287030133</v>
      </c>
      <c r="AB37" t="n">
        <v>134.2189778035981</v>
      </c>
      <c r="AC37" t="n">
        <v>121.409306939577</v>
      </c>
      <c r="AD37" t="n">
        <v>98095.78287030134</v>
      </c>
      <c r="AE37" t="n">
        <v>134218.9778035981</v>
      </c>
      <c r="AF37" t="n">
        <v>5.04450188636129e-06</v>
      </c>
      <c r="AG37" t="n">
        <v>5</v>
      </c>
      <c r="AH37" t="n">
        <v>121409.306939577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6.8384</v>
      </c>
      <c r="E38" t="n">
        <v>14.62</v>
      </c>
      <c r="F38" t="n">
        <v>11.81</v>
      </c>
      <c r="G38" t="n">
        <v>64.43000000000001</v>
      </c>
      <c r="H38" t="n">
        <v>0.93</v>
      </c>
      <c r="I38" t="n">
        <v>11</v>
      </c>
      <c r="J38" t="n">
        <v>190.26</v>
      </c>
      <c r="K38" t="n">
        <v>52.44</v>
      </c>
      <c r="L38" t="n">
        <v>10</v>
      </c>
      <c r="M38" t="n">
        <v>9</v>
      </c>
      <c r="N38" t="n">
        <v>37.82</v>
      </c>
      <c r="O38" t="n">
        <v>23699.85</v>
      </c>
      <c r="P38" t="n">
        <v>137.19</v>
      </c>
      <c r="Q38" t="n">
        <v>460.77</v>
      </c>
      <c r="R38" t="n">
        <v>49.54</v>
      </c>
      <c r="S38" t="n">
        <v>32.19</v>
      </c>
      <c r="T38" t="n">
        <v>4758.13</v>
      </c>
      <c r="U38" t="n">
        <v>0.65</v>
      </c>
      <c r="V38" t="n">
        <v>0.76</v>
      </c>
      <c r="W38" t="n">
        <v>1.46</v>
      </c>
      <c r="X38" t="n">
        <v>0.28</v>
      </c>
      <c r="Y38" t="n">
        <v>1</v>
      </c>
      <c r="Z38" t="n">
        <v>10</v>
      </c>
      <c r="AA38" t="n">
        <v>97.42497709790433</v>
      </c>
      <c r="AB38" t="n">
        <v>133.3011517519429</v>
      </c>
      <c r="AC38" t="n">
        <v>120.5790769181145</v>
      </c>
      <c r="AD38" t="n">
        <v>97424.97709790434</v>
      </c>
      <c r="AE38" t="n">
        <v>133301.1517519429</v>
      </c>
      <c r="AF38" t="n">
        <v>5.068069476639299e-06</v>
      </c>
      <c r="AG38" t="n">
        <v>5</v>
      </c>
      <c r="AH38" t="n">
        <v>120579.0769181145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6.8389</v>
      </c>
      <c r="E39" t="n">
        <v>14.62</v>
      </c>
      <c r="F39" t="n">
        <v>11.81</v>
      </c>
      <c r="G39" t="n">
        <v>64.42</v>
      </c>
      <c r="H39" t="n">
        <v>0.95</v>
      </c>
      <c r="I39" t="n">
        <v>11</v>
      </c>
      <c r="J39" t="n">
        <v>190.65</v>
      </c>
      <c r="K39" t="n">
        <v>52.44</v>
      </c>
      <c r="L39" t="n">
        <v>10.25</v>
      </c>
      <c r="M39" t="n">
        <v>9</v>
      </c>
      <c r="N39" t="n">
        <v>37.95</v>
      </c>
      <c r="O39" t="n">
        <v>23747</v>
      </c>
      <c r="P39" t="n">
        <v>137.68</v>
      </c>
      <c r="Q39" t="n">
        <v>460.69</v>
      </c>
      <c r="R39" t="n">
        <v>49.55</v>
      </c>
      <c r="S39" t="n">
        <v>32.19</v>
      </c>
      <c r="T39" t="n">
        <v>4764.55</v>
      </c>
      <c r="U39" t="n">
        <v>0.65</v>
      </c>
      <c r="V39" t="n">
        <v>0.76</v>
      </c>
      <c r="W39" t="n">
        <v>1.46</v>
      </c>
      <c r="X39" t="n">
        <v>0.28</v>
      </c>
      <c r="Y39" t="n">
        <v>1</v>
      </c>
      <c r="Z39" t="n">
        <v>10</v>
      </c>
      <c r="AA39" t="n">
        <v>97.59436417513724</v>
      </c>
      <c r="AB39" t="n">
        <v>133.5329146238433</v>
      </c>
      <c r="AC39" t="n">
        <v>120.788720666802</v>
      </c>
      <c r="AD39" t="n">
        <v>97594.36417513725</v>
      </c>
      <c r="AE39" t="n">
        <v>133532.9146238433</v>
      </c>
      <c r="AF39" t="n">
        <v>5.068440036234864e-06</v>
      </c>
      <c r="AG39" t="n">
        <v>5</v>
      </c>
      <c r="AH39" t="n">
        <v>120788.7206668021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6.8385</v>
      </c>
      <c r="E40" t="n">
        <v>14.62</v>
      </c>
      <c r="F40" t="n">
        <v>11.81</v>
      </c>
      <c r="G40" t="n">
        <v>64.43000000000001</v>
      </c>
      <c r="H40" t="n">
        <v>0.98</v>
      </c>
      <c r="I40" t="n">
        <v>11</v>
      </c>
      <c r="J40" t="n">
        <v>191.03</v>
      </c>
      <c r="K40" t="n">
        <v>52.44</v>
      </c>
      <c r="L40" t="n">
        <v>10.5</v>
      </c>
      <c r="M40" t="n">
        <v>9</v>
      </c>
      <c r="N40" t="n">
        <v>38.09</v>
      </c>
      <c r="O40" t="n">
        <v>23794.2</v>
      </c>
      <c r="P40" t="n">
        <v>137.63</v>
      </c>
      <c r="Q40" t="n">
        <v>460.7</v>
      </c>
      <c r="R40" t="n">
        <v>49.6</v>
      </c>
      <c r="S40" t="n">
        <v>32.19</v>
      </c>
      <c r="T40" t="n">
        <v>4786.3</v>
      </c>
      <c r="U40" t="n">
        <v>0.65</v>
      </c>
      <c r="V40" t="n">
        <v>0.76</v>
      </c>
      <c r="W40" t="n">
        <v>1.46</v>
      </c>
      <c r="X40" t="n">
        <v>0.28</v>
      </c>
      <c r="Y40" t="n">
        <v>1</v>
      </c>
      <c r="Z40" t="n">
        <v>10</v>
      </c>
      <c r="AA40" t="n">
        <v>97.57981543360303</v>
      </c>
      <c r="AB40" t="n">
        <v>133.513008393831</v>
      </c>
      <c r="AC40" t="n">
        <v>120.7707142594436</v>
      </c>
      <c r="AD40" t="n">
        <v>97579.81543360303</v>
      </c>
      <c r="AE40" t="n">
        <v>133513.008393831</v>
      </c>
      <c r="AF40" t="n">
        <v>5.068143588558411e-06</v>
      </c>
      <c r="AG40" t="n">
        <v>5</v>
      </c>
      <c r="AH40" t="n">
        <v>120770.7142594436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6.838</v>
      </c>
      <c r="E41" t="n">
        <v>14.62</v>
      </c>
      <c r="F41" t="n">
        <v>11.81</v>
      </c>
      <c r="G41" t="n">
        <v>64.43000000000001</v>
      </c>
      <c r="H41" t="n">
        <v>1</v>
      </c>
      <c r="I41" t="n">
        <v>11</v>
      </c>
      <c r="J41" t="n">
        <v>191.41</v>
      </c>
      <c r="K41" t="n">
        <v>52.44</v>
      </c>
      <c r="L41" t="n">
        <v>10.75</v>
      </c>
      <c r="M41" t="n">
        <v>9</v>
      </c>
      <c r="N41" t="n">
        <v>38.22</v>
      </c>
      <c r="O41" t="n">
        <v>23841.44</v>
      </c>
      <c r="P41" t="n">
        <v>136.39</v>
      </c>
      <c r="Q41" t="n">
        <v>460.69</v>
      </c>
      <c r="R41" t="n">
        <v>49.5</v>
      </c>
      <c r="S41" t="n">
        <v>32.19</v>
      </c>
      <c r="T41" t="n">
        <v>4735.12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  <c r="AA41" t="n">
        <v>97.14513715745409</v>
      </c>
      <c r="AB41" t="n">
        <v>132.9182623997522</v>
      </c>
      <c r="AC41" t="n">
        <v>120.2327299883082</v>
      </c>
      <c r="AD41" t="n">
        <v>97145.13715745408</v>
      </c>
      <c r="AE41" t="n">
        <v>132918.2623997522</v>
      </c>
      <c r="AF41" t="n">
        <v>5.067773028962845e-06</v>
      </c>
      <c r="AG41" t="n">
        <v>5</v>
      </c>
      <c r="AH41" t="n">
        <v>120232.7299883082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6.8692</v>
      </c>
      <c r="E42" t="n">
        <v>14.56</v>
      </c>
      <c r="F42" t="n">
        <v>11.78</v>
      </c>
      <c r="G42" t="n">
        <v>70.69</v>
      </c>
      <c r="H42" t="n">
        <v>1.02</v>
      </c>
      <c r="I42" t="n">
        <v>10</v>
      </c>
      <c r="J42" t="n">
        <v>191.79</v>
      </c>
      <c r="K42" t="n">
        <v>52.44</v>
      </c>
      <c r="L42" t="n">
        <v>11</v>
      </c>
      <c r="M42" t="n">
        <v>8</v>
      </c>
      <c r="N42" t="n">
        <v>38.35</v>
      </c>
      <c r="O42" t="n">
        <v>23888.73</v>
      </c>
      <c r="P42" t="n">
        <v>135.69</v>
      </c>
      <c r="Q42" t="n">
        <v>460.7</v>
      </c>
      <c r="R42" t="n">
        <v>48.53</v>
      </c>
      <c r="S42" t="n">
        <v>32.19</v>
      </c>
      <c r="T42" t="n">
        <v>4258.74</v>
      </c>
      <c r="U42" t="n">
        <v>0.66</v>
      </c>
      <c r="V42" t="n">
        <v>0.76</v>
      </c>
      <c r="W42" t="n">
        <v>1.46</v>
      </c>
      <c r="X42" t="n">
        <v>0.25</v>
      </c>
      <c r="Y42" t="n">
        <v>1</v>
      </c>
      <c r="Z42" t="n">
        <v>10</v>
      </c>
      <c r="AA42" t="n">
        <v>96.64482791945196</v>
      </c>
      <c r="AB42" t="n">
        <v>132.2337172282322</v>
      </c>
      <c r="AC42" t="n">
        <v>119.6135168471927</v>
      </c>
      <c r="AD42" t="n">
        <v>96644.82791945196</v>
      </c>
      <c r="AE42" t="n">
        <v>132233.7172282322</v>
      </c>
      <c r="AF42" t="n">
        <v>5.090895947726174e-06</v>
      </c>
      <c r="AG42" t="n">
        <v>5</v>
      </c>
      <c r="AH42" t="n">
        <v>119613.5168471927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6.8654</v>
      </c>
      <c r="E43" t="n">
        <v>14.57</v>
      </c>
      <c r="F43" t="n">
        <v>11.79</v>
      </c>
      <c r="G43" t="n">
        <v>70.73999999999999</v>
      </c>
      <c r="H43" t="n">
        <v>1.04</v>
      </c>
      <c r="I43" t="n">
        <v>10</v>
      </c>
      <c r="J43" t="n">
        <v>192.18</v>
      </c>
      <c r="K43" t="n">
        <v>52.44</v>
      </c>
      <c r="L43" t="n">
        <v>11.25</v>
      </c>
      <c r="M43" t="n">
        <v>8</v>
      </c>
      <c r="N43" t="n">
        <v>38.49</v>
      </c>
      <c r="O43" t="n">
        <v>23936.06</v>
      </c>
      <c r="P43" t="n">
        <v>135.25</v>
      </c>
      <c r="Q43" t="n">
        <v>460.69</v>
      </c>
      <c r="R43" t="n">
        <v>48.82</v>
      </c>
      <c r="S43" t="n">
        <v>32.19</v>
      </c>
      <c r="T43" t="n">
        <v>4401.57</v>
      </c>
      <c r="U43" t="n">
        <v>0.66</v>
      </c>
      <c r="V43" t="n">
        <v>0.76</v>
      </c>
      <c r="W43" t="n">
        <v>1.46</v>
      </c>
      <c r="X43" t="n">
        <v>0.26</v>
      </c>
      <c r="Y43" t="n">
        <v>1</v>
      </c>
      <c r="Z43" t="n">
        <v>10</v>
      </c>
      <c r="AA43" t="n">
        <v>96.52310275458007</v>
      </c>
      <c r="AB43" t="n">
        <v>132.0671674875193</v>
      </c>
      <c r="AC43" t="n">
        <v>119.4628623799793</v>
      </c>
      <c r="AD43" t="n">
        <v>96523.10275458006</v>
      </c>
      <c r="AE43" t="n">
        <v>132067.1674875193</v>
      </c>
      <c r="AF43" t="n">
        <v>5.088079694799872e-06</v>
      </c>
      <c r="AG43" t="n">
        <v>5</v>
      </c>
      <c r="AH43" t="n">
        <v>119462.8623799793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6.8625</v>
      </c>
      <c r="E44" t="n">
        <v>14.57</v>
      </c>
      <c r="F44" t="n">
        <v>11.8</v>
      </c>
      <c r="G44" t="n">
        <v>70.78</v>
      </c>
      <c r="H44" t="n">
        <v>1.06</v>
      </c>
      <c r="I44" t="n">
        <v>10</v>
      </c>
      <c r="J44" t="n">
        <v>192.56</v>
      </c>
      <c r="K44" t="n">
        <v>52.44</v>
      </c>
      <c r="L44" t="n">
        <v>11.5</v>
      </c>
      <c r="M44" t="n">
        <v>8</v>
      </c>
      <c r="N44" t="n">
        <v>38.62</v>
      </c>
      <c r="O44" t="n">
        <v>23983.44</v>
      </c>
      <c r="P44" t="n">
        <v>134.74</v>
      </c>
      <c r="Q44" t="n">
        <v>460.69</v>
      </c>
      <c r="R44" t="n">
        <v>48.93</v>
      </c>
      <c r="S44" t="n">
        <v>32.19</v>
      </c>
      <c r="T44" t="n">
        <v>4455.94</v>
      </c>
      <c r="U44" t="n">
        <v>0.66</v>
      </c>
      <c r="V44" t="n">
        <v>0.76</v>
      </c>
      <c r="W44" t="n">
        <v>1.47</v>
      </c>
      <c r="X44" t="n">
        <v>0.26</v>
      </c>
      <c r="Y44" t="n">
        <v>1</v>
      </c>
      <c r="Z44" t="n">
        <v>10</v>
      </c>
      <c r="AA44" t="n">
        <v>96.36969836215209</v>
      </c>
      <c r="AB44" t="n">
        <v>131.8572728300753</v>
      </c>
      <c r="AC44" t="n">
        <v>119.2729997740527</v>
      </c>
      <c r="AD44" t="n">
        <v>96369.69836215209</v>
      </c>
      <c r="AE44" t="n">
        <v>131857.2728300753</v>
      </c>
      <c r="AF44" t="n">
        <v>5.085930449145587e-06</v>
      </c>
      <c r="AG44" t="n">
        <v>5</v>
      </c>
      <c r="AH44" t="n">
        <v>119272.9997740527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6.8625</v>
      </c>
      <c r="E45" t="n">
        <v>14.57</v>
      </c>
      <c r="F45" t="n">
        <v>11.8</v>
      </c>
      <c r="G45" t="n">
        <v>70.78</v>
      </c>
      <c r="H45" t="n">
        <v>1.08</v>
      </c>
      <c r="I45" t="n">
        <v>10</v>
      </c>
      <c r="J45" t="n">
        <v>192.95</v>
      </c>
      <c r="K45" t="n">
        <v>52.44</v>
      </c>
      <c r="L45" t="n">
        <v>11.75</v>
      </c>
      <c r="M45" t="n">
        <v>8</v>
      </c>
      <c r="N45" t="n">
        <v>38.75</v>
      </c>
      <c r="O45" t="n">
        <v>24030.86</v>
      </c>
      <c r="P45" t="n">
        <v>133.48</v>
      </c>
      <c r="Q45" t="n">
        <v>460.71</v>
      </c>
      <c r="R45" t="n">
        <v>49.02</v>
      </c>
      <c r="S45" t="n">
        <v>32.19</v>
      </c>
      <c r="T45" t="n">
        <v>4501.84</v>
      </c>
      <c r="U45" t="n">
        <v>0.66</v>
      </c>
      <c r="V45" t="n">
        <v>0.76</v>
      </c>
      <c r="W45" t="n">
        <v>1.46</v>
      </c>
      <c r="X45" t="n">
        <v>0.26</v>
      </c>
      <c r="Y45" t="n">
        <v>1</v>
      </c>
      <c r="Z45" t="n">
        <v>10</v>
      </c>
      <c r="AA45" t="n">
        <v>95.92561868309971</v>
      </c>
      <c r="AB45" t="n">
        <v>131.2496634217834</v>
      </c>
      <c r="AC45" t="n">
        <v>118.7233797549029</v>
      </c>
      <c r="AD45" t="n">
        <v>95925.61868309972</v>
      </c>
      <c r="AE45" t="n">
        <v>131249.6634217834</v>
      </c>
      <c r="AF45" t="n">
        <v>5.085930449145587e-06</v>
      </c>
      <c r="AG45" t="n">
        <v>5</v>
      </c>
      <c r="AH45" t="n">
        <v>118723.3797549029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6.894</v>
      </c>
      <c r="E46" t="n">
        <v>14.51</v>
      </c>
      <c r="F46" t="n">
        <v>11.76</v>
      </c>
      <c r="G46" t="n">
        <v>78.43000000000001</v>
      </c>
      <c r="H46" t="n">
        <v>1.1</v>
      </c>
      <c r="I46" t="n">
        <v>9</v>
      </c>
      <c r="J46" t="n">
        <v>193.33</v>
      </c>
      <c r="K46" t="n">
        <v>52.44</v>
      </c>
      <c r="L46" t="n">
        <v>12</v>
      </c>
      <c r="M46" t="n">
        <v>7</v>
      </c>
      <c r="N46" t="n">
        <v>38.89</v>
      </c>
      <c r="O46" t="n">
        <v>24078.33</v>
      </c>
      <c r="P46" t="n">
        <v>132.59</v>
      </c>
      <c r="Q46" t="n">
        <v>460.73</v>
      </c>
      <c r="R46" t="n">
        <v>47.88</v>
      </c>
      <c r="S46" t="n">
        <v>32.19</v>
      </c>
      <c r="T46" t="n">
        <v>3938.64</v>
      </c>
      <c r="U46" t="n">
        <v>0.67</v>
      </c>
      <c r="V46" t="n">
        <v>0.76</v>
      </c>
      <c r="W46" t="n">
        <v>1.47</v>
      </c>
      <c r="X46" t="n">
        <v>0.23</v>
      </c>
      <c r="Y46" t="n">
        <v>1</v>
      </c>
      <c r="Z46" t="n">
        <v>10</v>
      </c>
      <c r="AA46" t="n">
        <v>95.35958562165582</v>
      </c>
      <c r="AB46" t="n">
        <v>130.4751920155</v>
      </c>
      <c r="AC46" t="n">
        <v>118.0228228126575</v>
      </c>
      <c r="AD46" t="n">
        <v>95359.58562165583</v>
      </c>
      <c r="AE46" t="n">
        <v>130475.1920155</v>
      </c>
      <c r="AF46" t="n">
        <v>5.109275703666256e-06</v>
      </c>
      <c r="AG46" t="n">
        <v>5</v>
      </c>
      <c r="AH46" t="n">
        <v>118022.8228126575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6.8992</v>
      </c>
      <c r="E47" t="n">
        <v>14.49</v>
      </c>
      <c r="F47" t="n">
        <v>11.75</v>
      </c>
      <c r="G47" t="n">
        <v>78.36</v>
      </c>
      <c r="H47" t="n">
        <v>1.12</v>
      </c>
      <c r="I47" t="n">
        <v>9</v>
      </c>
      <c r="J47" t="n">
        <v>193.72</v>
      </c>
      <c r="K47" t="n">
        <v>52.44</v>
      </c>
      <c r="L47" t="n">
        <v>12.25</v>
      </c>
      <c r="M47" t="n">
        <v>7</v>
      </c>
      <c r="N47" t="n">
        <v>39.02</v>
      </c>
      <c r="O47" t="n">
        <v>24125.85</v>
      </c>
      <c r="P47" t="n">
        <v>132.53</v>
      </c>
      <c r="Q47" t="n">
        <v>460.69</v>
      </c>
      <c r="R47" t="n">
        <v>47.49</v>
      </c>
      <c r="S47" t="n">
        <v>32.19</v>
      </c>
      <c r="T47" t="n">
        <v>3744.19</v>
      </c>
      <c r="U47" t="n">
        <v>0.68</v>
      </c>
      <c r="V47" t="n">
        <v>0.76</v>
      </c>
      <c r="W47" t="n">
        <v>1.46</v>
      </c>
      <c r="X47" t="n">
        <v>0.22</v>
      </c>
      <c r="Y47" t="n">
        <v>1</v>
      </c>
      <c r="Z47" t="n">
        <v>10</v>
      </c>
      <c r="AA47" t="n">
        <v>95.29571408277697</v>
      </c>
      <c r="AB47" t="n">
        <v>130.3878001581926</v>
      </c>
      <c r="AC47" t="n">
        <v>117.9437715115562</v>
      </c>
      <c r="AD47" t="n">
        <v>95295.71408277696</v>
      </c>
      <c r="AE47" t="n">
        <v>130387.8001581925</v>
      </c>
      <c r="AF47" t="n">
        <v>5.113129523460144e-06</v>
      </c>
      <c r="AG47" t="n">
        <v>5</v>
      </c>
      <c r="AH47" t="n">
        <v>117943.7715115561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6.8919</v>
      </c>
      <c r="E48" t="n">
        <v>14.51</v>
      </c>
      <c r="F48" t="n">
        <v>11.77</v>
      </c>
      <c r="G48" t="n">
        <v>78.45999999999999</v>
      </c>
      <c r="H48" t="n">
        <v>1.14</v>
      </c>
      <c r="I48" t="n">
        <v>9</v>
      </c>
      <c r="J48" t="n">
        <v>194.1</v>
      </c>
      <c r="K48" t="n">
        <v>52.44</v>
      </c>
      <c r="L48" t="n">
        <v>12.5</v>
      </c>
      <c r="M48" t="n">
        <v>7</v>
      </c>
      <c r="N48" t="n">
        <v>39.16</v>
      </c>
      <c r="O48" t="n">
        <v>24173.41</v>
      </c>
      <c r="P48" t="n">
        <v>132.86</v>
      </c>
      <c r="Q48" t="n">
        <v>460.7</v>
      </c>
      <c r="R48" t="n">
        <v>48.16</v>
      </c>
      <c r="S48" t="n">
        <v>32.19</v>
      </c>
      <c r="T48" t="n">
        <v>4078.49</v>
      </c>
      <c r="U48" t="n">
        <v>0.67</v>
      </c>
      <c r="V48" t="n">
        <v>0.76</v>
      </c>
      <c r="W48" t="n">
        <v>1.46</v>
      </c>
      <c r="X48" t="n">
        <v>0.23</v>
      </c>
      <c r="Y48" t="n">
        <v>1</v>
      </c>
      <c r="Z48" t="n">
        <v>10</v>
      </c>
      <c r="AA48" t="n">
        <v>95.47411716294798</v>
      </c>
      <c r="AB48" t="n">
        <v>130.6318991230708</v>
      </c>
      <c r="AC48" t="n">
        <v>118.1645740138216</v>
      </c>
      <c r="AD48" t="n">
        <v>95474.11716294798</v>
      </c>
      <c r="AE48" t="n">
        <v>130631.8991230708</v>
      </c>
      <c r="AF48" t="n">
        <v>5.107719353364877e-06</v>
      </c>
      <c r="AG48" t="n">
        <v>5</v>
      </c>
      <c r="AH48" t="n">
        <v>118164.5740138216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6.8958</v>
      </c>
      <c r="E49" t="n">
        <v>14.5</v>
      </c>
      <c r="F49" t="n">
        <v>11.76</v>
      </c>
      <c r="G49" t="n">
        <v>78.41</v>
      </c>
      <c r="H49" t="n">
        <v>1.16</v>
      </c>
      <c r="I49" t="n">
        <v>9</v>
      </c>
      <c r="J49" t="n">
        <v>194.49</v>
      </c>
      <c r="K49" t="n">
        <v>52.44</v>
      </c>
      <c r="L49" t="n">
        <v>12.75</v>
      </c>
      <c r="M49" t="n">
        <v>7</v>
      </c>
      <c r="N49" t="n">
        <v>39.3</v>
      </c>
      <c r="O49" t="n">
        <v>24221.02</v>
      </c>
      <c r="P49" t="n">
        <v>131.92</v>
      </c>
      <c r="Q49" t="n">
        <v>460.69</v>
      </c>
      <c r="R49" t="n">
        <v>47.87</v>
      </c>
      <c r="S49" t="n">
        <v>32.19</v>
      </c>
      <c r="T49" t="n">
        <v>3933.84</v>
      </c>
      <c r="U49" t="n">
        <v>0.67</v>
      </c>
      <c r="V49" t="n">
        <v>0.76</v>
      </c>
      <c r="W49" t="n">
        <v>1.46</v>
      </c>
      <c r="X49" t="n">
        <v>0.23</v>
      </c>
      <c r="Y49" t="n">
        <v>1</v>
      </c>
      <c r="Z49" t="n">
        <v>10</v>
      </c>
      <c r="AA49" t="n">
        <v>95.11117999450467</v>
      </c>
      <c r="AB49" t="n">
        <v>130.1353124775491</v>
      </c>
      <c r="AC49" t="n">
        <v>117.7153809007846</v>
      </c>
      <c r="AD49" t="n">
        <v>95111.17999450467</v>
      </c>
      <c r="AE49" t="n">
        <v>130135.3124775491</v>
      </c>
      <c r="AF49" t="n">
        <v>5.110609718210294e-06</v>
      </c>
      <c r="AG49" t="n">
        <v>5</v>
      </c>
      <c r="AH49" t="n">
        <v>117715.3809007846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6.8926</v>
      </c>
      <c r="E50" t="n">
        <v>14.51</v>
      </c>
      <c r="F50" t="n">
        <v>11.77</v>
      </c>
      <c r="G50" t="n">
        <v>78.45</v>
      </c>
      <c r="H50" t="n">
        <v>1.18</v>
      </c>
      <c r="I50" t="n">
        <v>9</v>
      </c>
      <c r="J50" t="n">
        <v>194.88</v>
      </c>
      <c r="K50" t="n">
        <v>52.44</v>
      </c>
      <c r="L50" t="n">
        <v>13</v>
      </c>
      <c r="M50" t="n">
        <v>7</v>
      </c>
      <c r="N50" t="n">
        <v>39.43</v>
      </c>
      <c r="O50" t="n">
        <v>24268.67</v>
      </c>
      <c r="P50" t="n">
        <v>131.25</v>
      </c>
      <c r="Q50" t="n">
        <v>460.69</v>
      </c>
      <c r="R50" t="n">
        <v>48.15</v>
      </c>
      <c r="S50" t="n">
        <v>32.19</v>
      </c>
      <c r="T50" t="n">
        <v>4073.94</v>
      </c>
      <c r="U50" t="n">
        <v>0.67</v>
      </c>
      <c r="V50" t="n">
        <v>0.76</v>
      </c>
      <c r="W50" t="n">
        <v>1.46</v>
      </c>
      <c r="X50" t="n">
        <v>0.23</v>
      </c>
      <c r="Y50" t="n">
        <v>1</v>
      </c>
      <c r="Z50" t="n">
        <v>10</v>
      </c>
      <c r="AA50" t="n">
        <v>94.90393160320103</v>
      </c>
      <c r="AB50" t="n">
        <v>129.8517460854139</v>
      </c>
      <c r="AC50" t="n">
        <v>117.4588776871267</v>
      </c>
      <c r="AD50" t="n">
        <v>94903.93160320102</v>
      </c>
      <c r="AE50" t="n">
        <v>129851.7460854139</v>
      </c>
      <c r="AF50" t="n">
        <v>5.10823813679867e-06</v>
      </c>
      <c r="AG50" t="n">
        <v>5</v>
      </c>
      <c r="AH50" t="n">
        <v>117458.8776871267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6.9277</v>
      </c>
      <c r="E51" t="n">
        <v>14.43</v>
      </c>
      <c r="F51" t="n">
        <v>11.73</v>
      </c>
      <c r="G51" t="n">
        <v>87.97</v>
      </c>
      <c r="H51" t="n">
        <v>1.2</v>
      </c>
      <c r="I51" t="n">
        <v>8</v>
      </c>
      <c r="J51" t="n">
        <v>195.26</v>
      </c>
      <c r="K51" t="n">
        <v>52.44</v>
      </c>
      <c r="L51" t="n">
        <v>13.25</v>
      </c>
      <c r="M51" t="n">
        <v>6</v>
      </c>
      <c r="N51" t="n">
        <v>39.57</v>
      </c>
      <c r="O51" t="n">
        <v>24316.37</v>
      </c>
      <c r="P51" t="n">
        <v>129.43</v>
      </c>
      <c r="Q51" t="n">
        <v>460.69</v>
      </c>
      <c r="R51" t="n">
        <v>46.74</v>
      </c>
      <c r="S51" t="n">
        <v>32.19</v>
      </c>
      <c r="T51" t="n">
        <v>3372.2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93.99415293319274</v>
      </c>
      <c r="AB51" t="n">
        <v>128.6069467725069</v>
      </c>
      <c r="AC51" t="n">
        <v>116.3328802735564</v>
      </c>
      <c r="AD51" t="n">
        <v>93994.15293319273</v>
      </c>
      <c r="AE51" t="n">
        <v>128606.946772507</v>
      </c>
      <c r="AF51" t="n">
        <v>5.134251420407415e-06</v>
      </c>
      <c r="AG51" t="n">
        <v>5</v>
      </c>
      <c r="AH51" t="n">
        <v>116332.8802735564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6.9289</v>
      </c>
      <c r="E52" t="n">
        <v>14.43</v>
      </c>
      <c r="F52" t="n">
        <v>11.73</v>
      </c>
      <c r="G52" t="n">
        <v>87.95</v>
      </c>
      <c r="H52" t="n">
        <v>1.22</v>
      </c>
      <c r="I52" t="n">
        <v>8</v>
      </c>
      <c r="J52" t="n">
        <v>195.65</v>
      </c>
      <c r="K52" t="n">
        <v>52.44</v>
      </c>
      <c r="L52" t="n">
        <v>13.5</v>
      </c>
      <c r="M52" t="n">
        <v>6</v>
      </c>
      <c r="N52" t="n">
        <v>39.71</v>
      </c>
      <c r="O52" t="n">
        <v>24364.12</v>
      </c>
      <c r="P52" t="n">
        <v>129.35</v>
      </c>
      <c r="Q52" t="n">
        <v>460.71</v>
      </c>
      <c r="R52" t="n">
        <v>46.79</v>
      </c>
      <c r="S52" t="n">
        <v>32.19</v>
      </c>
      <c r="T52" t="n">
        <v>3395.64</v>
      </c>
      <c r="U52" t="n">
        <v>0.6899999999999999</v>
      </c>
      <c r="V52" t="n">
        <v>0.76</v>
      </c>
      <c r="W52" t="n">
        <v>1.46</v>
      </c>
      <c r="X52" t="n">
        <v>0.19</v>
      </c>
      <c r="Y52" t="n">
        <v>1</v>
      </c>
      <c r="Z52" t="n">
        <v>10</v>
      </c>
      <c r="AA52" t="n">
        <v>93.95756788541891</v>
      </c>
      <c r="AB52" t="n">
        <v>128.5568894961244</v>
      </c>
      <c r="AC52" t="n">
        <v>116.287600393376</v>
      </c>
      <c r="AD52" t="n">
        <v>93957.56788541892</v>
      </c>
      <c r="AE52" t="n">
        <v>128556.8894961244</v>
      </c>
      <c r="AF52" t="n">
        <v>5.135140763436773e-06</v>
      </c>
      <c r="AG52" t="n">
        <v>5</v>
      </c>
      <c r="AH52" t="n">
        <v>116287.600393376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6.93</v>
      </c>
      <c r="E53" t="n">
        <v>14.43</v>
      </c>
      <c r="F53" t="n">
        <v>11.72</v>
      </c>
      <c r="G53" t="n">
        <v>87.94</v>
      </c>
      <c r="H53" t="n">
        <v>1.25</v>
      </c>
      <c r="I53" t="n">
        <v>8</v>
      </c>
      <c r="J53" t="n">
        <v>196.04</v>
      </c>
      <c r="K53" t="n">
        <v>52.44</v>
      </c>
      <c r="L53" t="n">
        <v>13.75</v>
      </c>
      <c r="M53" t="n">
        <v>6</v>
      </c>
      <c r="N53" t="n">
        <v>39.84</v>
      </c>
      <c r="O53" t="n">
        <v>24411.91</v>
      </c>
      <c r="P53" t="n">
        <v>129.05</v>
      </c>
      <c r="Q53" t="n">
        <v>460.69</v>
      </c>
      <c r="R53" t="n">
        <v>46.74</v>
      </c>
      <c r="S53" t="n">
        <v>32.19</v>
      </c>
      <c r="T53" t="n">
        <v>3370.26</v>
      </c>
      <c r="U53" t="n">
        <v>0.6899999999999999</v>
      </c>
      <c r="V53" t="n">
        <v>0.76</v>
      </c>
      <c r="W53" t="n">
        <v>1.46</v>
      </c>
      <c r="X53" t="n">
        <v>0.19</v>
      </c>
      <c r="Y53" t="n">
        <v>1</v>
      </c>
      <c r="Z53" t="n">
        <v>10</v>
      </c>
      <c r="AA53" t="n">
        <v>93.84083053664671</v>
      </c>
      <c r="AB53" t="n">
        <v>128.397164305446</v>
      </c>
      <c r="AC53" t="n">
        <v>116.1431191507202</v>
      </c>
      <c r="AD53" t="n">
        <v>93840.83053664671</v>
      </c>
      <c r="AE53" t="n">
        <v>128397.164305446</v>
      </c>
      <c r="AF53" t="n">
        <v>5.135955994547019e-06</v>
      </c>
      <c r="AG53" t="n">
        <v>5</v>
      </c>
      <c r="AH53" t="n">
        <v>116143.1191507202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6.9275</v>
      </c>
      <c r="E54" t="n">
        <v>14.44</v>
      </c>
      <c r="F54" t="n">
        <v>11.73</v>
      </c>
      <c r="G54" t="n">
        <v>87.98</v>
      </c>
      <c r="H54" t="n">
        <v>1.27</v>
      </c>
      <c r="I54" t="n">
        <v>8</v>
      </c>
      <c r="J54" t="n">
        <v>196.42</v>
      </c>
      <c r="K54" t="n">
        <v>52.44</v>
      </c>
      <c r="L54" t="n">
        <v>14</v>
      </c>
      <c r="M54" t="n">
        <v>6</v>
      </c>
      <c r="N54" t="n">
        <v>39.98</v>
      </c>
      <c r="O54" t="n">
        <v>24459.75</v>
      </c>
      <c r="P54" t="n">
        <v>128.75</v>
      </c>
      <c r="Q54" t="n">
        <v>460.71</v>
      </c>
      <c r="R54" t="n">
        <v>46.94</v>
      </c>
      <c r="S54" t="n">
        <v>32.19</v>
      </c>
      <c r="T54" t="n">
        <v>3474.36</v>
      </c>
      <c r="U54" t="n">
        <v>0.6899999999999999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93.75818318482935</v>
      </c>
      <c r="AB54" t="n">
        <v>128.2840825525458</v>
      </c>
      <c r="AC54" t="n">
        <v>116.0408297616054</v>
      </c>
      <c r="AD54" t="n">
        <v>93758.18318482935</v>
      </c>
      <c r="AE54" t="n">
        <v>128284.0825525458</v>
      </c>
      <c r="AF54" t="n">
        <v>5.134103196569188e-06</v>
      </c>
      <c r="AG54" t="n">
        <v>5</v>
      </c>
      <c r="AH54" t="n">
        <v>116040.8297616054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6.9296</v>
      </c>
      <c r="E55" t="n">
        <v>14.43</v>
      </c>
      <c r="F55" t="n">
        <v>11.73</v>
      </c>
      <c r="G55" t="n">
        <v>87.94</v>
      </c>
      <c r="H55" t="n">
        <v>1.29</v>
      </c>
      <c r="I55" t="n">
        <v>8</v>
      </c>
      <c r="J55" t="n">
        <v>196.81</v>
      </c>
      <c r="K55" t="n">
        <v>52.44</v>
      </c>
      <c r="L55" t="n">
        <v>14.25</v>
      </c>
      <c r="M55" t="n">
        <v>6</v>
      </c>
      <c r="N55" t="n">
        <v>40.12</v>
      </c>
      <c r="O55" t="n">
        <v>24507.64</v>
      </c>
      <c r="P55" t="n">
        <v>128.32</v>
      </c>
      <c r="Q55" t="n">
        <v>460.69</v>
      </c>
      <c r="R55" t="n">
        <v>46.81</v>
      </c>
      <c r="S55" t="n">
        <v>32.19</v>
      </c>
      <c r="T55" t="n">
        <v>3409.67</v>
      </c>
      <c r="U55" t="n">
        <v>0.6899999999999999</v>
      </c>
      <c r="V55" t="n">
        <v>0.76</v>
      </c>
      <c r="W55" t="n">
        <v>1.46</v>
      </c>
      <c r="X55" t="n">
        <v>0.19</v>
      </c>
      <c r="Y55" t="n">
        <v>1</v>
      </c>
      <c r="Z55" t="n">
        <v>10</v>
      </c>
      <c r="AA55" t="n">
        <v>93.59301821177709</v>
      </c>
      <c r="AB55" t="n">
        <v>128.0580965498514</v>
      </c>
      <c r="AC55" t="n">
        <v>115.8364115458348</v>
      </c>
      <c r="AD55" t="n">
        <v>93593.01821177709</v>
      </c>
      <c r="AE55" t="n">
        <v>128058.0965498514</v>
      </c>
      <c r="AF55" t="n">
        <v>5.135659546870566e-06</v>
      </c>
      <c r="AG55" t="n">
        <v>5</v>
      </c>
      <c r="AH55" t="n">
        <v>115836.4115458348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6.9287</v>
      </c>
      <c r="E56" t="n">
        <v>14.43</v>
      </c>
      <c r="F56" t="n">
        <v>11.73</v>
      </c>
      <c r="G56" t="n">
        <v>87.95999999999999</v>
      </c>
      <c r="H56" t="n">
        <v>1.31</v>
      </c>
      <c r="I56" t="n">
        <v>8</v>
      </c>
      <c r="J56" t="n">
        <v>197.2</v>
      </c>
      <c r="K56" t="n">
        <v>52.44</v>
      </c>
      <c r="L56" t="n">
        <v>14.5</v>
      </c>
      <c r="M56" t="n">
        <v>6</v>
      </c>
      <c r="N56" t="n">
        <v>40.26</v>
      </c>
      <c r="O56" t="n">
        <v>24555.57</v>
      </c>
      <c r="P56" t="n">
        <v>126.99</v>
      </c>
      <c r="Q56" t="n">
        <v>460.69</v>
      </c>
      <c r="R56" t="n">
        <v>46.79</v>
      </c>
      <c r="S56" t="n">
        <v>32.19</v>
      </c>
      <c r="T56" t="n">
        <v>3395.93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93.13518896698893</v>
      </c>
      <c r="AB56" t="n">
        <v>127.4316743791318</v>
      </c>
      <c r="AC56" t="n">
        <v>115.2697742278994</v>
      </c>
      <c r="AD56" t="n">
        <v>93135.18896698894</v>
      </c>
      <c r="AE56" t="n">
        <v>127431.6743791318</v>
      </c>
      <c r="AF56" t="n">
        <v>5.134992539598547e-06</v>
      </c>
      <c r="AG56" t="n">
        <v>5</v>
      </c>
      <c r="AH56" t="n">
        <v>115269.7742278994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6.9205</v>
      </c>
      <c r="E57" t="n">
        <v>14.45</v>
      </c>
      <c r="F57" t="n">
        <v>11.74</v>
      </c>
      <c r="G57" t="n">
        <v>88.09</v>
      </c>
      <c r="H57" t="n">
        <v>1.33</v>
      </c>
      <c r="I57" t="n">
        <v>8</v>
      </c>
      <c r="J57" t="n">
        <v>197.59</v>
      </c>
      <c r="K57" t="n">
        <v>52.44</v>
      </c>
      <c r="L57" t="n">
        <v>14.75</v>
      </c>
      <c r="M57" t="n">
        <v>6</v>
      </c>
      <c r="N57" t="n">
        <v>40.4</v>
      </c>
      <c r="O57" t="n">
        <v>24603.55</v>
      </c>
      <c r="P57" t="n">
        <v>126.02</v>
      </c>
      <c r="Q57" t="n">
        <v>460.69</v>
      </c>
      <c r="R57" t="n">
        <v>47.29</v>
      </c>
      <c r="S57" t="n">
        <v>32.19</v>
      </c>
      <c r="T57" t="n">
        <v>3648.78</v>
      </c>
      <c r="U57" t="n">
        <v>0.68</v>
      </c>
      <c r="V57" t="n">
        <v>0.76</v>
      </c>
      <c r="W57" t="n">
        <v>1.46</v>
      </c>
      <c r="X57" t="n">
        <v>0.21</v>
      </c>
      <c r="Y57" t="n">
        <v>1</v>
      </c>
      <c r="Z57" t="n">
        <v>10</v>
      </c>
      <c r="AA57" t="n">
        <v>92.8585206280528</v>
      </c>
      <c r="AB57" t="n">
        <v>127.0531245520539</v>
      </c>
      <c r="AC57" t="n">
        <v>114.9273526650197</v>
      </c>
      <c r="AD57" t="n">
        <v>92858.52062805281</v>
      </c>
      <c r="AE57" t="n">
        <v>127053.1245520539</v>
      </c>
      <c r="AF57" t="n">
        <v>5.128915362231262e-06</v>
      </c>
      <c r="AG57" t="n">
        <v>5</v>
      </c>
      <c r="AH57" t="n">
        <v>114927.3526650197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6.9505</v>
      </c>
      <c r="E58" t="n">
        <v>14.39</v>
      </c>
      <c r="F58" t="n">
        <v>11.72</v>
      </c>
      <c r="G58" t="n">
        <v>100.44</v>
      </c>
      <c r="H58" t="n">
        <v>1.35</v>
      </c>
      <c r="I58" t="n">
        <v>7</v>
      </c>
      <c r="J58" t="n">
        <v>197.98</v>
      </c>
      <c r="K58" t="n">
        <v>52.44</v>
      </c>
      <c r="L58" t="n">
        <v>15</v>
      </c>
      <c r="M58" t="n">
        <v>5</v>
      </c>
      <c r="N58" t="n">
        <v>40.54</v>
      </c>
      <c r="O58" t="n">
        <v>24651.58</v>
      </c>
      <c r="P58" t="n">
        <v>125.42</v>
      </c>
      <c r="Q58" t="n">
        <v>460.69</v>
      </c>
      <c r="R58" t="n">
        <v>46.62</v>
      </c>
      <c r="S58" t="n">
        <v>32.19</v>
      </c>
      <c r="T58" t="n">
        <v>3317.02</v>
      </c>
      <c r="U58" t="n">
        <v>0.6899999999999999</v>
      </c>
      <c r="V58" t="n">
        <v>0.76</v>
      </c>
      <c r="W58" t="n">
        <v>1.46</v>
      </c>
      <c r="X58" t="n">
        <v>0.18</v>
      </c>
      <c r="Y58" t="n">
        <v>1</v>
      </c>
      <c r="Z58" t="n">
        <v>10</v>
      </c>
      <c r="AA58" t="n">
        <v>92.43063142140507</v>
      </c>
      <c r="AB58" t="n">
        <v>126.4676676623792</v>
      </c>
      <c r="AC58" t="n">
        <v>114.3977709592015</v>
      </c>
      <c r="AD58" t="n">
        <v>92430.63142140507</v>
      </c>
      <c r="AE58" t="n">
        <v>126467.6676623792</v>
      </c>
      <c r="AF58" t="n">
        <v>5.151148937965232e-06</v>
      </c>
      <c r="AG58" t="n">
        <v>5</v>
      </c>
      <c r="AH58" t="n">
        <v>114397.7709592015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6.9592</v>
      </c>
      <c r="E59" t="n">
        <v>14.37</v>
      </c>
      <c r="F59" t="n">
        <v>11.7</v>
      </c>
      <c r="G59" t="n">
        <v>100.29</v>
      </c>
      <c r="H59" t="n">
        <v>1.36</v>
      </c>
      <c r="I59" t="n">
        <v>7</v>
      </c>
      <c r="J59" t="n">
        <v>198.37</v>
      </c>
      <c r="K59" t="n">
        <v>52.44</v>
      </c>
      <c r="L59" t="n">
        <v>15.25</v>
      </c>
      <c r="M59" t="n">
        <v>5</v>
      </c>
      <c r="N59" t="n">
        <v>40.68</v>
      </c>
      <c r="O59" t="n">
        <v>24699.65</v>
      </c>
      <c r="P59" t="n">
        <v>125.18</v>
      </c>
      <c r="Q59" t="n">
        <v>460.69</v>
      </c>
      <c r="R59" t="n">
        <v>45.91</v>
      </c>
      <c r="S59" t="n">
        <v>32.19</v>
      </c>
      <c r="T59" t="n">
        <v>2964.76</v>
      </c>
      <c r="U59" t="n">
        <v>0.7</v>
      </c>
      <c r="V59" t="n">
        <v>0.76</v>
      </c>
      <c r="W59" t="n">
        <v>1.46</v>
      </c>
      <c r="X59" t="n">
        <v>0.17</v>
      </c>
      <c r="Y59" t="n">
        <v>1</v>
      </c>
      <c r="Z59" t="n">
        <v>10</v>
      </c>
      <c r="AA59" t="n">
        <v>92.27849375199918</v>
      </c>
      <c r="AB59" t="n">
        <v>126.2595061912579</v>
      </c>
      <c r="AC59" t="n">
        <v>114.2094761267275</v>
      </c>
      <c r="AD59" t="n">
        <v>92278.49375199918</v>
      </c>
      <c r="AE59" t="n">
        <v>126259.5061912579</v>
      </c>
      <c r="AF59" t="n">
        <v>5.157596674928083e-06</v>
      </c>
      <c r="AG59" t="n">
        <v>5</v>
      </c>
      <c r="AH59" t="n">
        <v>114209.4761267275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6.9541</v>
      </c>
      <c r="E60" t="n">
        <v>14.38</v>
      </c>
      <c r="F60" t="n">
        <v>11.71</v>
      </c>
      <c r="G60" t="n">
        <v>100.38</v>
      </c>
      <c r="H60" t="n">
        <v>1.38</v>
      </c>
      <c r="I60" t="n">
        <v>7</v>
      </c>
      <c r="J60" t="n">
        <v>198.76</v>
      </c>
      <c r="K60" t="n">
        <v>52.44</v>
      </c>
      <c r="L60" t="n">
        <v>15.5</v>
      </c>
      <c r="M60" t="n">
        <v>3</v>
      </c>
      <c r="N60" t="n">
        <v>40.82</v>
      </c>
      <c r="O60" t="n">
        <v>24747.78</v>
      </c>
      <c r="P60" t="n">
        <v>125.18</v>
      </c>
      <c r="Q60" t="n">
        <v>460.69</v>
      </c>
      <c r="R60" t="n">
        <v>46.2</v>
      </c>
      <c r="S60" t="n">
        <v>32.19</v>
      </c>
      <c r="T60" t="n">
        <v>3109.89</v>
      </c>
      <c r="U60" t="n">
        <v>0.7</v>
      </c>
      <c r="V60" t="n">
        <v>0.76</v>
      </c>
      <c r="W60" t="n">
        <v>1.46</v>
      </c>
      <c r="X60" t="n">
        <v>0.18</v>
      </c>
      <c r="Y60" t="n">
        <v>1</v>
      </c>
      <c r="Z60" t="n">
        <v>10</v>
      </c>
      <c r="AA60" t="n">
        <v>92.3179946686282</v>
      </c>
      <c r="AB60" t="n">
        <v>126.3135530880472</v>
      </c>
      <c r="AC60" t="n">
        <v>114.2583648635425</v>
      </c>
      <c r="AD60" t="n">
        <v>92317.99466862821</v>
      </c>
      <c r="AE60" t="n">
        <v>126313.5530880472</v>
      </c>
      <c r="AF60" t="n">
        <v>5.153816967053309e-06</v>
      </c>
      <c r="AG60" t="n">
        <v>5</v>
      </c>
      <c r="AH60" t="n">
        <v>114258.3648635425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6.9564</v>
      </c>
      <c r="E61" t="n">
        <v>14.38</v>
      </c>
      <c r="F61" t="n">
        <v>11.71</v>
      </c>
      <c r="G61" t="n">
        <v>100.34</v>
      </c>
      <c r="H61" t="n">
        <v>1.4</v>
      </c>
      <c r="I61" t="n">
        <v>7</v>
      </c>
      <c r="J61" t="n">
        <v>199.15</v>
      </c>
      <c r="K61" t="n">
        <v>52.44</v>
      </c>
      <c r="L61" t="n">
        <v>15.75</v>
      </c>
      <c r="M61" t="n">
        <v>3</v>
      </c>
      <c r="N61" t="n">
        <v>40.96</v>
      </c>
      <c r="O61" t="n">
        <v>24795.95</v>
      </c>
      <c r="P61" t="n">
        <v>125.26</v>
      </c>
      <c r="Q61" t="n">
        <v>460.69</v>
      </c>
      <c r="R61" t="n">
        <v>45.93</v>
      </c>
      <c r="S61" t="n">
        <v>32.19</v>
      </c>
      <c r="T61" t="n">
        <v>2974.59</v>
      </c>
      <c r="U61" t="n">
        <v>0.7</v>
      </c>
      <c r="V61" t="n">
        <v>0.76</v>
      </c>
      <c r="W61" t="n">
        <v>1.46</v>
      </c>
      <c r="X61" t="n">
        <v>0.17</v>
      </c>
      <c r="Y61" t="n">
        <v>1</v>
      </c>
      <c r="Z61" t="n">
        <v>10</v>
      </c>
      <c r="AA61" t="n">
        <v>92.32983163303858</v>
      </c>
      <c r="AB61" t="n">
        <v>126.3297489449635</v>
      </c>
      <c r="AC61" t="n">
        <v>114.2730150106057</v>
      </c>
      <c r="AD61" t="n">
        <v>92329.83163303859</v>
      </c>
      <c r="AE61" t="n">
        <v>126329.7489449635</v>
      </c>
      <c r="AF61" t="n">
        <v>5.155521541192913e-06</v>
      </c>
      <c r="AG61" t="n">
        <v>5</v>
      </c>
      <c r="AH61" t="n">
        <v>114273.0150106057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6.9579</v>
      </c>
      <c r="E62" t="n">
        <v>14.37</v>
      </c>
      <c r="F62" t="n">
        <v>11.7</v>
      </c>
      <c r="G62" t="n">
        <v>100.31</v>
      </c>
      <c r="H62" t="n">
        <v>1.42</v>
      </c>
      <c r="I62" t="n">
        <v>7</v>
      </c>
      <c r="J62" t="n">
        <v>199.54</v>
      </c>
      <c r="K62" t="n">
        <v>52.44</v>
      </c>
      <c r="L62" t="n">
        <v>16</v>
      </c>
      <c r="M62" t="n">
        <v>3</v>
      </c>
      <c r="N62" t="n">
        <v>41.1</v>
      </c>
      <c r="O62" t="n">
        <v>24844.17</v>
      </c>
      <c r="P62" t="n">
        <v>125.04</v>
      </c>
      <c r="Q62" t="n">
        <v>460.79</v>
      </c>
      <c r="R62" t="n">
        <v>45.91</v>
      </c>
      <c r="S62" t="n">
        <v>32.19</v>
      </c>
      <c r="T62" t="n">
        <v>2962.78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92.2388498012279</v>
      </c>
      <c r="AB62" t="n">
        <v>126.205263588845</v>
      </c>
      <c r="AC62" t="n">
        <v>114.1604103621589</v>
      </c>
      <c r="AD62" t="n">
        <v>92238.8498012279</v>
      </c>
      <c r="AE62" t="n">
        <v>126205.263588845</v>
      </c>
      <c r="AF62" t="n">
        <v>5.156633219979611e-06</v>
      </c>
      <c r="AG62" t="n">
        <v>5</v>
      </c>
      <c r="AH62" t="n">
        <v>114160.4103621589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6.9571</v>
      </c>
      <c r="E63" t="n">
        <v>14.37</v>
      </c>
      <c r="F63" t="n">
        <v>11.7</v>
      </c>
      <c r="G63" t="n">
        <v>100.32</v>
      </c>
      <c r="H63" t="n">
        <v>1.44</v>
      </c>
      <c r="I63" t="n">
        <v>7</v>
      </c>
      <c r="J63" t="n">
        <v>199.93</v>
      </c>
      <c r="K63" t="n">
        <v>52.44</v>
      </c>
      <c r="L63" t="n">
        <v>16.25</v>
      </c>
      <c r="M63" t="n">
        <v>2</v>
      </c>
      <c r="N63" t="n">
        <v>41.24</v>
      </c>
      <c r="O63" t="n">
        <v>24892.44</v>
      </c>
      <c r="P63" t="n">
        <v>124.78</v>
      </c>
      <c r="Q63" t="n">
        <v>460.69</v>
      </c>
      <c r="R63" t="n">
        <v>45.96</v>
      </c>
      <c r="S63" t="n">
        <v>32.19</v>
      </c>
      <c r="T63" t="n">
        <v>2985.19</v>
      </c>
      <c r="U63" t="n">
        <v>0.7</v>
      </c>
      <c r="V63" t="n">
        <v>0.76</v>
      </c>
      <c r="W63" t="n">
        <v>1.46</v>
      </c>
      <c r="X63" t="n">
        <v>0.17</v>
      </c>
      <c r="Y63" t="n">
        <v>1</v>
      </c>
      <c r="Z63" t="n">
        <v>10</v>
      </c>
      <c r="AA63" t="n">
        <v>92.15400823365236</v>
      </c>
      <c r="AB63" t="n">
        <v>126.0891796131424</v>
      </c>
      <c r="AC63" t="n">
        <v>114.0554052781724</v>
      </c>
      <c r="AD63" t="n">
        <v>92154.00823365236</v>
      </c>
      <c r="AE63" t="n">
        <v>126089.1796131424</v>
      </c>
      <c r="AF63" t="n">
        <v>5.156040324626705e-06</v>
      </c>
      <c r="AG63" t="n">
        <v>5</v>
      </c>
      <c r="AH63" t="n">
        <v>114055.4052781724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6.9595</v>
      </c>
      <c r="E64" t="n">
        <v>14.37</v>
      </c>
      <c r="F64" t="n">
        <v>11.7</v>
      </c>
      <c r="G64" t="n">
        <v>100.28</v>
      </c>
      <c r="H64" t="n">
        <v>1.46</v>
      </c>
      <c r="I64" t="n">
        <v>7</v>
      </c>
      <c r="J64" t="n">
        <v>200.32</v>
      </c>
      <c r="K64" t="n">
        <v>52.44</v>
      </c>
      <c r="L64" t="n">
        <v>16.5</v>
      </c>
      <c r="M64" t="n">
        <v>2</v>
      </c>
      <c r="N64" t="n">
        <v>41.38</v>
      </c>
      <c r="O64" t="n">
        <v>24940.75</v>
      </c>
      <c r="P64" t="n">
        <v>124.07</v>
      </c>
      <c r="Q64" t="n">
        <v>460.69</v>
      </c>
      <c r="R64" t="n">
        <v>45.73</v>
      </c>
      <c r="S64" t="n">
        <v>32.19</v>
      </c>
      <c r="T64" t="n">
        <v>2871.3</v>
      </c>
      <c r="U64" t="n">
        <v>0.7</v>
      </c>
      <c r="V64" t="n">
        <v>0.76</v>
      </c>
      <c r="W64" t="n">
        <v>1.46</v>
      </c>
      <c r="X64" t="n">
        <v>0.17</v>
      </c>
      <c r="Y64" t="n">
        <v>1</v>
      </c>
      <c r="Z64" t="n">
        <v>10</v>
      </c>
      <c r="AA64" t="n">
        <v>91.89065189104862</v>
      </c>
      <c r="AB64" t="n">
        <v>125.7288438467303</v>
      </c>
      <c r="AC64" t="n">
        <v>113.7294594515721</v>
      </c>
      <c r="AD64" t="n">
        <v>91890.65189104862</v>
      </c>
      <c r="AE64" t="n">
        <v>125728.8438467303</v>
      </c>
      <c r="AF64" t="n">
        <v>5.157819010685423e-06</v>
      </c>
      <c r="AG64" t="n">
        <v>5</v>
      </c>
      <c r="AH64" t="n">
        <v>113729.4594515721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6.9572</v>
      </c>
      <c r="E65" t="n">
        <v>14.37</v>
      </c>
      <c r="F65" t="n">
        <v>11.7</v>
      </c>
      <c r="G65" t="n">
        <v>100.32</v>
      </c>
      <c r="H65" t="n">
        <v>1.48</v>
      </c>
      <c r="I65" t="n">
        <v>7</v>
      </c>
      <c r="J65" t="n">
        <v>200.72</v>
      </c>
      <c r="K65" t="n">
        <v>52.44</v>
      </c>
      <c r="L65" t="n">
        <v>16.75</v>
      </c>
      <c r="M65" t="n">
        <v>2</v>
      </c>
      <c r="N65" t="n">
        <v>41.52</v>
      </c>
      <c r="O65" t="n">
        <v>24989.11</v>
      </c>
      <c r="P65" t="n">
        <v>124.03</v>
      </c>
      <c r="Q65" t="n">
        <v>460.72</v>
      </c>
      <c r="R65" t="n">
        <v>45.97</v>
      </c>
      <c r="S65" t="n">
        <v>32.19</v>
      </c>
      <c r="T65" t="n">
        <v>2993.72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91.89258088295145</v>
      </c>
      <c r="AB65" t="n">
        <v>125.7314831785529</v>
      </c>
      <c r="AC65" t="n">
        <v>113.7318468892699</v>
      </c>
      <c r="AD65" t="n">
        <v>91892.58088295144</v>
      </c>
      <c r="AE65" t="n">
        <v>125731.4831785529</v>
      </c>
      <c r="AF65" t="n">
        <v>5.156114436545819e-06</v>
      </c>
      <c r="AG65" t="n">
        <v>5</v>
      </c>
      <c r="AH65" t="n">
        <v>113731.8468892699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6.9565</v>
      </c>
      <c r="E66" t="n">
        <v>14.38</v>
      </c>
      <c r="F66" t="n">
        <v>11.71</v>
      </c>
      <c r="G66" t="n">
        <v>100.33</v>
      </c>
      <c r="H66" t="n">
        <v>1.5</v>
      </c>
      <c r="I66" t="n">
        <v>7</v>
      </c>
      <c r="J66" t="n">
        <v>201.11</v>
      </c>
      <c r="K66" t="n">
        <v>52.44</v>
      </c>
      <c r="L66" t="n">
        <v>17</v>
      </c>
      <c r="M66" t="n">
        <v>2</v>
      </c>
      <c r="N66" t="n">
        <v>41.67</v>
      </c>
      <c r="O66" t="n">
        <v>25037.53</v>
      </c>
      <c r="P66" t="n">
        <v>123.91</v>
      </c>
      <c r="Q66" t="n">
        <v>460.69</v>
      </c>
      <c r="R66" t="n">
        <v>45.99</v>
      </c>
      <c r="S66" t="n">
        <v>32.19</v>
      </c>
      <c r="T66" t="n">
        <v>3000.16</v>
      </c>
      <c r="U66" t="n">
        <v>0.7</v>
      </c>
      <c r="V66" t="n">
        <v>0.76</v>
      </c>
      <c r="W66" t="n">
        <v>1.46</v>
      </c>
      <c r="X66" t="n">
        <v>0.17</v>
      </c>
      <c r="Y66" t="n">
        <v>1</v>
      </c>
      <c r="Z66" t="n">
        <v>10</v>
      </c>
      <c r="AA66" t="n">
        <v>91.85976638502231</v>
      </c>
      <c r="AB66" t="n">
        <v>125.6865849348128</v>
      </c>
      <c r="AC66" t="n">
        <v>113.6912336708973</v>
      </c>
      <c r="AD66" t="n">
        <v>91859.76638502232</v>
      </c>
      <c r="AE66" t="n">
        <v>125686.5849348128</v>
      </c>
      <c r="AF66" t="n">
        <v>5.155595653112026e-06</v>
      </c>
      <c r="AG66" t="n">
        <v>5</v>
      </c>
      <c r="AH66" t="n">
        <v>113691.2336708973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6.9585</v>
      </c>
      <c r="E67" t="n">
        <v>14.37</v>
      </c>
      <c r="F67" t="n">
        <v>11.7</v>
      </c>
      <c r="G67" t="n">
        <v>100.3</v>
      </c>
      <c r="H67" t="n">
        <v>1.52</v>
      </c>
      <c r="I67" t="n">
        <v>7</v>
      </c>
      <c r="J67" t="n">
        <v>201.5</v>
      </c>
      <c r="K67" t="n">
        <v>52.44</v>
      </c>
      <c r="L67" t="n">
        <v>17.25</v>
      </c>
      <c r="M67" t="n">
        <v>2</v>
      </c>
      <c r="N67" t="n">
        <v>41.81</v>
      </c>
      <c r="O67" t="n">
        <v>25085.99</v>
      </c>
      <c r="P67" t="n">
        <v>123.47</v>
      </c>
      <c r="Q67" t="n">
        <v>460.69</v>
      </c>
      <c r="R67" t="n">
        <v>45.89</v>
      </c>
      <c r="S67" t="n">
        <v>32.19</v>
      </c>
      <c r="T67" t="n">
        <v>2951.01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91.68898622252382</v>
      </c>
      <c r="AB67" t="n">
        <v>125.4529159821935</v>
      </c>
      <c r="AC67" t="n">
        <v>113.4798657551594</v>
      </c>
      <c r="AD67" t="n">
        <v>91688.98622252382</v>
      </c>
      <c r="AE67" t="n">
        <v>125452.9159821935</v>
      </c>
      <c r="AF67" t="n">
        <v>5.15707789149429e-06</v>
      </c>
      <c r="AG67" t="n">
        <v>5</v>
      </c>
      <c r="AH67" t="n">
        <v>113479.8657551594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6.9571</v>
      </c>
      <c r="E68" t="n">
        <v>14.37</v>
      </c>
      <c r="F68" t="n">
        <v>11.7</v>
      </c>
      <c r="G68" t="n">
        <v>100.32</v>
      </c>
      <c r="H68" t="n">
        <v>1.54</v>
      </c>
      <c r="I68" t="n">
        <v>7</v>
      </c>
      <c r="J68" t="n">
        <v>201.9</v>
      </c>
      <c r="K68" t="n">
        <v>52.44</v>
      </c>
      <c r="L68" t="n">
        <v>17.5</v>
      </c>
      <c r="M68" t="n">
        <v>1</v>
      </c>
      <c r="N68" t="n">
        <v>41.95</v>
      </c>
      <c r="O68" t="n">
        <v>25134.5</v>
      </c>
      <c r="P68" t="n">
        <v>123.25</v>
      </c>
      <c r="Q68" t="n">
        <v>460.69</v>
      </c>
      <c r="R68" t="n">
        <v>45.92</v>
      </c>
      <c r="S68" t="n">
        <v>32.19</v>
      </c>
      <c r="T68" t="n">
        <v>2968.74</v>
      </c>
      <c r="U68" t="n">
        <v>0.7</v>
      </c>
      <c r="V68" t="n">
        <v>0.76</v>
      </c>
      <c r="W68" t="n">
        <v>1.46</v>
      </c>
      <c r="X68" t="n">
        <v>0.17</v>
      </c>
      <c r="Y68" t="n">
        <v>1</v>
      </c>
      <c r="Z68" t="n">
        <v>10</v>
      </c>
      <c r="AA68" t="n">
        <v>91.62210099852108</v>
      </c>
      <c r="AB68" t="n">
        <v>125.3614006679451</v>
      </c>
      <c r="AC68" t="n">
        <v>113.3970845340604</v>
      </c>
      <c r="AD68" t="n">
        <v>91622.10099852108</v>
      </c>
      <c r="AE68" t="n">
        <v>125361.4006679451</v>
      </c>
      <c r="AF68" t="n">
        <v>5.156040324626705e-06</v>
      </c>
      <c r="AG68" t="n">
        <v>5</v>
      </c>
      <c r="AH68" t="n">
        <v>113397.0845340604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6.9587</v>
      </c>
      <c r="E69" t="n">
        <v>14.37</v>
      </c>
      <c r="F69" t="n">
        <v>11.7</v>
      </c>
      <c r="G69" t="n">
        <v>100.3</v>
      </c>
      <c r="H69" t="n">
        <v>1.56</v>
      </c>
      <c r="I69" t="n">
        <v>7</v>
      </c>
      <c r="J69" t="n">
        <v>202.29</v>
      </c>
      <c r="K69" t="n">
        <v>52.44</v>
      </c>
      <c r="L69" t="n">
        <v>17.75</v>
      </c>
      <c r="M69" t="n">
        <v>1</v>
      </c>
      <c r="N69" t="n">
        <v>42.1</v>
      </c>
      <c r="O69" t="n">
        <v>25183.06</v>
      </c>
      <c r="P69" t="n">
        <v>122.87</v>
      </c>
      <c r="Q69" t="n">
        <v>460.69</v>
      </c>
      <c r="R69" t="n">
        <v>45.91</v>
      </c>
      <c r="S69" t="n">
        <v>32.19</v>
      </c>
      <c r="T69" t="n">
        <v>2959.98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  <c r="AA69" t="n">
        <v>91.47907225908132</v>
      </c>
      <c r="AB69" t="n">
        <v>125.1657024366611</v>
      </c>
      <c r="AC69" t="n">
        <v>113.2200634673058</v>
      </c>
      <c r="AD69" t="n">
        <v>91479.07225908132</v>
      </c>
      <c r="AE69" t="n">
        <v>125165.7024366611</v>
      </c>
      <c r="AF69" t="n">
        <v>5.157226115332518e-06</v>
      </c>
      <c r="AG69" t="n">
        <v>5</v>
      </c>
      <c r="AH69" t="n">
        <v>113220.0634673058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6.9572</v>
      </c>
      <c r="E70" t="n">
        <v>14.37</v>
      </c>
      <c r="F70" t="n">
        <v>11.7</v>
      </c>
      <c r="G70" t="n">
        <v>100.32</v>
      </c>
      <c r="H70" t="n">
        <v>1.58</v>
      </c>
      <c r="I70" t="n">
        <v>7</v>
      </c>
      <c r="J70" t="n">
        <v>202.68</v>
      </c>
      <c r="K70" t="n">
        <v>52.44</v>
      </c>
      <c r="L70" t="n">
        <v>18</v>
      </c>
      <c r="M70" t="n">
        <v>0</v>
      </c>
      <c r="N70" t="n">
        <v>42.24</v>
      </c>
      <c r="O70" t="n">
        <v>25231.66</v>
      </c>
      <c r="P70" t="n">
        <v>123.08</v>
      </c>
      <c r="Q70" t="n">
        <v>460.7</v>
      </c>
      <c r="R70" t="n">
        <v>45.94</v>
      </c>
      <c r="S70" t="n">
        <v>32.19</v>
      </c>
      <c r="T70" t="n">
        <v>2978.24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91.5623164318242</v>
      </c>
      <c r="AB70" t="n">
        <v>125.2796007862816</v>
      </c>
      <c r="AC70" t="n">
        <v>113.3230915182959</v>
      </c>
      <c r="AD70" t="n">
        <v>91562.31643182421</v>
      </c>
      <c r="AE70" t="n">
        <v>125279.6007862816</v>
      </c>
      <c r="AF70" t="n">
        <v>5.156114436545819e-06</v>
      </c>
      <c r="AG70" t="n">
        <v>5</v>
      </c>
      <c r="AH70" t="n">
        <v>113323.0915182959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3.6598</v>
      </c>
      <c r="E2" t="n">
        <v>27.32</v>
      </c>
      <c r="F2" t="n">
        <v>16.98</v>
      </c>
      <c r="G2" t="n">
        <v>5.57</v>
      </c>
      <c r="H2" t="n">
        <v>0.08</v>
      </c>
      <c r="I2" t="n">
        <v>183</v>
      </c>
      <c r="J2" t="n">
        <v>213.37</v>
      </c>
      <c r="K2" t="n">
        <v>56.13</v>
      </c>
      <c r="L2" t="n">
        <v>1</v>
      </c>
      <c r="M2" t="n">
        <v>181</v>
      </c>
      <c r="N2" t="n">
        <v>46.25</v>
      </c>
      <c r="O2" t="n">
        <v>26550.29</v>
      </c>
      <c r="P2" t="n">
        <v>250.88</v>
      </c>
      <c r="Q2" t="n">
        <v>460.82</v>
      </c>
      <c r="R2" t="n">
        <v>218.82</v>
      </c>
      <c r="S2" t="n">
        <v>32.19</v>
      </c>
      <c r="T2" t="n">
        <v>88537.39</v>
      </c>
      <c r="U2" t="n">
        <v>0.15</v>
      </c>
      <c r="V2" t="n">
        <v>0.53</v>
      </c>
      <c r="W2" t="n">
        <v>1.74</v>
      </c>
      <c r="X2" t="n">
        <v>5.45</v>
      </c>
      <c r="Y2" t="n">
        <v>1</v>
      </c>
      <c r="Z2" t="n">
        <v>10</v>
      </c>
      <c r="AA2" t="n">
        <v>250.4516574982387</v>
      </c>
      <c r="AB2" t="n">
        <v>342.6790069362488</v>
      </c>
      <c r="AC2" t="n">
        <v>309.9742034673622</v>
      </c>
      <c r="AD2" t="n">
        <v>250451.6574982388</v>
      </c>
      <c r="AE2" t="n">
        <v>342679.0069362487</v>
      </c>
      <c r="AF2" t="n">
        <v>2.681740593565526e-06</v>
      </c>
      <c r="AG2" t="n">
        <v>8</v>
      </c>
      <c r="AH2" t="n">
        <v>309974.2034673622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4.2186</v>
      </c>
      <c r="E3" t="n">
        <v>23.7</v>
      </c>
      <c r="F3" t="n">
        <v>15.48</v>
      </c>
      <c r="G3" t="n">
        <v>6.98</v>
      </c>
      <c r="H3" t="n">
        <v>0.1</v>
      </c>
      <c r="I3" t="n">
        <v>133</v>
      </c>
      <c r="J3" t="n">
        <v>213.78</v>
      </c>
      <c r="K3" t="n">
        <v>56.13</v>
      </c>
      <c r="L3" t="n">
        <v>1.25</v>
      </c>
      <c r="M3" t="n">
        <v>131</v>
      </c>
      <c r="N3" t="n">
        <v>46.4</v>
      </c>
      <c r="O3" t="n">
        <v>26600.32</v>
      </c>
      <c r="P3" t="n">
        <v>228.15</v>
      </c>
      <c r="Q3" t="n">
        <v>460.87</v>
      </c>
      <c r="R3" t="n">
        <v>169.08</v>
      </c>
      <c r="S3" t="n">
        <v>32.19</v>
      </c>
      <c r="T3" t="n">
        <v>63916.37</v>
      </c>
      <c r="U3" t="n">
        <v>0.19</v>
      </c>
      <c r="V3" t="n">
        <v>0.58</v>
      </c>
      <c r="W3" t="n">
        <v>1.66</v>
      </c>
      <c r="X3" t="n">
        <v>3.94</v>
      </c>
      <c r="Y3" t="n">
        <v>1</v>
      </c>
      <c r="Z3" t="n">
        <v>10</v>
      </c>
      <c r="AA3" t="n">
        <v>203.8561950530739</v>
      </c>
      <c r="AB3" t="n">
        <v>278.9250395720834</v>
      </c>
      <c r="AC3" t="n">
        <v>252.3048252691573</v>
      </c>
      <c r="AD3" t="n">
        <v>203856.1950530739</v>
      </c>
      <c r="AE3" t="n">
        <v>278925.0395720834</v>
      </c>
      <c r="AF3" t="n">
        <v>3.091204674576624e-06</v>
      </c>
      <c r="AG3" t="n">
        <v>7</v>
      </c>
      <c r="AH3" t="n">
        <v>252304.8252691573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4.6373</v>
      </c>
      <c r="E4" t="n">
        <v>21.56</v>
      </c>
      <c r="F4" t="n">
        <v>14.56</v>
      </c>
      <c r="G4" t="n">
        <v>8.4</v>
      </c>
      <c r="H4" t="n">
        <v>0.12</v>
      </c>
      <c r="I4" t="n">
        <v>104</v>
      </c>
      <c r="J4" t="n">
        <v>214.19</v>
      </c>
      <c r="K4" t="n">
        <v>56.13</v>
      </c>
      <c r="L4" t="n">
        <v>1.5</v>
      </c>
      <c r="M4" t="n">
        <v>102</v>
      </c>
      <c r="N4" t="n">
        <v>46.56</v>
      </c>
      <c r="O4" t="n">
        <v>26650.41</v>
      </c>
      <c r="P4" t="n">
        <v>214.25</v>
      </c>
      <c r="Q4" t="n">
        <v>460.79</v>
      </c>
      <c r="R4" t="n">
        <v>139.23</v>
      </c>
      <c r="S4" t="n">
        <v>32.19</v>
      </c>
      <c r="T4" t="n">
        <v>49139.75</v>
      </c>
      <c r="U4" t="n">
        <v>0.23</v>
      </c>
      <c r="V4" t="n">
        <v>0.61</v>
      </c>
      <c r="W4" t="n">
        <v>1.61</v>
      </c>
      <c r="X4" t="n">
        <v>3.02</v>
      </c>
      <c r="Y4" t="n">
        <v>1</v>
      </c>
      <c r="Z4" t="n">
        <v>10</v>
      </c>
      <c r="AA4" t="n">
        <v>183.1629784994752</v>
      </c>
      <c r="AB4" t="n">
        <v>250.6116677631802</v>
      </c>
      <c r="AC4" t="n">
        <v>226.6936419276199</v>
      </c>
      <c r="AD4" t="n">
        <v>183162.9784994752</v>
      </c>
      <c r="AE4" t="n">
        <v>250611.6677631802</v>
      </c>
      <c r="AF4" t="n">
        <v>3.398009632914754e-06</v>
      </c>
      <c r="AG4" t="n">
        <v>7</v>
      </c>
      <c r="AH4" t="n">
        <v>226693.6419276199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4.9351</v>
      </c>
      <c r="E5" t="n">
        <v>20.26</v>
      </c>
      <c r="F5" t="n">
        <v>14.02</v>
      </c>
      <c r="G5" t="n">
        <v>9.779999999999999</v>
      </c>
      <c r="H5" t="n">
        <v>0.14</v>
      </c>
      <c r="I5" t="n">
        <v>86</v>
      </c>
      <c r="J5" t="n">
        <v>214.59</v>
      </c>
      <c r="K5" t="n">
        <v>56.13</v>
      </c>
      <c r="L5" t="n">
        <v>1.75</v>
      </c>
      <c r="M5" t="n">
        <v>84</v>
      </c>
      <c r="N5" t="n">
        <v>46.72</v>
      </c>
      <c r="O5" t="n">
        <v>26700.55</v>
      </c>
      <c r="P5" t="n">
        <v>205.87</v>
      </c>
      <c r="Q5" t="n">
        <v>460.73</v>
      </c>
      <c r="R5" t="n">
        <v>121.5</v>
      </c>
      <c r="S5" t="n">
        <v>32.19</v>
      </c>
      <c r="T5" t="n">
        <v>40362.18</v>
      </c>
      <c r="U5" t="n">
        <v>0.26</v>
      </c>
      <c r="V5" t="n">
        <v>0.64</v>
      </c>
      <c r="W5" t="n">
        <v>1.59</v>
      </c>
      <c r="X5" t="n">
        <v>2.48</v>
      </c>
      <c r="Y5" t="n">
        <v>1</v>
      </c>
      <c r="Z5" t="n">
        <v>10</v>
      </c>
      <c r="AA5" t="n">
        <v>162.7806794014924</v>
      </c>
      <c r="AB5" t="n">
        <v>222.7237069337604</v>
      </c>
      <c r="AC5" t="n">
        <v>201.4672689387523</v>
      </c>
      <c r="AD5" t="n">
        <v>162780.6794014924</v>
      </c>
      <c r="AE5" t="n">
        <v>222723.7069337604</v>
      </c>
      <c r="AF5" t="n">
        <v>3.61622438474923e-06</v>
      </c>
      <c r="AG5" t="n">
        <v>6</v>
      </c>
      <c r="AH5" t="n">
        <v>201467.2689387523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5.1717</v>
      </c>
      <c r="E6" t="n">
        <v>19.34</v>
      </c>
      <c r="F6" t="n">
        <v>13.64</v>
      </c>
      <c r="G6" t="n">
        <v>11.21</v>
      </c>
      <c r="H6" t="n">
        <v>0.17</v>
      </c>
      <c r="I6" t="n">
        <v>73</v>
      </c>
      <c r="J6" t="n">
        <v>215</v>
      </c>
      <c r="K6" t="n">
        <v>56.13</v>
      </c>
      <c r="L6" t="n">
        <v>2</v>
      </c>
      <c r="M6" t="n">
        <v>71</v>
      </c>
      <c r="N6" t="n">
        <v>46.87</v>
      </c>
      <c r="O6" t="n">
        <v>26750.75</v>
      </c>
      <c r="P6" t="n">
        <v>199.94</v>
      </c>
      <c r="Q6" t="n">
        <v>460.73</v>
      </c>
      <c r="R6" t="n">
        <v>109.08</v>
      </c>
      <c r="S6" t="n">
        <v>32.19</v>
      </c>
      <c r="T6" t="n">
        <v>34216.23</v>
      </c>
      <c r="U6" t="n">
        <v>0.3</v>
      </c>
      <c r="V6" t="n">
        <v>0.66</v>
      </c>
      <c r="W6" t="n">
        <v>1.57</v>
      </c>
      <c r="X6" t="n">
        <v>2.1</v>
      </c>
      <c r="Y6" t="n">
        <v>1</v>
      </c>
      <c r="Z6" t="n">
        <v>10</v>
      </c>
      <c r="AA6" t="n">
        <v>154.764315085692</v>
      </c>
      <c r="AB6" t="n">
        <v>211.7553636198541</v>
      </c>
      <c r="AC6" t="n">
        <v>191.5457289165552</v>
      </c>
      <c r="AD6" t="n">
        <v>154764.315085692</v>
      </c>
      <c r="AE6" t="n">
        <v>211755.3636198541</v>
      </c>
      <c r="AF6" t="n">
        <v>3.789594466294015e-06</v>
      </c>
      <c r="AG6" t="n">
        <v>6</v>
      </c>
      <c r="AH6" t="n">
        <v>191545.7289165552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5.3487</v>
      </c>
      <c r="E7" t="n">
        <v>18.7</v>
      </c>
      <c r="F7" t="n">
        <v>13.38</v>
      </c>
      <c r="G7" t="n">
        <v>12.54</v>
      </c>
      <c r="H7" t="n">
        <v>0.19</v>
      </c>
      <c r="I7" t="n">
        <v>64</v>
      </c>
      <c r="J7" t="n">
        <v>215.41</v>
      </c>
      <c r="K7" t="n">
        <v>56.13</v>
      </c>
      <c r="L7" t="n">
        <v>2.25</v>
      </c>
      <c r="M7" t="n">
        <v>62</v>
      </c>
      <c r="N7" t="n">
        <v>47.03</v>
      </c>
      <c r="O7" t="n">
        <v>26801</v>
      </c>
      <c r="P7" t="n">
        <v>195.77</v>
      </c>
      <c r="Q7" t="n">
        <v>460.73</v>
      </c>
      <c r="R7" t="n">
        <v>100.57</v>
      </c>
      <c r="S7" t="n">
        <v>32.19</v>
      </c>
      <c r="T7" t="n">
        <v>30005.5</v>
      </c>
      <c r="U7" t="n">
        <v>0.32</v>
      </c>
      <c r="V7" t="n">
        <v>0.67</v>
      </c>
      <c r="W7" t="n">
        <v>1.56</v>
      </c>
      <c r="X7" t="n">
        <v>1.85</v>
      </c>
      <c r="Y7" t="n">
        <v>1</v>
      </c>
      <c r="Z7" t="n">
        <v>10</v>
      </c>
      <c r="AA7" t="n">
        <v>149.3653993510002</v>
      </c>
      <c r="AB7" t="n">
        <v>204.3683289283003</v>
      </c>
      <c r="AC7" t="n">
        <v>184.8637024481926</v>
      </c>
      <c r="AD7" t="n">
        <v>149365.3993510002</v>
      </c>
      <c r="AE7" t="n">
        <v>204368.3289283004</v>
      </c>
      <c r="AF7" t="n">
        <v>3.919292287229885e-06</v>
      </c>
      <c r="AG7" t="n">
        <v>6</v>
      </c>
      <c r="AH7" t="n">
        <v>184863.7024481926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5.4981</v>
      </c>
      <c r="E8" t="n">
        <v>18.19</v>
      </c>
      <c r="F8" t="n">
        <v>13.17</v>
      </c>
      <c r="G8" t="n">
        <v>13.86</v>
      </c>
      <c r="H8" t="n">
        <v>0.21</v>
      </c>
      <c r="I8" t="n">
        <v>57</v>
      </c>
      <c r="J8" t="n">
        <v>215.82</v>
      </c>
      <c r="K8" t="n">
        <v>56.13</v>
      </c>
      <c r="L8" t="n">
        <v>2.5</v>
      </c>
      <c r="M8" t="n">
        <v>55</v>
      </c>
      <c r="N8" t="n">
        <v>47.19</v>
      </c>
      <c r="O8" t="n">
        <v>26851.31</v>
      </c>
      <c r="P8" t="n">
        <v>192.36</v>
      </c>
      <c r="Q8" t="n">
        <v>460.79</v>
      </c>
      <c r="R8" t="n">
        <v>93.38</v>
      </c>
      <c r="S8" t="n">
        <v>32.19</v>
      </c>
      <c r="T8" t="n">
        <v>26446.76</v>
      </c>
      <c r="U8" t="n">
        <v>0.34</v>
      </c>
      <c r="V8" t="n">
        <v>0.68</v>
      </c>
      <c r="W8" t="n">
        <v>1.55</v>
      </c>
      <c r="X8" t="n">
        <v>1.63</v>
      </c>
      <c r="Y8" t="n">
        <v>1</v>
      </c>
      <c r="Z8" t="n">
        <v>10</v>
      </c>
      <c r="AA8" t="n">
        <v>145.1324708785559</v>
      </c>
      <c r="AB8" t="n">
        <v>198.5766494486805</v>
      </c>
      <c r="AC8" t="n">
        <v>179.6247727294327</v>
      </c>
      <c r="AD8" t="n">
        <v>145132.4708785559</v>
      </c>
      <c r="AE8" t="n">
        <v>198576.6494486805</v>
      </c>
      <c r="AF8" t="n">
        <v>4.028766041172365e-06</v>
      </c>
      <c r="AG8" t="n">
        <v>6</v>
      </c>
      <c r="AH8" t="n">
        <v>179624.7727294327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5.6291</v>
      </c>
      <c r="E9" t="n">
        <v>17.76</v>
      </c>
      <c r="F9" t="n">
        <v>13</v>
      </c>
      <c r="G9" t="n">
        <v>15.29</v>
      </c>
      <c r="H9" t="n">
        <v>0.23</v>
      </c>
      <c r="I9" t="n">
        <v>51</v>
      </c>
      <c r="J9" t="n">
        <v>216.22</v>
      </c>
      <c r="K9" t="n">
        <v>56.13</v>
      </c>
      <c r="L9" t="n">
        <v>2.75</v>
      </c>
      <c r="M9" t="n">
        <v>49</v>
      </c>
      <c r="N9" t="n">
        <v>47.35</v>
      </c>
      <c r="O9" t="n">
        <v>26901.66</v>
      </c>
      <c r="P9" t="n">
        <v>189.39</v>
      </c>
      <c r="Q9" t="n">
        <v>460.85</v>
      </c>
      <c r="R9" t="n">
        <v>88.13</v>
      </c>
      <c r="S9" t="n">
        <v>32.19</v>
      </c>
      <c r="T9" t="n">
        <v>23852.71</v>
      </c>
      <c r="U9" t="n">
        <v>0.37</v>
      </c>
      <c r="V9" t="n">
        <v>0.6899999999999999</v>
      </c>
      <c r="W9" t="n">
        <v>1.53</v>
      </c>
      <c r="X9" t="n">
        <v>1.46</v>
      </c>
      <c r="Y9" t="n">
        <v>1</v>
      </c>
      <c r="Z9" t="n">
        <v>10</v>
      </c>
      <c r="AA9" t="n">
        <v>141.6220990585955</v>
      </c>
      <c r="AB9" t="n">
        <v>193.7736038579384</v>
      </c>
      <c r="AC9" t="n">
        <v>175.2801230687526</v>
      </c>
      <c r="AD9" t="n">
        <v>141622.0990585955</v>
      </c>
      <c r="AE9" t="n">
        <v>193773.6038579384</v>
      </c>
      <c r="AF9" t="n">
        <v>4.124757083785919e-06</v>
      </c>
      <c r="AG9" t="n">
        <v>6</v>
      </c>
      <c r="AH9" t="n">
        <v>175280.1230687526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5.7531</v>
      </c>
      <c r="E10" t="n">
        <v>17.38</v>
      </c>
      <c r="F10" t="n">
        <v>12.83</v>
      </c>
      <c r="G10" t="n">
        <v>16.73</v>
      </c>
      <c r="H10" t="n">
        <v>0.25</v>
      </c>
      <c r="I10" t="n">
        <v>46</v>
      </c>
      <c r="J10" t="n">
        <v>216.63</v>
      </c>
      <c r="K10" t="n">
        <v>56.13</v>
      </c>
      <c r="L10" t="n">
        <v>3</v>
      </c>
      <c r="M10" t="n">
        <v>44</v>
      </c>
      <c r="N10" t="n">
        <v>47.51</v>
      </c>
      <c r="O10" t="n">
        <v>26952.08</v>
      </c>
      <c r="P10" t="n">
        <v>186.69</v>
      </c>
      <c r="Q10" t="n">
        <v>460.73</v>
      </c>
      <c r="R10" t="n">
        <v>82.48999999999999</v>
      </c>
      <c r="S10" t="n">
        <v>32.19</v>
      </c>
      <c r="T10" t="n">
        <v>21056.38</v>
      </c>
      <c r="U10" t="n">
        <v>0.39</v>
      </c>
      <c r="V10" t="n">
        <v>0.7</v>
      </c>
      <c r="W10" t="n">
        <v>1.52</v>
      </c>
      <c r="X10" t="n">
        <v>1.29</v>
      </c>
      <c r="Y10" t="n">
        <v>1</v>
      </c>
      <c r="Z10" t="n">
        <v>10</v>
      </c>
      <c r="AA10" t="n">
        <v>138.4885059935671</v>
      </c>
      <c r="AB10" t="n">
        <v>189.4860835819994</v>
      </c>
      <c r="AC10" t="n">
        <v>171.4017977103754</v>
      </c>
      <c r="AD10" t="n">
        <v>138488.5059935671</v>
      </c>
      <c r="AE10" t="n">
        <v>189486.0835819994</v>
      </c>
      <c r="AF10" t="n">
        <v>4.215618834046076e-06</v>
      </c>
      <c r="AG10" t="n">
        <v>6</v>
      </c>
      <c r="AH10" t="n">
        <v>171401.7977103754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5.8504</v>
      </c>
      <c r="E11" t="n">
        <v>17.09</v>
      </c>
      <c r="F11" t="n">
        <v>12.71</v>
      </c>
      <c r="G11" t="n">
        <v>18.15</v>
      </c>
      <c r="H11" t="n">
        <v>0.27</v>
      </c>
      <c r="I11" t="n">
        <v>42</v>
      </c>
      <c r="J11" t="n">
        <v>217.04</v>
      </c>
      <c r="K11" t="n">
        <v>56.13</v>
      </c>
      <c r="L11" t="n">
        <v>3.25</v>
      </c>
      <c r="M11" t="n">
        <v>40</v>
      </c>
      <c r="N11" t="n">
        <v>47.66</v>
      </c>
      <c r="O11" t="n">
        <v>27002.55</v>
      </c>
      <c r="P11" t="n">
        <v>184.54</v>
      </c>
      <c r="Q11" t="n">
        <v>460.7</v>
      </c>
      <c r="R11" t="n">
        <v>78.67</v>
      </c>
      <c r="S11" t="n">
        <v>32.19</v>
      </c>
      <c r="T11" t="n">
        <v>19168.49</v>
      </c>
      <c r="U11" t="n">
        <v>0.41</v>
      </c>
      <c r="V11" t="n">
        <v>0.7</v>
      </c>
      <c r="W11" t="n">
        <v>1.51</v>
      </c>
      <c r="X11" t="n">
        <v>1.17</v>
      </c>
      <c r="Y11" t="n">
        <v>1</v>
      </c>
      <c r="Z11" t="n">
        <v>10</v>
      </c>
      <c r="AA11" t="n">
        <v>127.5059568574535</v>
      </c>
      <c r="AB11" t="n">
        <v>174.4592753381039</v>
      </c>
      <c r="AC11" t="n">
        <v>157.8091269550147</v>
      </c>
      <c r="AD11" t="n">
        <v>127505.9568574535</v>
      </c>
      <c r="AE11" t="n">
        <v>174459.2753381039</v>
      </c>
      <c r="AF11" t="n">
        <v>4.28691599775828e-06</v>
      </c>
      <c r="AG11" t="n">
        <v>5</v>
      </c>
      <c r="AH11" t="n">
        <v>157809.1269550147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5.9185</v>
      </c>
      <c r="E12" t="n">
        <v>16.9</v>
      </c>
      <c r="F12" t="n">
        <v>12.64</v>
      </c>
      <c r="G12" t="n">
        <v>19.44</v>
      </c>
      <c r="H12" t="n">
        <v>0.29</v>
      </c>
      <c r="I12" t="n">
        <v>39</v>
      </c>
      <c r="J12" t="n">
        <v>217.45</v>
      </c>
      <c r="K12" t="n">
        <v>56.13</v>
      </c>
      <c r="L12" t="n">
        <v>3.5</v>
      </c>
      <c r="M12" t="n">
        <v>37</v>
      </c>
      <c r="N12" t="n">
        <v>47.82</v>
      </c>
      <c r="O12" t="n">
        <v>27053.07</v>
      </c>
      <c r="P12" t="n">
        <v>183.2</v>
      </c>
      <c r="Q12" t="n">
        <v>460.73</v>
      </c>
      <c r="R12" t="n">
        <v>76.28</v>
      </c>
      <c r="S12" t="n">
        <v>32.19</v>
      </c>
      <c r="T12" t="n">
        <v>17989.7</v>
      </c>
      <c r="U12" t="n">
        <v>0.42</v>
      </c>
      <c r="V12" t="n">
        <v>0.71</v>
      </c>
      <c r="W12" t="n">
        <v>1.51</v>
      </c>
      <c r="X12" t="n">
        <v>1.1</v>
      </c>
      <c r="Y12" t="n">
        <v>1</v>
      </c>
      <c r="Z12" t="n">
        <v>10</v>
      </c>
      <c r="AA12" t="n">
        <v>125.9669841312402</v>
      </c>
      <c r="AB12" t="n">
        <v>172.353584959415</v>
      </c>
      <c r="AC12" t="n">
        <v>155.9044007107122</v>
      </c>
      <c r="AD12" t="n">
        <v>125966.9841312402</v>
      </c>
      <c r="AE12" t="n">
        <v>172353.584959415</v>
      </c>
      <c r="AF12" t="n">
        <v>4.336816684796319e-06</v>
      </c>
      <c r="AG12" t="n">
        <v>5</v>
      </c>
      <c r="AH12" t="n">
        <v>155904.4007107122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5.9954</v>
      </c>
      <c r="E13" t="n">
        <v>16.68</v>
      </c>
      <c r="F13" t="n">
        <v>12.55</v>
      </c>
      <c r="G13" t="n">
        <v>20.91</v>
      </c>
      <c r="H13" t="n">
        <v>0.31</v>
      </c>
      <c r="I13" t="n">
        <v>36</v>
      </c>
      <c r="J13" t="n">
        <v>217.86</v>
      </c>
      <c r="K13" t="n">
        <v>56.13</v>
      </c>
      <c r="L13" t="n">
        <v>3.75</v>
      </c>
      <c r="M13" t="n">
        <v>34</v>
      </c>
      <c r="N13" t="n">
        <v>47.98</v>
      </c>
      <c r="O13" t="n">
        <v>27103.65</v>
      </c>
      <c r="P13" t="n">
        <v>181.47</v>
      </c>
      <c r="Q13" t="n">
        <v>460.71</v>
      </c>
      <c r="R13" t="n">
        <v>73.54000000000001</v>
      </c>
      <c r="S13" t="n">
        <v>32.19</v>
      </c>
      <c r="T13" t="n">
        <v>16632.36</v>
      </c>
      <c r="U13" t="n">
        <v>0.44</v>
      </c>
      <c r="V13" t="n">
        <v>0.71</v>
      </c>
      <c r="W13" t="n">
        <v>1.5</v>
      </c>
      <c r="X13" t="n">
        <v>1.01</v>
      </c>
      <c r="Y13" t="n">
        <v>1</v>
      </c>
      <c r="Z13" t="n">
        <v>10</v>
      </c>
      <c r="AA13" t="n">
        <v>124.1780612987179</v>
      </c>
      <c r="AB13" t="n">
        <v>169.9059018182538</v>
      </c>
      <c r="AC13" t="n">
        <v>153.6903210131977</v>
      </c>
      <c r="AD13" t="n">
        <v>124178.0612987179</v>
      </c>
      <c r="AE13" t="n">
        <v>169905.9018182538</v>
      </c>
      <c r="AF13" t="n">
        <v>4.393165625078627e-06</v>
      </c>
      <c r="AG13" t="n">
        <v>5</v>
      </c>
      <c r="AH13" t="n">
        <v>153690.3210131977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6.0421</v>
      </c>
      <c r="E14" t="n">
        <v>16.55</v>
      </c>
      <c r="F14" t="n">
        <v>12.5</v>
      </c>
      <c r="G14" t="n">
        <v>22.06</v>
      </c>
      <c r="H14" t="n">
        <v>0.33</v>
      </c>
      <c r="I14" t="n">
        <v>34</v>
      </c>
      <c r="J14" t="n">
        <v>218.27</v>
      </c>
      <c r="K14" t="n">
        <v>56.13</v>
      </c>
      <c r="L14" t="n">
        <v>4</v>
      </c>
      <c r="M14" t="n">
        <v>32</v>
      </c>
      <c r="N14" t="n">
        <v>48.15</v>
      </c>
      <c r="O14" t="n">
        <v>27154.29</v>
      </c>
      <c r="P14" t="n">
        <v>180.45</v>
      </c>
      <c r="Q14" t="n">
        <v>460.73</v>
      </c>
      <c r="R14" t="n">
        <v>71.91</v>
      </c>
      <c r="S14" t="n">
        <v>32.19</v>
      </c>
      <c r="T14" t="n">
        <v>15824.99</v>
      </c>
      <c r="U14" t="n">
        <v>0.45</v>
      </c>
      <c r="V14" t="n">
        <v>0.71</v>
      </c>
      <c r="W14" t="n">
        <v>1.5</v>
      </c>
      <c r="X14" t="n">
        <v>0.97</v>
      </c>
      <c r="Y14" t="n">
        <v>1</v>
      </c>
      <c r="Z14" t="n">
        <v>10</v>
      </c>
      <c r="AA14" t="n">
        <v>123.1285277778405</v>
      </c>
      <c r="AB14" t="n">
        <v>168.4698837528389</v>
      </c>
      <c r="AC14" t="n">
        <v>152.3913544964816</v>
      </c>
      <c r="AD14" t="n">
        <v>123128.5277778405</v>
      </c>
      <c r="AE14" t="n">
        <v>168469.8837528389</v>
      </c>
      <c r="AF14" t="n">
        <v>4.427385332636283e-06</v>
      </c>
      <c r="AG14" t="n">
        <v>5</v>
      </c>
      <c r="AH14" t="n">
        <v>152391.3544964816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6.0891</v>
      </c>
      <c r="E15" t="n">
        <v>16.42</v>
      </c>
      <c r="F15" t="n">
        <v>12.46</v>
      </c>
      <c r="G15" t="n">
        <v>23.36</v>
      </c>
      <c r="H15" t="n">
        <v>0.35</v>
      </c>
      <c r="I15" t="n">
        <v>32</v>
      </c>
      <c r="J15" t="n">
        <v>218.68</v>
      </c>
      <c r="K15" t="n">
        <v>56.13</v>
      </c>
      <c r="L15" t="n">
        <v>4.25</v>
      </c>
      <c r="M15" t="n">
        <v>30</v>
      </c>
      <c r="N15" t="n">
        <v>48.31</v>
      </c>
      <c r="O15" t="n">
        <v>27204.98</v>
      </c>
      <c r="P15" t="n">
        <v>179.53</v>
      </c>
      <c r="Q15" t="n">
        <v>460.79</v>
      </c>
      <c r="R15" t="n">
        <v>70.84</v>
      </c>
      <c r="S15" t="n">
        <v>32.19</v>
      </c>
      <c r="T15" t="n">
        <v>15303.7</v>
      </c>
      <c r="U15" t="n">
        <v>0.45</v>
      </c>
      <c r="V15" t="n">
        <v>0.72</v>
      </c>
      <c r="W15" t="n">
        <v>1.5</v>
      </c>
      <c r="X15" t="n">
        <v>0.92</v>
      </c>
      <c r="Y15" t="n">
        <v>1</v>
      </c>
      <c r="Z15" t="n">
        <v>10</v>
      </c>
      <c r="AA15" t="n">
        <v>122.1360557850736</v>
      </c>
      <c r="AB15" t="n">
        <v>167.1119397875618</v>
      </c>
      <c r="AC15" t="n">
        <v>151.1630107973638</v>
      </c>
      <c r="AD15" t="n">
        <v>122136.0557850736</v>
      </c>
      <c r="AE15" t="n">
        <v>167111.9397875618</v>
      </c>
      <c r="AF15" t="n">
        <v>4.461824867009085e-06</v>
      </c>
      <c r="AG15" t="n">
        <v>5</v>
      </c>
      <c r="AH15" t="n">
        <v>151163.0107973638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6.1511</v>
      </c>
      <c r="E16" t="n">
        <v>16.26</v>
      </c>
      <c r="F16" t="n">
        <v>12.38</v>
      </c>
      <c r="G16" t="n">
        <v>24.76</v>
      </c>
      <c r="H16" t="n">
        <v>0.36</v>
      </c>
      <c r="I16" t="n">
        <v>30</v>
      </c>
      <c r="J16" t="n">
        <v>219.09</v>
      </c>
      <c r="K16" t="n">
        <v>56.13</v>
      </c>
      <c r="L16" t="n">
        <v>4.5</v>
      </c>
      <c r="M16" t="n">
        <v>28</v>
      </c>
      <c r="N16" t="n">
        <v>48.47</v>
      </c>
      <c r="O16" t="n">
        <v>27255.72</v>
      </c>
      <c r="P16" t="n">
        <v>178.02</v>
      </c>
      <c r="Q16" t="n">
        <v>460.71</v>
      </c>
      <c r="R16" t="n">
        <v>67.89</v>
      </c>
      <c r="S16" t="n">
        <v>32.19</v>
      </c>
      <c r="T16" t="n">
        <v>13837.36</v>
      </c>
      <c r="U16" t="n">
        <v>0.47</v>
      </c>
      <c r="V16" t="n">
        <v>0.72</v>
      </c>
      <c r="W16" t="n">
        <v>1.5</v>
      </c>
      <c r="X16" t="n">
        <v>0.84</v>
      </c>
      <c r="Y16" t="n">
        <v>1</v>
      </c>
      <c r="Z16" t="n">
        <v>10</v>
      </c>
      <c r="AA16" t="n">
        <v>120.7198473621394</v>
      </c>
      <c r="AB16" t="n">
        <v>165.1742209445982</v>
      </c>
      <c r="AC16" t="n">
        <v>149.4102251211665</v>
      </c>
      <c r="AD16" t="n">
        <v>120719.8473621394</v>
      </c>
      <c r="AE16" t="n">
        <v>165174.2209445982</v>
      </c>
      <c r="AF16" t="n">
        <v>4.507255742139163e-06</v>
      </c>
      <c r="AG16" t="n">
        <v>5</v>
      </c>
      <c r="AH16" t="n">
        <v>149410.2251211665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6.2165</v>
      </c>
      <c r="E17" t="n">
        <v>16.09</v>
      </c>
      <c r="F17" t="n">
        <v>12.29</v>
      </c>
      <c r="G17" t="n">
        <v>26.34</v>
      </c>
      <c r="H17" t="n">
        <v>0.38</v>
      </c>
      <c r="I17" t="n">
        <v>28</v>
      </c>
      <c r="J17" t="n">
        <v>219.51</v>
      </c>
      <c r="K17" t="n">
        <v>56.13</v>
      </c>
      <c r="L17" t="n">
        <v>4.75</v>
      </c>
      <c r="M17" t="n">
        <v>26</v>
      </c>
      <c r="N17" t="n">
        <v>48.63</v>
      </c>
      <c r="O17" t="n">
        <v>27306.53</v>
      </c>
      <c r="P17" t="n">
        <v>176.43</v>
      </c>
      <c r="Q17" t="n">
        <v>460.69</v>
      </c>
      <c r="R17" t="n">
        <v>64.98999999999999</v>
      </c>
      <c r="S17" t="n">
        <v>32.19</v>
      </c>
      <c r="T17" t="n">
        <v>12399.51</v>
      </c>
      <c r="U17" t="n">
        <v>0.5</v>
      </c>
      <c r="V17" t="n">
        <v>0.73</v>
      </c>
      <c r="W17" t="n">
        <v>1.5</v>
      </c>
      <c r="X17" t="n">
        <v>0.76</v>
      </c>
      <c r="Y17" t="n">
        <v>1</v>
      </c>
      <c r="Z17" t="n">
        <v>10</v>
      </c>
      <c r="AA17" t="n">
        <v>119.2548992351532</v>
      </c>
      <c r="AB17" t="n">
        <v>163.1698142883066</v>
      </c>
      <c r="AC17" t="n">
        <v>147.5971162229483</v>
      </c>
      <c r="AD17" t="n">
        <v>119254.8992351532</v>
      </c>
      <c r="AE17" t="n">
        <v>163169.8142883066</v>
      </c>
      <c r="AF17" t="n">
        <v>4.555177987840892e-06</v>
      </c>
      <c r="AG17" t="n">
        <v>5</v>
      </c>
      <c r="AH17" t="n">
        <v>147597.1162229483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6.2345</v>
      </c>
      <c r="E18" t="n">
        <v>16.04</v>
      </c>
      <c r="F18" t="n">
        <v>12.29</v>
      </c>
      <c r="G18" t="n">
        <v>27.3</v>
      </c>
      <c r="H18" t="n">
        <v>0.4</v>
      </c>
      <c r="I18" t="n">
        <v>27</v>
      </c>
      <c r="J18" t="n">
        <v>219.92</v>
      </c>
      <c r="K18" t="n">
        <v>56.13</v>
      </c>
      <c r="L18" t="n">
        <v>5</v>
      </c>
      <c r="M18" t="n">
        <v>25</v>
      </c>
      <c r="N18" t="n">
        <v>48.79</v>
      </c>
      <c r="O18" t="n">
        <v>27357.39</v>
      </c>
      <c r="P18" t="n">
        <v>176.11</v>
      </c>
      <c r="Q18" t="n">
        <v>460.7</v>
      </c>
      <c r="R18" t="n">
        <v>64.87</v>
      </c>
      <c r="S18" t="n">
        <v>32.19</v>
      </c>
      <c r="T18" t="n">
        <v>12344.63</v>
      </c>
      <c r="U18" t="n">
        <v>0.5</v>
      </c>
      <c r="V18" t="n">
        <v>0.73</v>
      </c>
      <c r="W18" t="n">
        <v>1.5</v>
      </c>
      <c r="X18" t="n">
        <v>0.75</v>
      </c>
      <c r="Y18" t="n">
        <v>1</v>
      </c>
      <c r="Z18" t="n">
        <v>10</v>
      </c>
      <c r="AA18" t="n">
        <v>118.9149738754859</v>
      </c>
      <c r="AB18" t="n">
        <v>162.7047134147615</v>
      </c>
      <c r="AC18" t="n">
        <v>147.1764039240011</v>
      </c>
      <c r="AD18" t="n">
        <v>118914.9738754859</v>
      </c>
      <c r="AE18" t="n">
        <v>162704.7134147615</v>
      </c>
      <c r="AF18" t="n">
        <v>4.568367596749624e-06</v>
      </c>
      <c r="AG18" t="n">
        <v>5</v>
      </c>
      <c r="AH18" t="n">
        <v>147176.4039240011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6.2929</v>
      </c>
      <c r="E19" t="n">
        <v>15.89</v>
      </c>
      <c r="F19" t="n">
        <v>12.22</v>
      </c>
      <c r="G19" t="n">
        <v>29.33</v>
      </c>
      <c r="H19" t="n">
        <v>0.42</v>
      </c>
      <c r="I19" t="n">
        <v>25</v>
      </c>
      <c r="J19" t="n">
        <v>220.33</v>
      </c>
      <c r="K19" t="n">
        <v>56.13</v>
      </c>
      <c r="L19" t="n">
        <v>5.25</v>
      </c>
      <c r="M19" t="n">
        <v>23</v>
      </c>
      <c r="N19" t="n">
        <v>48.95</v>
      </c>
      <c r="O19" t="n">
        <v>27408.3</v>
      </c>
      <c r="P19" t="n">
        <v>174.74</v>
      </c>
      <c r="Q19" t="n">
        <v>460.7</v>
      </c>
      <c r="R19" t="n">
        <v>62.92</v>
      </c>
      <c r="S19" t="n">
        <v>32.19</v>
      </c>
      <c r="T19" t="n">
        <v>11375.69</v>
      </c>
      <c r="U19" t="n">
        <v>0.51</v>
      </c>
      <c r="V19" t="n">
        <v>0.73</v>
      </c>
      <c r="W19" t="n">
        <v>1.49</v>
      </c>
      <c r="X19" t="n">
        <v>0.6899999999999999</v>
      </c>
      <c r="Y19" t="n">
        <v>1</v>
      </c>
      <c r="Z19" t="n">
        <v>10</v>
      </c>
      <c r="AA19" t="n">
        <v>117.6636819208103</v>
      </c>
      <c r="AB19" t="n">
        <v>160.9926405592703</v>
      </c>
      <c r="AC19" t="n">
        <v>145.627728898928</v>
      </c>
      <c r="AD19" t="n">
        <v>117663.6819208103</v>
      </c>
      <c r="AE19" t="n">
        <v>160992.6405592703</v>
      </c>
      <c r="AF19" t="n">
        <v>4.611160550097957e-06</v>
      </c>
      <c r="AG19" t="n">
        <v>5</v>
      </c>
      <c r="AH19" t="n">
        <v>145627.728898928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6.3244</v>
      </c>
      <c r="E20" t="n">
        <v>15.81</v>
      </c>
      <c r="F20" t="n">
        <v>12.19</v>
      </c>
      <c r="G20" t="n">
        <v>30.46</v>
      </c>
      <c r="H20" t="n">
        <v>0.44</v>
      </c>
      <c r="I20" t="n">
        <v>24</v>
      </c>
      <c r="J20" t="n">
        <v>220.74</v>
      </c>
      <c r="K20" t="n">
        <v>56.13</v>
      </c>
      <c r="L20" t="n">
        <v>5.5</v>
      </c>
      <c r="M20" t="n">
        <v>22</v>
      </c>
      <c r="N20" t="n">
        <v>49.12</v>
      </c>
      <c r="O20" t="n">
        <v>27459.27</v>
      </c>
      <c r="P20" t="n">
        <v>174.02</v>
      </c>
      <c r="Q20" t="n">
        <v>460.69</v>
      </c>
      <c r="R20" t="n">
        <v>61.75</v>
      </c>
      <c r="S20" t="n">
        <v>32.19</v>
      </c>
      <c r="T20" t="n">
        <v>10799.62</v>
      </c>
      <c r="U20" t="n">
        <v>0.52</v>
      </c>
      <c r="V20" t="n">
        <v>0.73</v>
      </c>
      <c r="W20" t="n">
        <v>1.48</v>
      </c>
      <c r="X20" t="n">
        <v>0.65</v>
      </c>
      <c r="Y20" t="n">
        <v>1</v>
      </c>
      <c r="Z20" t="n">
        <v>10</v>
      </c>
      <c r="AA20" t="n">
        <v>117.0093801132974</v>
      </c>
      <c r="AB20" t="n">
        <v>160.0973959604731</v>
      </c>
      <c r="AC20" t="n">
        <v>144.817925188156</v>
      </c>
      <c r="AD20" t="n">
        <v>117009.3801132974</v>
      </c>
      <c r="AE20" t="n">
        <v>160097.395960473</v>
      </c>
      <c r="AF20" t="n">
        <v>4.634242365688238e-06</v>
      </c>
      <c r="AG20" t="n">
        <v>5</v>
      </c>
      <c r="AH20" t="n">
        <v>144817.925188156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6.3542</v>
      </c>
      <c r="E21" t="n">
        <v>15.74</v>
      </c>
      <c r="F21" t="n">
        <v>12.15</v>
      </c>
      <c r="G21" t="n">
        <v>31.71</v>
      </c>
      <c r="H21" t="n">
        <v>0.46</v>
      </c>
      <c r="I21" t="n">
        <v>23</v>
      </c>
      <c r="J21" t="n">
        <v>221.16</v>
      </c>
      <c r="K21" t="n">
        <v>56.13</v>
      </c>
      <c r="L21" t="n">
        <v>5.75</v>
      </c>
      <c r="M21" t="n">
        <v>21</v>
      </c>
      <c r="N21" t="n">
        <v>49.28</v>
      </c>
      <c r="O21" t="n">
        <v>27510.3</v>
      </c>
      <c r="P21" t="n">
        <v>172.95</v>
      </c>
      <c r="Q21" t="n">
        <v>460.71</v>
      </c>
      <c r="R21" t="n">
        <v>60.7</v>
      </c>
      <c r="S21" t="n">
        <v>32.19</v>
      </c>
      <c r="T21" t="n">
        <v>10279.75</v>
      </c>
      <c r="U21" t="n">
        <v>0.53</v>
      </c>
      <c r="V21" t="n">
        <v>0.74</v>
      </c>
      <c r="W21" t="n">
        <v>1.48</v>
      </c>
      <c r="X21" t="n">
        <v>0.62</v>
      </c>
      <c r="Y21" t="n">
        <v>1</v>
      </c>
      <c r="Z21" t="n">
        <v>10</v>
      </c>
      <c r="AA21" t="n">
        <v>116.2427100036529</v>
      </c>
      <c r="AB21" t="n">
        <v>159.0484040933598</v>
      </c>
      <c r="AC21" t="n">
        <v>143.8690476325704</v>
      </c>
      <c r="AD21" t="n">
        <v>116242.7100036529</v>
      </c>
      <c r="AE21" t="n">
        <v>159048.4040933598</v>
      </c>
      <c r="AF21" t="n">
        <v>4.656078495992696e-06</v>
      </c>
      <c r="AG21" t="n">
        <v>5</v>
      </c>
      <c r="AH21" t="n">
        <v>143869.0476325704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6.3757</v>
      </c>
      <c r="E22" t="n">
        <v>15.68</v>
      </c>
      <c r="F22" t="n">
        <v>12.14</v>
      </c>
      <c r="G22" t="n">
        <v>33.12</v>
      </c>
      <c r="H22" t="n">
        <v>0.48</v>
      </c>
      <c r="I22" t="n">
        <v>22</v>
      </c>
      <c r="J22" t="n">
        <v>221.57</v>
      </c>
      <c r="K22" t="n">
        <v>56.13</v>
      </c>
      <c r="L22" t="n">
        <v>6</v>
      </c>
      <c r="M22" t="n">
        <v>20</v>
      </c>
      <c r="N22" t="n">
        <v>49.45</v>
      </c>
      <c r="O22" t="n">
        <v>27561.39</v>
      </c>
      <c r="P22" t="n">
        <v>172.45</v>
      </c>
      <c r="Q22" t="n">
        <v>460.69</v>
      </c>
      <c r="R22" t="n">
        <v>60.16</v>
      </c>
      <c r="S22" t="n">
        <v>32.19</v>
      </c>
      <c r="T22" t="n">
        <v>10014.12</v>
      </c>
      <c r="U22" t="n">
        <v>0.53</v>
      </c>
      <c r="V22" t="n">
        <v>0.74</v>
      </c>
      <c r="W22" t="n">
        <v>1.49</v>
      </c>
      <c r="X22" t="n">
        <v>0.61</v>
      </c>
      <c r="Y22" t="n">
        <v>1</v>
      </c>
      <c r="Z22" t="n">
        <v>10</v>
      </c>
      <c r="AA22" t="n">
        <v>115.8063225035088</v>
      </c>
      <c r="AB22" t="n">
        <v>158.4513194636052</v>
      </c>
      <c r="AC22" t="n">
        <v>143.3289479218659</v>
      </c>
      <c r="AD22" t="n">
        <v>115806.3225035088</v>
      </c>
      <c r="AE22" t="n">
        <v>158451.3194636052</v>
      </c>
      <c r="AF22" t="n">
        <v>4.671832751078127e-06</v>
      </c>
      <c r="AG22" t="n">
        <v>5</v>
      </c>
      <c r="AH22" t="n">
        <v>143328.9479218659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6.4046</v>
      </c>
      <c r="E23" t="n">
        <v>15.61</v>
      </c>
      <c r="F23" t="n">
        <v>12.11</v>
      </c>
      <c r="G23" t="n">
        <v>34.61</v>
      </c>
      <c r="H23" t="n">
        <v>0.5</v>
      </c>
      <c r="I23" t="n">
        <v>21</v>
      </c>
      <c r="J23" t="n">
        <v>221.99</v>
      </c>
      <c r="K23" t="n">
        <v>56.13</v>
      </c>
      <c r="L23" t="n">
        <v>6.25</v>
      </c>
      <c r="M23" t="n">
        <v>19</v>
      </c>
      <c r="N23" t="n">
        <v>49.61</v>
      </c>
      <c r="O23" t="n">
        <v>27612.53</v>
      </c>
      <c r="P23" t="n">
        <v>171.6</v>
      </c>
      <c r="Q23" t="n">
        <v>460.73</v>
      </c>
      <c r="R23" t="n">
        <v>59.33</v>
      </c>
      <c r="S23" t="n">
        <v>32.19</v>
      </c>
      <c r="T23" t="n">
        <v>9603</v>
      </c>
      <c r="U23" t="n">
        <v>0.54</v>
      </c>
      <c r="V23" t="n">
        <v>0.74</v>
      </c>
      <c r="W23" t="n">
        <v>1.48</v>
      </c>
      <c r="X23" t="n">
        <v>0.58</v>
      </c>
      <c r="Y23" t="n">
        <v>1</v>
      </c>
      <c r="Z23" t="n">
        <v>10</v>
      </c>
      <c r="AA23" t="n">
        <v>115.1491964701375</v>
      </c>
      <c r="AB23" t="n">
        <v>157.5522106343925</v>
      </c>
      <c r="AC23" t="n">
        <v>142.5156487774057</v>
      </c>
      <c r="AD23" t="n">
        <v>115149.1964701375</v>
      </c>
      <c r="AE23" t="n">
        <v>157552.2106343925</v>
      </c>
      <c r="AF23" t="n">
        <v>4.693009400937147e-06</v>
      </c>
      <c r="AG23" t="n">
        <v>5</v>
      </c>
      <c r="AH23" t="n">
        <v>142515.6487774057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6.4375</v>
      </c>
      <c r="E24" t="n">
        <v>15.53</v>
      </c>
      <c r="F24" t="n">
        <v>12.08</v>
      </c>
      <c r="G24" t="n">
        <v>36.23</v>
      </c>
      <c r="H24" t="n">
        <v>0.52</v>
      </c>
      <c r="I24" t="n">
        <v>20</v>
      </c>
      <c r="J24" t="n">
        <v>222.4</v>
      </c>
      <c r="K24" t="n">
        <v>56.13</v>
      </c>
      <c r="L24" t="n">
        <v>6.5</v>
      </c>
      <c r="M24" t="n">
        <v>18</v>
      </c>
      <c r="N24" t="n">
        <v>49.78</v>
      </c>
      <c r="O24" t="n">
        <v>27663.85</v>
      </c>
      <c r="P24" t="n">
        <v>171.06</v>
      </c>
      <c r="Q24" t="n">
        <v>460.7</v>
      </c>
      <c r="R24" t="n">
        <v>58.09</v>
      </c>
      <c r="S24" t="n">
        <v>32.19</v>
      </c>
      <c r="T24" t="n">
        <v>8988.709999999999</v>
      </c>
      <c r="U24" t="n">
        <v>0.55</v>
      </c>
      <c r="V24" t="n">
        <v>0.74</v>
      </c>
      <c r="W24" t="n">
        <v>1.48</v>
      </c>
      <c r="X24" t="n">
        <v>0.54</v>
      </c>
      <c r="Y24" t="n">
        <v>1</v>
      </c>
      <c r="Z24" t="n">
        <v>10</v>
      </c>
      <c r="AA24" t="n">
        <v>114.5709611896275</v>
      </c>
      <c r="AB24" t="n">
        <v>156.761043613659</v>
      </c>
      <c r="AC24" t="n">
        <v>141.7999896267209</v>
      </c>
      <c r="AD24" t="n">
        <v>114570.9611896275</v>
      </c>
      <c r="AE24" t="n">
        <v>156761.043613659</v>
      </c>
      <c r="AF24" t="n">
        <v>4.717117074998108e-06</v>
      </c>
      <c r="AG24" t="n">
        <v>5</v>
      </c>
      <c r="AH24" t="n">
        <v>141799.9896267209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6.4379</v>
      </c>
      <c r="E25" t="n">
        <v>15.53</v>
      </c>
      <c r="F25" t="n">
        <v>12.08</v>
      </c>
      <c r="G25" t="n">
        <v>36.23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170.41</v>
      </c>
      <c r="Q25" t="n">
        <v>460.79</v>
      </c>
      <c r="R25" t="n">
        <v>58.2</v>
      </c>
      <c r="S25" t="n">
        <v>32.19</v>
      </c>
      <c r="T25" t="n">
        <v>9043.99</v>
      </c>
      <c r="U25" t="n">
        <v>0.55</v>
      </c>
      <c r="V25" t="n">
        <v>0.74</v>
      </c>
      <c r="W25" t="n">
        <v>1.48</v>
      </c>
      <c r="X25" t="n">
        <v>0.54</v>
      </c>
      <c r="Y25" t="n">
        <v>1</v>
      </c>
      <c r="Z25" t="n">
        <v>10</v>
      </c>
      <c r="AA25" t="n">
        <v>114.3224106867898</v>
      </c>
      <c r="AB25" t="n">
        <v>156.4209658504022</v>
      </c>
      <c r="AC25" t="n">
        <v>141.4923684078871</v>
      </c>
      <c r="AD25" t="n">
        <v>114322.4106867898</v>
      </c>
      <c r="AE25" t="n">
        <v>156420.9658504023</v>
      </c>
      <c r="AF25" t="n">
        <v>4.717410177418303e-06</v>
      </c>
      <c r="AG25" t="n">
        <v>5</v>
      </c>
      <c r="AH25" t="n">
        <v>141492.3684078871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6.4699</v>
      </c>
      <c r="E26" t="n">
        <v>15.46</v>
      </c>
      <c r="F26" t="n">
        <v>12.04</v>
      </c>
      <c r="G26" t="n">
        <v>38.02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169.69</v>
      </c>
      <c r="Q26" t="n">
        <v>460.69</v>
      </c>
      <c r="R26" t="n">
        <v>57.06</v>
      </c>
      <c r="S26" t="n">
        <v>32.19</v>
      </c>
      <c r="T26" t="n">
        <v>8477.200000000001</v>
      </c>
      <c r="U26" t="n">
        <v>0.5600000000000001</v>
      </c>
      <c r="V26" t="n">
        <v>0.74</v>
      </c>
      <c r="W26" t="n">
        <v>1.48</v>
      </c>
      <c r="X26" t="n">
        <v>0.51</v>
      </c>
      <c r="Y26" t="n">
        <v>1</v>
      </c>
      <c r="Z26" t="n">
        <v>10</v>
      </c>
      <c r="AA26" t="n">
        <v>113.6889309770781</v>
      </c>
      <c r="AB26" t="n">
        <v>155.5542109644228</v>
      </c>
      <c r="AC26" t="n">
        <v>140.7083353917272</v>
      </c>
      <c r="AD26" t="n">
        <v>113688.9309770781</v>
      </c>
      <c r="AE26" t="n">
        <v>155554.2109644228</v>
      </c>
      <c r="AF26" t="n">
        <v>4.740858371033827e-06</v>
      </c>
      <c r="AG26" t="n">
        <v>5</v>
      </c>
      <c r="AH26" t="n">
        <v>140708.3353917272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6.4918</v>
      </c>
      <c r="E27" t="n">
        <v>15.4</v>
      </c>
      <c r="F27" t="n">
        <v>12.03</v>
      </c>
      <c r="G27" t="n">
        <v>40.1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169.32</v>
      </c>
      <c r="Q27" t="n">
        <v>460.7</v>
      </c>
      <c r="R27" t="n">
        <v>56.73</v>
      </c>
      <c r="S27" t="n">
        <v>32.19</v>
      </c>
      <c r="T27" t="n">
        <v>8318.76</v>
      </c>
      <c r="U27" t="n">
        <v>0.57</v>
      </c>
      <c r="V27" t="n">
        <v>0.74</v>
      </c>
      <c r="W27" t="n">
        <v>1.48</v>
      </c>
      <c r="X27" t="n">
        <v>0.5</v>
      </c>
      <c r="Y27" t="n">
        <v>1</v>
      </c>
      <c r="Z27" t="n">
        <v>10</v>
      </c>
      <c r="AA27" t="n">
        <v>113.3129775636666</v>
      </c>
      <c r="AB27" t="n">
        <v>155.0398149182993</v>
      </c>
      <c r="AC27" t="n">
        <v>140.2430325822862</v>
      </c>
      <c r="AD27" t="n">
        <v>113312.9775636666</v>
      </c>
      <c r="AE27" t="n">
        <v>155039.8149182993</v>
      </c>
      <c r="AF27" t="n">
        <v>4.756905728539451e-06</v>
      </c>
      <c r="AG27" t="n">
        <v>5</v>
      </c>
      <c r="AH27" t="n">
        <v>140243.0325822862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6.4957</v>
      </c>
      <c r="E28" t="n">
        <v>15.39</v>
      </c>
      <c r="F28" t="n">
        <v>12.02</v>
      </c>
      <c r="G28" t="n">
        <v>40.07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168.44</v>
      </c>
      <c r="Q28" t="n">
        <v>460.69</v>
      </c>
      <c r="R28" t="n">
        <v>56.57</v>
      </c>
      <c r="S28" t="n">
        <v>32.19</v>
      </c>
      <c r="T28" t="n">
        <v>8238.92</v>
      </c>
      <c r="U28" t="n">
        <v>0.57</v>
      </c>
      <c r="V28" t="n">
        <v>0.74</v>
      </c>
      <c r="W28" t="n">
        <v>1.47</v>
      </c>
      <c r="X28" t="n">
        <v>0.49</v>
      </c>
      <c r="Y28" t="n">
        <v>1</v>
      </c>
      <c r="Z28" t="n">
        <v>10</v>
      </c>
      <c r="AA28" t="n">
        <v>112.939261263065</v>
      </c>
      <c r="AB28" t="n">
        <v>154.528479788617</v>
      </c>
      <c r="AC28" t="n">
        <v>139.7804985597172</v>
      </c>
      <c r="AD28" t="n">
        <v>112939.261263065</v>
      </c>
      <c r="AE28" t="n">
        <v>154528.479788617</v>
      </c>
      <c r="AF28" t="n">
        <v>4.759763477136344e-06</v>
      </c>
      <c r="AG28" t="n">
        <v>5</v>
      </c>
      <c r="AH28" t="n">
        <v>139780.4985597172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6.534</v>
      </c>
      <c r="E29" t="n">
        <v>15.3</v>
      </c>
      <c r="F29" t="n">
        <v>11.97</v>
      </c>
      <c r="G29" t="n">
        <v>42.26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167.78</v>
      </c>
      <c r="Q29" t="n">
        <v>460.75</v>
      </c>
      <c r="R29" t="n">
        <v>54.87</v>
      </c>
      <c r="S29" t="n">
        <v>32.19</v>
      </c>
      <c r="T29" t="n">
        <v>7392.85</v>
      </c>
      <c r="U29" t="n">
        <v>0.59</v>
      </c>
      <c r="V29" t="n">
        <v>0.75</v>
      </c>
      <c r="W29" t="n">
        <v>1.47</v>
      </c>
      <c r="X29" t="n">
        <v>0.44</v>
      </c>
      <c r="Y29" t="n">
        <v>1</v>
      </c>
      <c r="Z29" t="n">
        <v>10</v>
      </c>
      <c r="AA29" t="n">
        <v>112.2702886358155</v>
      </c>
      <c r="AB29" t="n">
        <v>153.6131619270252</v>
      </c>
      <c r="AC29" t="n">
        <v>138.9525373501788</v>
      </c>
      <c r="AD29" t="n">
        <v>112270.2886358155</v>
      </c>
      <c r="AE29" t="n">
        <v>153613.1619270252</v>
      </c>
      <c r="AF29" t="n">
        <v>4.787828033869924e-06</v>
      </c>
      <c r="AG29" t="n">
        <v>5</v>
      </c>
      <c r="AH29" t="n">
        <v>138952.5373501788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6.5511</v>
      </c>
      <c r="E30" t="n">
        <v>15.26</v>
      </c>
      <c r="F30" t="n">
        <v>11.98</v>
      </c>
      <c r="G30" t="n">
        <v>44.91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167.24</v>
      </c>
      <c r="Q30" t="n">
        <v>460.7</v>
      </c>
      <c r="R30" t="n">
        <v>54.9</v>
      </c>
      <c r="S30" t="n">
        <v>32.19</v>
      </c>
      <c r="T30" t="n">
        <v>7410.1</v>
      </c>
      <c r="U30" t="n">
        <v>0.59</v>
      </c>
      <c r="V30" t="n">
        <v>0.75</v>
      </c>
      <c r="W30" t="n">
        <v>1.47</v>
      </c>
      <c r="X30" t="n">
        <v>0.44</v>
      </c>
      <c r="Y30" t="n">
        <v>1</v>
      </c>
      <c r="Z30" t="n">
        <v>10</v>
      </c>
      <c r="AA30" t="n">
        <v>111.8987732224026</v>
      </c>
      <c r="AB30" t="n">
        <v>153.1048381482906</v>
      </c>
      <c r="AC30" t="n">
        <v>138.4927272794496</v>
      </c>
      <c r="AD30" t="n">
        <v>111898.7732224026</v>
      </c>
      <c r="AE30" t="n">
        <v>153104.8381482906</v>
      </c>
      <c r="AF30" t="n">
        <v>4.800358162333221e-06</v>
      </c>
      <c r="AG30" t="n">
        <v>5</v>
      </c>
      <c r="AH30" t="n">
        <v>138492.7272794496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6.5563</v>
      </c>
      <c r="E31" t="n">
        <v>15.25</v>
      </c>
      <c r="F31" t="n">
        <v>11.96</v>
      </c>
      <c r="G31" t="n">
        <v>44.87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166.74</v>
      </c>
      <c r="Q31" t="n">
        <v>460.71</v>
      </c>
      <c r="R31" t="n">
        <v>54.53</v>
      </c>
      <c r="S31" t="n">
        <v>32.19</v>
      </c>
      <c r="T31" t="n">
        <v>7226.46</v>
      </c>
      <c r="U31" t="n">
        <v>0.59</v>
      </c>
      <c r="V31" t="n">
        <v>0.75</v>
      </c>
      <c r="W31" t="n">
        <v>1.47</v>
      </c>
      <c r="X31" t="n">
        <v>0.43</v>
      </c>
      <c r="Y31" t="n">
        <v>1</v>
      </c>
      <c r="Z31" t="n">
        <v>10</v>
      </c>
      <c r="AA31" t="n">
        <v>111.6514728280964</v>
      </c>
      <c r="AB31" t="n">
        <v>152.7664708386777</v>
      </c>
      <c r="AC31" t="n">
        <v>138.1866532709645</v>
      </c>
      <c r="AD31" t="n">
        <v>111651.4728280964</v>
      </c>
      <c r="AE31" t="n">
        <v>152766.4708386777</v>
      </c>
      <c r="AF31" t="n">
        <v>4.804168493795744e-06</v>
      </c>
      <c r="AG31" t="n">
        <v>5</v>
      </c>
      <c r="AH31" t="n">
        <v>138186.6532709645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6.586</v>
      </c>
      <c r="E32" t="n">
        <v>15.18</v>
      </c>
      <c r="F32" t="n">
        <v>11.94</v>
      </c>
      <c r="G32" t="n">
        <v>47.75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165.9</v>
      </c>
      <c r="Q32" t="n">
        <v>460.69</v>
      </c>
      <c r="R32" t="n">
        <v>53.52</v>
      </c>
      <c r="S32" t="n">
        <v>32.19</v>
      </c>
      <c r="T32" t="n">
        <v>6727.01</v>
      </c>
      <c r="U32" t="n">
        <v>0.6</v>
      </c>
      <c r="V32" t="n">
        <v>0.75</v>
      </c>
      <c r="W32" t="n">
        <v>1.47</v>
      </c>
      <c r="X32" t="n">
        <v>0.4</v>
      </c>
      <c r="Y32" t="n">
        <v>1</v>
      </c>
      <c r="Z32" t="n">
        <v>10</v>
      </c>
      <c r="AA32" t="n">
        <v>111.0308768581829</v>
      </c>
      <c r="AB32" t="n">
        <v>151.9173440538806</v>
      </c>
      <c r="AC32" t="n">
        <v>137.4185659547512</v>
      </c>
      <c r="AD32" t="n">
        <v>111030.8768581829</v>
      </c>
      <c r="AE32" t="n">
        <v>151917.3440538805</v>
      </c>
      <c r="AF32" t="n">
        <v>4.825931348495152e-06</v>
      </c>
      <c r="AG32" t="n">
        <v>5</v>
      </c>
      <c r="AH32" t="n">
        <v>137418.5659547512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6.5918</v>
      </c>
      <c r="E33" t="n">
        <v>15.17</v>
      </c>
      <c r="F33" t="n">
        <v>11.92</v>
      </c>
      <c r="G33" t="n">
        <v>47.7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165.73</v>
      </c>
      <c r="Q33" t="n">
        <v>460.72</v>
      </c>
      <c r="R33" t="n">
        <v>53.25</v>
      </c>
      <c r="S33" t="n">
        <v>32.19</v>
      </c>
      <c r="T33" t="n">
        <v>6593.45</v>
      </c>
      <c r="U33" t="n">
        <v>0.6</v>
      </c>
      <c r="V33" t="n">
        <v>0.75</v>
      </c>
      <c r="W33" t="n">
        <v>1.47</v>
      </c>
      <c r="X33" t="n">
        <v>0.39</v>
      </c>
      <c r="Y33" t="n">
        <v>1</v>
      </c>
      <c r="Z33" t="n">
        <v>10</v>
      </c>
      <c r="AA33" t="n">
        <v>110.90062147756</v>
      </c>
      <c r="AB33" t="n">
        <v>151.7391228956506</v>
      </c>
      <c r="AC33" t="n">
        <v>137.2573539737277</v>
      </c>
      <c r="AD33" t="n">
        <v>110900.62147756</v>
      </c>
      <c r="AE33" t="n">
        <v>151739.1228956506</v>
      </c>
      <c r="AF33" t="n">
        <v>4.830181333587965e-06</v>
      </c>
      <c r="AG33" t="n">
        <v>5</v>
      </c>
      <c r="AH33" t="n">
        <v>137257.3539737277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6.5862</v>
      </c>
      <c r="E34" t="n">
        <v>15.18</v>
      </c>
      <c r="F34" t="n">
        <v>11.94</v>
      </c>
      <c r="G34" t="n">
        <v>47.75</v>
      </c>
      <c r="H34" t="n">
        <v>0.71</v>
      </c>
      <c r="I34" t="n">
        <v>15</v>
      </c>
      <c r="J34" t="n">
        <v>226.58</v>
      </c>
      <c r="K34" t="n">
        <v>56.13</v>
      </c>
      <c r="L34" t="n">
        <v>9</v>
      </c>
      <c r="M34" t="n">
        <v>13</v>
      </c>
      <c r="N34" t="n">
        <v>51.45</v>
      </c>
      <c r="O34" t="n">
        <v>28179.08</v>
      </c>
      <c r="P34" t="n">
        <v>165.46</v>
      </c>
      <c r="Q34" t="n">
        <v>460.69</v>
      </c>
      <c r="R34" t="n">
        <v>53.49</v>
      </c>
      <c r="S34" t="n">
        <v>32.19</v>
      </c>
      <c r="T34" t="n">
        <v>6710.52</v>
      </c>
      <c r="U34" t="n">
        <v>0.6</v>
      </c>
      <c r="V34" t="n">
        <v>0.75</v>
      </c>
      <c r="W34" t="n">
        <v>1.48</v>
      </c>
      <c r="X34" t="n">
        <v>0.4</v>
      </c>
      <c r="Y34" t="n">
        <v>1</v>
      </c>
      <c r="Z34" t="n">
        <v>10</v>
      </c>
      <c r="AA34" t="n">
        <v>110.867275969473</v>
      </c>
      <c r="AB34" t="n">
        <v>151.6934981003859</v>
      </c>
      <c r="AC34" t="n">
        <v>137.2160835448882</v>
      </c>
      <c r="AD34" t="n">
        <v>110867.275969473</v>
      </c>
      <c r="AE34" t="n">
        <v>151693.4981003859</v>
      </c>
      <c r="AF34" t="n">
        <v>4.82607789970525e-06</v>
      </c>
      <c r="AG34" t="n">
        <v>5</v>
      </c>
      <c r="AH34" t="n">
        <v>137216.0835448882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6.624</v>
      </c>
      <c r="E35" t="n">
        <v>15.1</v>
      </c>
      <c r="F35" t="n">
        <v>11.89</v>
      </c>
      <c r="G35" t="n">
        <v>50.97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164.87</v>
      </c>
      <c r="Q35" t="n">
        <v>460.71</v>
      </c>
      <c r="R35" t="n">
        <v>52.2</v>
      </c>
      <c r="S35" t="n">
        <v>32.19</v>
      </c>
      <c r="T35" t="n">
        <v>6071.44</v>
      </c>
      <c r="U35" t="n">
        <v>0.62</v>
      </c>
      <c r="V35" t="n">
        <v>0.75</v>
      </c>
      <c r="W35" t="n">
        <v>1.47</v>
      </c>
      <c r="X35" t="n">
        <v>0.36</v>
      </c>
      <c r="Y35" t="n">
        <v>1</v>
      </c>
      <c r="Z35" t="n">
        <v>10</v>
      </c>
      <c r="AA35" t="n">
        <v>110.2499406469131</v>
      </c>
      <c r="AB35" t="n">
        <v>150.8488326771477</v>
      </c>
      <c r="AC35" t="n">
        <v>136.4520318041482</v>
      </c>
      <c r="AD35" t="n">
        <v>110249.9406469131</v>
      </c>
      <c r="AE35" t="n">
        <v>150848.8326771477</v>
      </c>
      <c r="AF35" t="n">
        <v>4.853776078413587e-06</v>
      </c>
      <c r="AG35" t="n">
        <v>5</v>
      </c>
      <c r="AH35" t="n">
        <v>136452.0318041482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6.619</v>
      </c>
      <c r="E36" t="n">
        <v>15.11</v>
      </c>
      <c r="F36" t="n">
        <v>11.9</v>
      </c>
      <c r="G36" t="n">
        <v>51.02</v>
      </c>
      <c r="H36" t="n">
        <v>0.74</v>
      </c>
      <c r="I36" t="n">
        <v>14</v>
      </c>
      <c r="J36" t="n">
        <v>227.42</v>
      </c>
      <c r="K36" t="n">
        <v>56.13</v>
      </c>
      <c r="L36" t="n">
        <v>9.5</v>
      </c>
      <c r="M36" t="n">
        <v>12</v>
      </c>
      <c r="N36" t="n">
        <v>51.8</v>
      </c>
      <c r="O36" t="n">
        <v>28282.83</v>
      </c>
      <c r="P36" t="n">
        <v>164.52</v>
      </c>
      <c r="Q36" t="n">
        <v>460.72</v>
      </c>
      <c r="R36" t="n">
        <v>52.4</v>
      </c>
      <c r="S36" t="n">
        <v>32.19</v>
      </c>
      <c r="T36" t="n">
        <v>6171.34</v>
      </c>
      <c r="U36" t="n">
        <v>0.61</v>
      </c>
      <c r="V36" t="n">
        <v>0.75</v>
      </c>
      <c r="W36" t="n">
        <v>1.47</v>
      </c>
      <c r="X36" t="n">
        <v>0.37</v>
      </c>
      <c r="Y36" t="n">
        <v>1</v>
      </c>
      <c r="Z36" t="n">
        <v>10</v>
      </c>
      <c r="AA36" t="n">
        <v>110.176360488731</v>
      </c>
      <c r="AB36" t="n">
        <v>150.7481570585955</v>
      </c>
      <c r="AC36" t="n">
        <v>136.3609645253315</v>
      </c>
      <c r="AD36" t="n">
        <v>110176.360488731</v>
      </c>
      <c r="AE36" t="n">
        <v>150748.1570585955</v>
      </c>
      <c r="AF36" t="n">
        <v>4.850112298161161e-06</v>
      </c>
      <c r="AG36" t="n">
        <v>5</v>
      </c>
      <c r="AH36" t="n">
        <v>136360.9645253315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6.6471</v>
      </c>
      <c r="E37" t="n">
        <v>15.04</v>
      </c>
      <c r="F37" t="n">
        <v>11.88</v>
      </c>
      <c r="G37" t="n">
        <v>54.84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163.39</v>
      </c>
      <c r="Q37" t="n">
        <v>460.69</v>
      </c>
      <c r="R37" t="n">
        <v>52.01</v>
      </c>
      <c r="S37" t="n">
        <v>32.19</v>
      </c>
      <c r="T37" t="n">
        <v>5984.21</v>
      </c>
      <c r="U37" t="n">
        <v>0.62</v>
      </c>
      <c r="V37" t="n">
        <v>0.75</v>
      </c>
      <c r="W37" t="n">
        <v>1.46</v>
      </c>
      <c r="X37" t="n">
        <v>0.35</v>
      </c>
      <c r="Y37" t="n">
        <v>1</v>
      </c>
      <c r="Z37" t="n">
        <v>10</v>
      </c>
      <c r="AA37" t="n">
        <v>109.4783439248394</v>
      </c>
      <c r="AB37" t="n">
        <v>149.7931000015621</v>
      </c>
      <c r="AC37" t="n">
        <v>135.49705677339</v>
      </c>
      <c r="AD37" t="n">
        <v>109478.3439248394</v>
      </c>
      <c r="AE37" t="n">
        <v>149793.1000015621</v>
      </c>
      <c r="AF37" t="n">
        <v>4.870702743179794e-06</v>
      </c>
      <c r="AG37" t="n">
        <v>5</v>
      </c>
      <c r="AH37" t="n">
        <v>135497.05677339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6.6433</v>
      </c>
      <c r="E38" t="n">
        <v>15.05</v>
      </c>
      <c r="F38" t="n">
        <v>11.89</v>
      </c>
      <c r="G38" t="n">
        <v>54.88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163.86</v>
      </c>
      <c r="Q38" t="n">
        <v>460.69</v>
      </c>
      <c r="R38" t="n">
        <v>52.19</v>
      </c>
      <c r="S38" t="n">
        <v>32.19</v>
      </c>
      <c r="T38" t="n">
        <v>6071.79</v>
      </c>
      <c r="U38" t="n">
        <v>0.62</v>
      </c>
      <c r="V38" t="n">
        <v>0.75</v>
      </c>
      <c r="W38" t="n">
        <v>1.47</v>
      </c>
      <c r="X38" t="n">
        <v>0.36</v>
      </c>
      <c r="Y38" t="n">
        <v>1</v>
      </c>
      <c r="Z38" t="n">
        <v>10</v>
      </c>
      <c r="AA38" t="n">
        <v>109.6912579737959</v>
      </c>
      <c r="AB38" t="n">
        <v>150.084418396449</v>
      </c>
      <c r="AC38" t="n">
        <v>135.760572149537</v>
      </c>
      <c r="AD38" t="n">
        <v>109691.2579737959</v>
      </c>
      <c r="AE38" t="n">
        <v>150084.418396449</v>
      </c>
      <c r="AF38" t="n">
        <v>4.867918270187951e-06</v>
      </c>
      <c r="AG38" t="n">
        <v>5</v>
      </c>
      <c r="AH38" t="n">
        <v>135760.572149537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6.6526</v>
      </c>
      <c r="E39" t="n">
        <v>15.03</v>
      </c>
      <c r="F39" t="n">
        <v>11.87</v>
      </c>
      <c r="G39" t="n">
        <v>54.78</v>
      </c>
      <c r="H39" t="n">
        <v>0.8</v>
      </c>
      <c r="I39" t="n">
        <v>13</v>
      </c>
      <c r="J39" t="n">
        <v>228.69</v>
      </c>
      <c r="K39" t="n">
        <v>56.13</v>
      </c>
      <c r="L39" t="n">
        <v>10.25</v>
      </c>
      <c r="M39" t="n">
        <v>11</v>
      </c>
      <c r="N39" t="n">
        <v>52.31</v>
      </c>
      <c r="O39" t="n">
        <v>28438.91</v>
      </c>
      <c r="P39" t="n">
        <v>163.46</v>
      </c>
      <c r="Q39" t="n">
        <v>460.73</v>
      </c>
      <c r="R39" t="n">
        <v>51.46</v>
      </c>
      <c r="S39" t="n">
        <v>32.19</v>
      </c>
      <c r="T39" t="n">
        <v>5709.39</v>
      </c>
      <c r="U39" t="n">
        <v>0.63</v>
      </c>
      <c r="V39" t="n">
        <v>0.75</v>
      </c>
      <c r="W39" t="n">
        <v>1.47</v>
      </c>
      <c r="X39" t="n">
        <v>0.34</v>
      </c>
      <c r="Y39" t="n">
        <v>1</v>
      </c>
      <c r="Z39" t="n">
        <v>10</v>
      </c>
      <c r="AA39" t="n">
        <v>109.4454518902449</v>
      </c>
      <c r="AB39" t="n">
        <v>149.7480956687357</v>
      </c>
      <c r="AC39" t="n">
        <v>135.4563475909247</v>
      </c>
      <c r="AD39" t="n">
        <v>109445.4518902449</v>
      </c>
      <c r="AE39" t="n">
        <v>149748.0956687357</v>
      </c>
      <c r="AF39" t="n">
        <v>4.874732901457463e-06</v>
      </c>
      <c r="AG39" t="n">
        <v>5</v>
      </c>
      <c r="AH39" t="n">
        <v>135456.3475909246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6.6556</v>
      </c>
      <c r="E40" t="n">
        <v>15.02</v>
      </c>
      <c r="F40" t="n">
        <v>11.86</v>
      </c>
      <c r="G40" t="n">
        <v>54.75</v>
      </c>
      <c r="H40" t="n">
        <v>0.8100000000000001</v>
      </c>
      <c r="I40" t="n">
        <v>13</v>
      </c>
      <c r="J40" t="n">
        <v>229.11</v>
      </c>
      <c r="K40" t="n">
        <v>56.13</v>
      </c>
      <c r="L40" t="n">
        <v>10.5</v>
      </c>
      <c r="M40" t="n">
        <v>11</v>
      </c>
      <c r="N40" t="n">
        <v>52.48</v>
      </c>
      <c r="O40" t="n">
        <v>28491.06</v>
      </c>
      <c r="P40" t="n">
        <v>162.04</v>
      </c>
      <c r="Q40" t="n">
        <v>460.7</v>
      </c>
      <c r="R40" t="n">
        <v>51.35</v>
      </c>
      <c r="S40" t="n">
        <v>32.19</v>
      </c>
      <c r="T40" t="n">
        <v>5651.34</v>
      </c>
      <c r="U40" t="n">
        <v>0.63</v>
      </c>
      <c r="V40" t="n">
        <v>0.75</v>
      </c>
      <c r="W40" t="n">
        <v>1.46</v>
      </c>
      <c r="X40" t="n">
        <v>0.33</v>
      </c>
      <c r="Y40" t="n">
        <v>1</v>
      </c>
      <c r="Z40" t="n">
        <v>10</v>
      </c>
      <c r="AA40" t="n">
        <v>108.8955241118837</v>
      </c>
      <c r="AB40" t="n">
        <v>148.9956602212809</v>
      </c>
      <c r="AC40" t="n">
        <v>134.7757235265249</v>
      </c>
      <c r="AD40" t="n">
        <v>108895.5241118837</v>
      </c>
      <c r="AE40" t="n">
        <v>148995.6602212809</v>
      </c>
      <c r="AF40" t="n">
        <v>4.876931169608918e-06</v>
      </c>
      <c r="AG40" t="n">
        <v>5</v>
      </c>
      <c r="AH40" t="n">
        <v>134775.7235265249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6.6828</v>
      </c>
      <c r="E41" t="n">
        <v>14.96</v>
      </c>
      <c r="F41" t="n">
        <v>11.84</v>
      </c>
      <c r="G41" t="n">
        <v>59.22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161.77</v>
      </c>
      <c r="Q41" t="n">
        <v>460.69</v>
      </c>
      <c r="R41" t="n">
        <v>50.72</v>
      </c>
      <c r="S41" t="n">
        <v>32.19</v>
      </c>
      <c r="T41" t="n">
        <v>5343.85</v>
      </c>
      <c r="U41" t="n">
        <v>0.63</v>
      </c>
      <c r="V41" t="n">
        <v>0.75</v>
      </c>
      <c r="W41" t="n">
        <v>1.46</v>
      </c>
      <c r="X41" t="n">
        <v>0.31</v>
      </c>
      <c r="Y41" t="n">
        <v>1</v>
      </c>
      <c r="Z41" t="n">
        <v>10</v>
      </c>
      <c r="AA41" t="n">
        <v>108.5265447200344</v>
      </c>
      <c r="AB41" t="n">
        <v>148.4908063391311</v>
      </c>
      <c r="AC41" t="n">
        <v>134.3190521903205</v>
      </c>
      <c r="AD41" t="n">
        <v>108526.5447200344</v>
      </c>
      <c r="AE41" t="n">
        <v>148490.8063391311</v>
      </c>
      <c r="AF41" t="n">
        <v>4.896862134182114e-06</v>
      </c>
      <c r="AG41" t="n">
        <v>5</v>
      </c>
      <c r="AH41" t="n">
        <v>134319.0521903204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6.6856</v>
      </c>
      <c r="E42" t="n">
        <v>14.96</v>
      </c>
      <c r="F42" t="n">
        <v>11.84</v>
      </c>
      <c r="G42" t="n">
        <v>59.19</v>
      </c>
      <c r="H42" t="n">
        <v>0.85</v>
      </c>
      <c r="I42" t="n">
        <v>12</v>
      </c>
      <c r="J42" t="n">
        <v>229.96</v>
      </c>
      <c r="K42" t="n">
        <v>56.13</v>
      </c>
      <c r="L42" t="n">
        <v>11</v>
      </c>
      <c r="M42" t="n">
        <v>10</v>
      </c>
      <c r="N42" t="n">
        <v>52.83</v>
      </c>
      <c r="O42" t="n">
        <v>28595.54</v>
      </c>
      <c r="P42" t="n">
        <v>161.81</v>
      </c>
      <c r="Q42" t="n">
        <v>460.69</v>
      </c>
      <c r="R42" t="n">
        <v>50.44</v>
      </c>
      <c r="S42" t="n">
        <v>32.19</v>
      </c>
      <c r="T42" t="n">
        <v>5203.64</v>
      </c>
      <c r="U42" t="n">
        <v>0.64</v>
      </c>
      <c r="V42" t="n">
        <v>0.75</v>
      </c>
      <c r="W42" t="n">
        <v>1.46</v>
      </c>
      <c r="X42" t="n">
        <v>0.3</v>
      </c>
      <c r="Y42" t="n">
        <v>1</v>
      </c>
      <c r="Z42" t="n">
        <v>10</v>
      </c>
      <c r="AA42" t="n">
        <v>108.5142072884168</v>
      </c>
      <c r="AB42" t="n">
        <v>148.4739257209029</v>
      </c>
      <c r="AC42" t="n">
        <v>134.3037826346038</v>
      </c>
      <c r="AD42" t="n">
        <v>108514.2072884168</v>
      </c>
      <c r="AE42" t="n">
        <v>148473.9257209029</v>
      </c>
      <c r="AF42" t="n">
        <v>4.898913851123472e-06</v>
      </c>
      <c r="AG42" t="n">
        <v>5</v>
      </c>
      <c r="AH42" t="n">
        <v>134303.7826346038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6.6799</v>
      </c>
      <c r="E43" t="n">
        <v>14.97</v>
      </c>
      <c r="F43" t="n">
        <v>11.85</v>
      </c>
      <c r="G43" t="n">
        <v>59.25</v>
      </c>
      <c r="H43" t="n">
        <v>0.87</v>
      </c>
      <c r="I43" t="n">
        <v>12</v>
      </c>
      <c r="J43" t="n">
        <v>230.38</v>
      </c>
      <c r="K43" t="n">
        <v>56.13</v>
      </c>
      <c r="L43" t="n">
        <v>11.25</v>
      </c>
      <c r="M43" t="n">
        <v>10</v>
      </c>
      <c r="N43" t="n">
        <v>53</v>
      </c>
      <c r="O43" t="n">
        <v>28647.87</v>
      </c>
      <c r="P43" t="n">
        <v>161.03</v>
      </c>
      <c r="Q43" t="n">
        <v>460.69</v>
      </c>
      <c r="R43" t="n">
        <v>50.68</v>
      </c>
      <c r="S43" t="n">
        <v>32.19</v>
      </c>
      <c r="T43" t="n">
        <v>5324.25</v>
      </c>
      <c r="U43" t="n">
        <v>0.64</v>
      </c>
      <c r="V43" t="n">
        <v>0.75</v>
      </c>
      <c r="W43" t="n">
        <v>1.47</v>
      </c>
      <c r="X43" t="n">
        <v>0.32</v>
      </c>
      <c r="Y43" t="n">
        <v>1</v>
      </c>
      <c r="Z43" t="n">
        <v>10</v>
      </c>
      <c r="AA43" t="n">
        <v>108.2910114542534</v>
      </c>
      <c r="AB43" t="n">
        <v>148.1685393338954</v>
      </c>
      <c r="AC43" t="n">
        <v>134.0275418957597</v>
      </c>
      <c r="AD43" t="n">
        <v>108291.0114542534</v>
      </c>
      <c r="AE43" t="n">
        <v>148168.5393338954</v>
      </c>
      <c r="AF43" t="n">
        <v>4.894737141635707e-06</v>
      </c>
      <c r="AG43" t="n">
        <v>5</v>
      </c>
      <c r="AH43" t="n">
        <v>134027.5418957597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6.7158</v>
      </c>
      <c r="E44" t="n">
        <v>14.89</v>
      </c>
      <c r="F44" t="n">
        <v>11.81</v>
      </c>
      <c r="G44" t="n">
        <v>64.43000000000001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9</v>
      </c>
      <c r="N44" t="n">
        <v>53.18</v>
      </c>
      <c r="O44" t="n">
        <v>28700.26</v>
      </c>
      <c r="P44" t="n">
        <v>160.01</v>
      </c>
      <c r="Q44" t="n">
        <v>460.69</v>
      </c>
      <c r="R44" t="n">
        <v>49.66</v>
      </c>
      <c r="S44" t="n">
        <v>32.19</v>
      </c>
      <c r="T44" t="n">
        <v>4817.6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107.5643873774866</v>
      </c>
      <c r="AB44" t="n">
        <v>147.1743402156717</v>
      </c>
      <c r="AC44" t="n">
        <v>133.1282277460118</v>
      </c>
      <c r="AD44" t="n">
        <v>107564.3873774866</v>
      </c>
      <c r="AE44" t="n">
        <v>147174.3402156717</v>
      </c>
      <c r="AF44" t="n">
        <v>4.921043083848123e-06</v>
      </c>
      <c r="AG44" t="n">
        <v>5</v>
      </c>
      <c r="AH44" t="n">
        <v>133128.2277460117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6.7167</v>
      </c>
      <c r="E45" t="n">
        <v>14.89</v>
      </c>
      <c r="F45" t="n">
        <v>11.81</v>
      </c>
      <c r="G45" t="n">
        <v>64.42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9</v>
      </c>
      <c r="N45" t="n">
        <v>53.36</v>
      </c>
      <c r="O45" t="n">
        <v>28752.71</v>
      </c>
      <c r="P45" t="n">
        <v>159.6</v>
      </c>
      <c r="Q45" t="n">
        <v>460.69</v>
      </c>
      <c r="R45" t="n">
        <v>49.51</v>
      </c>
      <c r="S45" t="n">
        <v>32.19</v>
      </c>
      <c r="T45" t="n">
        <v>4742.13</v>
      </c>
      <c r="U45" t="n">
        <v>0.65</v>
      </c>
      <c r="V45" t="n">
        <v>0.76</v>
      </c>
      <c r="W45" t="n">
        <v>1.46</v>
      </c>
      <c r="X45" t="n">
        <v>0.28</v>
      </c>
      <c r="Y45" t="n">
        <v>1</v>
      </c>
      <c r="Z45" t="n">
        <v>10</v>
      </c>
      <c r="AA45" t="n">
        <v>107.408300432506</v>
      </c>
      <c r="AB45" t="n">
        <v>146.9607751714793</v>
      </c>
      <c r="AC45" t="n">
        <v>132.9350450498966</v>
      </c>
      <c r="AD45" t="n">
        <v>107408.300432506</v>
      </c>
      <c r="AE45" t="n">
        <v>146960.7751714793</v>
      </c>
      <c r="AF45" t="n">
        <v>4.921702564293561e-06</v>
      </c>
      <c r="AG45" t="n">
        <v>5</v>
      </c>
      <c r="AH45" t="n">
        <v>132935.0450498966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6.7117</v>
      </c>
      <c r="E46" t="n">
        <v>14.9</v>
      </c>
      <c r="F46" t="n">
        <v>11.82</v>
      </c>
      <c r="G46" t="n">
        <v>64.48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9</v>
      </c>
      <c r="N46" t="n">
        <v>53.53</v>
      </c>
      <c r="O46" t="n">
        <v>28805.23</v>
      </c>
      <c r="P46" t="n">
        <v>160.21</v>
      </c>
      <c r="Q46" t="n">
        <v>460.69</v>
      </c>
      <c r="R46" t="n">
        <v>49.73</v>
      </c>
      <c r="S46" t="n">
        <v>32.19</v>
      </c>
      <c r="T46" t="n">
        <v>4854.9</v>
      </c>
      <c r="U46" t="n">
        <v>0.65</v>
      </c>
      <c r="V46" t="n">
        <v>0.76</v>
      </c>
      <c r="W46" t="n">
        <v>1.47</v>
      </c>
      <c r="X46" t="n">
        <v>0.29</v>
      </c>
      <c r="Y46" t="n">
        <v>1</v>
      </c>
      <c r="Z46" t="n">
        <v>10</v>
      </c>
      <c r="AA46" t="n">
        <v>107.6795680776366</v>
      </c>
      <c r="AB46" t="n">
        <v>147.3319355310307</v>
      </c>
      <c r="AC46" t="n">
        <v>133.2707823856593</v>
      </c>
      <c r="AD46" t="n">
        <v>107679.5680776366</v>
      </c>
      <c r="AE46" t="n">
        <v>147331.9355310307</v>
      </c>
      <c r="AF46" t="n">
        <v>4.918038784041136e-06</v>
      </c>
      <c r="AG46" t="n">
        <v>5</v>
      </c>
      <c r="AH46" t="n">
        <v>133270.7823856593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6.7174</v>
      </c>
      <c r="E47" t="n">
        <v>14.89</v>
      </c>
      <c r="F47" t="n">
        <v>11.81</v>
      </c>
      <c r="G47" t="n">
        <v>64.42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9</v>
      </c>
      <c r="N47" t="n">
        <v>53.71</v>
      </c>
      <c r="O47" t="n">
        <v>28857.81</v>
      </c>
      <c r="P47" t="n">
        <v>159.72</v>
      </c>
      <c r="Q47" t="n">
        <v>460.69</v>
      </c>
      <c r="R47" t="n">
        <v>49.51</v>
      </c>
      <c r="S47" t="n">
        <v>32.19</v>
      </c>
      <c r="T47" t="n">
        <v>4740.77</v>
      </c>
      <c r="U47" t="n">
        <v>0.65</v>
      </c>
      <c r="V47" t="n">
        <v>0.76</v>
      </c>
      <c r="W47" t="n">
        <v>1.46</v>
      </c>
      <c r="X47" t="n">
        <v>0.28</v>
      </c>
      <c r="Y47" t="n">
        <v>1</v>
      </c>
      <c r="Z47" t="n">
        <v>10</v>
      </c>
      <c r="AA47" t="n">
        <v>107.4449534970121</v>
      </c>
      <c r="AB47" t="n">
        <v>147.0109255113557</v>
      </c>
      <c r="AC47" t="n">
        <v>132.9804091117217</v>
      </c>
      <c r="AD47" t="n">
        <v>107444.9534970121</v>
      </c>
      <c r="AE47" t="n">
        <v>147010.9255113557</v>
      </c>
      <c r="AF47" t="n">
        <v>4.922215493528899e-06</v>
      </c>
      <c r="AG47" t="n">
        <v>5</v>
      </c>
      <c r="AH47" t="n">
        <v>132980.4091117216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6.717</v>
      </c>
      <c r="E48" t="n">
        <v>14.89</v>
      </c>
      <c r="F48" t="n">
        <v>11.81</v>
      </c>
      <c r="G48" t="n">
        <v>64.42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9</v>
      </c>
      <c r="N48" t="n">
        <v>53.88</v>
      </c>
      <c r="O48" t="n">
        <v>28910.45</v>
      </c>
      <c r="P48" t="n">
        <v>158.72</v>
      </c>
      <c r="Q48" t="n">
        <v>460.69</v>
      </c>
      <c r="R48" t="n">
        <v>49.57</v>
      </c>
      <c r="S48" t="n">
        <v>32.19</v>
      </c>
      <c r="T48" t="n">
        <v>4774.05</v>
      </c>
      <c r="U48" t="n">
        <v>0.65</v>
      </c>
      <c r="V48" t="n">
        <v>0.76</v>
      </c>
      <c r="W48" t="n">
        <v>1.46</v>
      </c>
      <c r="X48" t="n">
        <v>0.28</v>
      </c>
      <c r="Y48" t="n">
        <v>1</v>
      </c>
      <c r="Z48" t="n">
        <v>10</v>
      </c>
      <c r="AA48" t="n">
        <v>107.0886222871524</v>
      </c>
      <c r="AB48" t="n">
        <v>146.5233774298024</v>
      </c>
      <c r="AC48" t="n">
        <v>132.5393919347936</v>
      </c>
      <c r="AD48" t="n">
        <v>107088.6222871524</v>
      </c>
      <c r="AE48" t="n">
        <v>146523.3774298024</v>
      </c>
      <c r="AF48" t="n">
        <v>4.921922391108706e-06</v>
      </c>
      <c r="AG48" t="n">
        <v>5</v>
      </c>
      <c r="AH48" t="n">
        <v>132539.3919347936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6.7517</v>
      </c>
      <c r="E49" t="n">
        <v>14.81</v>
      </c>
      <c r="F49" t="n">
        <v>11.78</v>
      </c>
      <c r="G49" t="n">
        <v>70.66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8</v>
      </c>
      <c r="N49" t="n">
        <v>54.06</v>
      </c>
      <c r="O49" t="n">
        <v>28963.15</v>
      </c>
      <c r="P49" t="n">
        <v>158.02</v>
      </c>
      <c r="Q49" t="n">
        <v>460.69</v>
      </c>
      <c r="R49" t="n">
        <v>48.44</v>
      </c>
      <c r="S49" t="n">
        <v>32.19</v>
      </c>
      <c r="T49" t="n">
        <v>4213.43</v>
      </c>
      <c r="U49" t="n">
        <v>0.66</v>
      </c>
      <c r="V49" t="n">
        <v>0.76</v>
      </c>
      <c r="W49" t="n">
        <v>1.46</v>
      </c>
      <c r="X49" t="n">
        <v>0.24</v>
      </c>
      <c r="Y49" t="n">
        <v>1</v>
      </c>
      <c r="Z49" t="n">
        <v>10</v>
      </c>
      <c r="AA49" t="n">
        <v>106.50257568098</v>
      </c>
      <c r="AB49" t="n">
        <v>145.7215226086861</v>
      </c>
      <c r="AC49" t="n">
        <v>131.8140650123941</v>
      </c>
      <c r="AD49" t="n">
        <v>106502.57568098</v>
      </c>
      <c r="AE49" t="n">
        <v>145721.5226086861</v>
      </c>
      <c r="AF49" t="n">
        <v>4.94734902606054e-06</v>
      </c>
      <c r="AG49" t="n">
        <v>5</v>
      </c>
      <c r="AH49" t="n">
        <v>131814.0650123941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6.7444</v>
      </c>
      <c r="E50" t="n">
        <v>14.83</v>
      </c>
      <c r="F50" t="n">
        <v>11.79</v>
      </c>
      <c r="G50" t="n">
        <v>70.75</v>
      </c>
      <c r="H50" t="n">
        <v>0.99</v>
      </c>
      <c r="I50" t="n">
        <v>10</v>
      </c>
      <c r="J50" t="n">
        <v>233.37</v>
      </c>
      <c r="K50" t="n">
        <v>56.13</v>
      </c>
      <c r="L50" t="n">
        <v>13</v>
      </c>
      <c r="M50" t="n">
        <v>8</v>
      </c>
      <c r="N50" t="n">
        <v>54.24</v>
      </c>
      <c r="O50" t="n">
        <v>29015.91</v>
      </c>
      <c r="P50" t="n">
        <v>157.53</v>
      </c>
      <c r="Q50" t="n">
        <v>460.72</v>
      </c>
      <c r="R50" t="n">
        <v>48.88</v>
      </c>
      <c r="S50" t="n">
        <v>32.19</v>
      </c>
      <c r="T50" t="n">
        <v>4432.07</v>
      </c>
      <c r="U50" t="n">
        <v>0.66</v>
      </c>
      <c r="V50" t="n">
        <v>0.76</v>
      </c>
      <c r="W50" t="n">
        <v>1.46</v>
      </c>
      <c r="X50" t="n">
        <v>0.26</v>
      </c>
      <c r="Y50" t="n">
        <v>1</v>
      </c>
      <c r="Z50" t="n">
        <v>10</v>
      </c>
      <c r="AA50" t="n">
        <v>106.3985181068731</v>
      </c>
      <c r="AB50" t="n">
        <v>145.579146445097</v>
      </c>
      <c r="AC50" t="n">
        <v>131.6852770300317</v>
      </c>
      <c r="AD50" t="n">
        <v>106398.5181068731</v>
      </c>
      <c r="AE50" t="n">
        <v>145579.146445097</v>
      </c>
      <c r="AF50" t="n">
        <v>4.941999906891998e-06</v>
      </c>
      <c r="AG50" t="n">
        <v>5</v>
      </c>
      <c r="AH50" t="n">
        <v>131685.2770300317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6.7442</v>
      </c>
      <c r="E51" t="n">
        <v>14.83</v>
      </c>
      <c r="F51" t="n">
        <v>11.79</v>
      </c>
      <c r="G51" t="n">
        <v>70.76000000000001</v>
      </c>
      <c r="H51" t="n">
        <v>1.01</v>
      </c>
      <c r="I51" t="n">
        <v>10</v>
      </c>
      <c r="J51" t="n">
        <v>233.79</v>
      </c>
      <c r="K51" t="n">
        <v>56.13</v>
      </c>
      <c r="L51" t="n">
        <v>13.25</v>
      </c>
      <c r="M51" t="n">
        <v>8</v>
      </c>
      <c r="N51" t="n">
        <v>54.42</v>
      </c>
      <c r="O51" t="n">
        <v>29068.74</v>
      </c>
      <c r="P51" t="n">
        <v>157.82</v>
      </c>
      <c r="Q51" t="n">
        <v>460.71</v>
      </c>
      <c r="R51" t="n">
        <v>48.88</v>
      </c>
      <c r="S51" t="n">
        <v>32.19</v>
      </c>
      <c r="T51" t="n">
        <v>4432.47</v>
      </c>
      <c r="U51" t="n">
        <v>0.66</v>
      </c>
      <c r="V51" t="n">
        <v>0.76</v>
      </c>
      <c r="W51" t="n">
        <v>1.46</v>
      </c>
      <c r="X51" t="n">
        <v>0.26</v>
      </c>
      <c r="Y51" t="n">
        <v>1</v>
      </c>
      <c r="Z51" t="n">
        <v>10</v>
      </c>
      <c r="AA51" t="n">
        <v>106.5043548945831</v>
      </c>
      <c r="AB51" t="n">
        <v>145.7239570072312</v>
      </c>
      <c r="AC51" t="n">
        <v>131.8162670753588</v>
      </c>
      <c r="AD51" t="n">
        <v>106504.3548945831</v>
      </c>
      <c r="AE51" t="n">
        <v>145723.9570072312</v>
      </c>
      <c r="AF51" t="n">
        <v>4.941853355681902e-06</v>
      </c>
      <c r="AG51" t="n">
        <v>5</v>
      </c>
      <c r="AH51" t="n">
        <v>131816.2670753588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6.7469</v>
      </c>
      <c r="E52" t="n">
        <v>14.82</v>
      </c>
      <c r="F52" t="n">
        <v>11.79</v>
      </c>
      <c r="G52" t="n">
        <v>70.72</v>
      </c>
      <c r="H52" t="n">
        <v>1.02</v>
      </c>
      <c r="I52" t="n">
        <v>10</v>
      </c>
      <c r="J52" t="n">
        <v>234.22</v>
      </c>
      <c r="K52" t="n">
        <v>56.13</v>
      </c>
      <c r="L52" t="n">
        <v>13.5</v>
      </c>
      <c r="M52" t="n">
        <v>8</v>
      </c>
      <c r="N52" t="n">
        <v>54.6</v>
      </c>
      <c r="O52" t="n">
        <v>29121.64</v>
      </c>
      <c r="P52" t="n">
        <v>157.05</v>
      </c>
      <c r="Q52" t="n">
        <v>460.72</v>
      </c>
      <c r="R52" t="n">
        <v>48.8</v>
      </c>
      <c r="S52" t="n">
        <v>32.19</v>
      </c>
      <c r="T52" t="n">
        <v>4390.61</v>
      </c>
      <c r="U52" t="n">
        <v>0.66</v>
      </c>
      <c r="V52" t="n">
        <v>0.76</v>
      </c>
      <c r="W52" t="n">
        <v>1.46</v>
      </c>
      <c r="X52" t="n">
        <v>0.25</v>
      </c>
      <c r="Y52" t="n">
        <v>1</v>
      </c>
      <c r="Z52" t="n">
        <v>10</v>
      </c>
      <c r="AA52" t="n">
        <v>106.2035163959485</v>
      </c>
      <c r="AB52" t="n">
        <v>145.3123365013417</v>
      </c>
      <c r="AC52" t="n">
        <v>131.4439310528382</v>
      </c>
      <c r="AD52" t="n">
        <v>106203.5163959484</v>
      </c>
      <c r="AE52" t="n">
        <v>145312.3365013417</v>
      </c>
      <c r="AF52" t="n">
        <v>4.943831797018212e-06</v>
      </c>
      <c r="AG52" t="n">
        <v>5</v>
      </c>
      <c r="AH52" t="n">
        <v>131443.9310528382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6.7426</v>
      </c>
      <c r="E53" t="n">
        <v>14.83</v>
      </c>
      <c r="F53" t="n">
        <v>11.8</v>
      </c>
      <c r="G53" t="n">
        <v>70.78</v>
      </c>
      <c r="H53" t="n">
        <v>1.04</v>
      </c>
      <c r="I53" t="n">
        <v>10</v>
      </c>
      <c r="J53" t="n">
        <v>234.65</v>
      </c>
      <c r="K53" t="n">
        <v>56.13</v>
      </c>
      <c r="L53" t="n">
        <v>13.75</v>
      </c>
      <c r="M53" t="n">
        <v>8</v>
      </c>
      <c r="N53" t="n">
        <v>54.78</v>
      </c>
      <c r="O53" t="n">
        <v>29174.59</v>
      </c>
      <c r="P53" t="n">
        <v>156.01</v>
      </c>
      <c r="Q53" t="n">
        <v>460.69</v>
      </c>
      <c r="R53" t="n">
        <v>48.99</v>
      </c>
      <c r="S53" t="n">
        <v>32.19</v>
      </c>
      <c r="T53" t="n">
        <v>4488.81</v>
      </c>
      <c r="U53" t="n">
        <v>0.66</v>
      </c>
      <c r="V53" t="n">
        <v>0.76</v>
      </c>
      <c r="W53" t="n">
        <v>1.46</v>
      </c>
      <c r="X53" t="n">
        <v>0.26</v>
      </c>
      <c r="Y53" t="n">
        <v>1</v>
      </c>
      <c r="Z53" t="n">
        <v>10</v>
      </c>
      <c r="AA53" t="n">
        <v>105.8743692378747</v>
      </c>
      <c r="AB53" t="n">
        <v>144.8619828387176</v>
      </c>
      <c r="AC53" t="n">
        <v>131.0365585116995</v>
      </c>
      <c r="AD53" t="n">
        <v>105874.3692378747</v>
      </c>
      <c r="AE53" t="n">
        <v>144861.9828387176</v>
      </c>
      <c r="AF53" t="n">
        <v>4.940680946001126e-06</v>
      </c>
      <c r="AG53" t="n">
        <v>5</v>
      </c>
      <c r="AH53" t="n">
        <v>131036.5585116995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6.7803</v>
      </c>
      <c r="E54" t="n">
        <v>14.75</v>
      </c>
      <c r="F54" t="n">
        <v>11.76</v>
      </c>
      <c r="G54" t="n">
        <v>78.37</v>
      </c>
      <c r="H54" t="n">
        <v>1.06</v>
      </c>
      <c r="I54" t="n">
        <v>9</v>
      </c>
      <c r="J54" t="n">
        <v>235.08</v>
      </c>
      <c r="K54" t="n">
        <v>56.13</v>
      </c>
      <c r="L54" t="n">
        <v>14</v>
      </c>
      <c r="M54" t="n">
        <v>7</v>
      </c>
      <c r="N54" t="n">
        <v>54.96</v>
      </c>
      <c r="O54" t="n">
        <v>29227.61</v>
      </c>
      <c r="P54" t="n">
        <v>155.16</v>
      </c>
      <c r="Q54" t="n">
        <v>460.69</v>
      </c>
      <c r="R54" t="n">
        <v>47.64</v>
      </c>
      <c r="S54" t="n">
        <v>32.19</v>
      </c>
      <c r="T54" t="n">
        <v>3818.63</v>
      </c>
      <c r="U54" t="n">
        <v>0.68</v>
      </c>
      <c r="V54" t="n">
        <v>0.76</v>
      </c>
      <c r="W54" t="n">
        <v>1.46</v>
      </c>
      <c r="X54" t="n">
        <v>0.22</v>
      </c>
      <c r="Y54" t="n">
        <v>1</v>
      </c>
      <c r="Z54" t="n">
        <v>10</v>
      </c>
      <c r="AA54" t="n">
        <v>105.2118057696253</v>
      </c>
      <c r="AB54" t="n">
        <v>143.9554342712219</v>
      </c>
      <c r="AC54" t="n">
        <v>130.2165296671364</v>
      </c>
      <c r="AD54" t="n">
        <v>105211.8057696253</v>
      </c>
      <c r="AE54" t="n">
        <v>143955.434271222</v>
      </c>
      <c r="AF54" t="n">
        <v>4.968305849104415e-06</v>
      </c>
      <c r="AG54" t="n">
        <v>5</v>
      </c>
      <c r="AH54" t="n">
        <v>130216.5296671364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6.7809</v>
      </c>
      <c r="E55" t="n">
        <v>14.75</v>
      </c>
      <c r="F55" t="n">
        <v>11.75</v>
      </c>
      <c r="G55" t="n">
        <v>78.36</v>
      </c>
      <c r="H55" t="n">
        <v>1.08</v>
      </c>
      <c r="I55" t="n">
        <v>9</v>
      </c>
      <c r="J55" t="n">
        <v>235.51</v>
      </c>
      <c r="K55" t="n">
        <v>56.13</v>
      </c>
      <c r="L55" t="n">
        <v>14.25</v>
      </c>
      <c r="M55" t="n">
        <v>7</v>
      </c>
      <c r="N55" t="n">
        <v>55.14</v>
      </c>
      <c r="O55" t="n">
        <v>29280.69</v>
      </c>
      <c r="P55" t="n">
        <v>155.39</v>
      </c>
      <c r="Q55" t="n">
        <v>460.81</v>
      </c>
      <c r="R55" t="n">
        <v>47.58</v>
      </c>
      <c r="S55" t="n">
        <v>32.19</v>
      </c>
      <c r="T55" t="n">
        <v>3785.78</v>
      </c>
      <c r="U55" t="n">
        <v>0.68</v>
      </c>
      <c r="V55" t="n">
        <v>0.76</v>
      </c>
      <c r="W55" t="n">
        <v>1.46</v>
      </c>
      <c r="X55" t="n">
        <v>0.22</v>
      </c>
      <c r="Y55" t="n">
        <v>1</v>
      </c>
      <c r="Z55" t="n">
        <v>10</v>
      </c>
      <c r="AA55" t="n">
        <v>105.2839261032164</v>
      </c>
      <c r="AB55" t="n">
        <v>144.0541124933659</v>
      </c>
      <c r="AC55" t="n">
        <v>130.3057901782547</v>
      </c>
      <c r="AD55" t="n">
        <v>105283.9261032164</v>
      </c>
      <c r="AE55" t="n">
        <v>144054.1124933659</v>
      </c>
      <c r="AF55" t="n">
        <v>4.968745502734706e-06</v>
      </c>
      <c r="AG55" t="n">
        <v>5</v>
      </c>
      <c r="AH55" t="n">
        <v>130305.7901782547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6.7786</v>
      </c>
      <c r="E56" t="n">
        <v>14.75</v>
      </c>
      <c r="F56" t="n">
        <v>11.76</v>
      </c>
      <c r="G56" t="n">
        <v>78.40000000000001</v>
      </c>
      <c r="H56" t="n">
        <v>1.09</v>
      </c>
      <c r="I56" t="n">
        <v>9</v>
      </c>
      <c r="J56" t="n">
        <v>235.94</v>
      </c>
      <c r="K56" t="n">
        <v>56.13</v>
      </c>
      <c r="L56" t="n">
        <v>14.5</v>
      </c>
      <c r="M56" t="n">
        <v>7</v>
      </c>
      <c r="N56" t="n">
        <v>55.32</v>
      </c>
      <c r="O56" t="n">
        <v>29333.84</v>
      </c>
      <c r="P56" t="n">
        <v>155.48</v>
      </c>
      <c r="Q56" t="n">
        <v>460.69</v>
      </c>
      <c r="R56" t="n">
        <v>47.85</v>
      </c>
      <c r="S56" t="n">
        <v>32.19</v>
      </c>
      <c r="T56" t="n">
        <v>3924.68</v>
      </c>
      <c r="U56" t="n">
        <v>0.67</v>
      </c>
      <c r="V56" t="n">
        <v>0.76</v>
      </c>
      <c r="W56" t="n">
        <v>1.46</v>
      </c>
      <c r="X56" t="n">
        <v>0.23</v>
      </c>
      <c r="Y56" t="n">
        <v>1</v>
      </c>
      <c r="Z56" t="n">
        <v>10</v>
      </c>
      <c r="AA56" t="n">
        <v>105.3412056500949</v>
      </c>
      <c r="AB56" t="n">
        <v>144.1324848964003</v>
      </c>
      <c r="AC56" t="n">
        <v>130.3766828291399</v>
      </c>
      <c r="AD56" t="n">
        <v>105341.2056500949</v>
      </c>
      <c r="AE56" t="n">
        <v>144132.4848964003</v>
      </c>
      <c r="AF56" t="n">
        <v>4.967060163818591e-06</v>
      </c>
      <c r="AG56" t="n">
        <v>5</v>
      </c>
      <c r="AH56" t="n">
        <v>130376.6828291399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6.7763</v>
      </c>
      <c r="E57" t="n">
        <v>14.76</v>
      </c>
      <c r="F57" t="n">
        <v>11.76</v>
      </c>
      <c r="G57" t="n">
        <v>78.43000000000001</v>
      </c>
      <c r="H57" t="n">
        <v>1.11</v>
      </c>
      <c r="I57" t="n">
        <v>9</v>
      </c>
      <c r="J57" t="n">
        <v>236.37</v>
      </c>
      <c r="K57" t="n">
        <v>56.13</v>
      </c>
      <c r="L57" t="n">
        <v>14.75</v>
      </c>
      <c r="M57" t="n">
        <v>7</v>
      </c>
      <c r="N57" t="n">
        <v>55.5</v>
      </c>
      <c r="O57" t="n">
        <v>29387.05</v>
      </c>
      <c r="P57" t="n">
        <v>155.66</v>
      </c>
      <c r="Q57" t="n">
        <v>460.7</v>
      </c>
      <c r="R57" t="n">
        <v>48.01</v>
      </c>
      <c r="S57" t="n">
        <v>32.19</v>
      </c>
      <c r="T57" t="n">
        <v>4002.45</v>
      </c>
      <c r="U57" t="n">
        <v>0.67</v>
      </c>
      <c r="V57" t="n">
        <v>0.76</v>
      </c>
      <c r="W57" t="n">
        <v>1.46</v>
      </c>
      <c r="X57" t="n">
        <v>0.23</v>
      </c>
      <c r="Y57" t="n">
        <v>1</v>
      </c>
      <c r="Z57" t="n">
        <v>10</v>
      </c>
      <c r="AA57" t="n">
        <v>105.4260977414418</v>
      </c>
      <c r="AB57" t="n">
        <v>144.2486380009557</v>
      </c>
      <c r="AC57" t="n">
        <v>130.4817504444185</v>
      </c>
      <c r="AD57" t="n">
        <v>105426.0977414418</v>
      </c>
      <c r="AE57" t="n">
        <v>144248.6380009557</v>
      </c>
      <c r="AF57" t="n">
        <v>4.965374824902475e-06</v>
      </c>
      <c r="AG57" t="n">
        <v>5</v>
      </c>
      <c r="AH57" t="n">
        <v>130481.7504444185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6.7792</v>
      </c>
      <c r="E58" t="n">
        <v>14.75</v>
      </c>
      <c r="F58" t="n">
        <v>11.76</v>
      </c>
      <c r="G58" t="n">
        <v>78.39</v>
      </c>
      <c r="H58" t="n">
        <v>1.13</v>
      </c>
      <c r="I58" t="n">
        <v>9</v>
      </c>
      <c r="J58" t="n">
        <v>236.81</v>
      </c>
      <c r="K58" t="n">
        <v>56.13</v>
      </c>
      <c r="L58" t="n">
        <v>15</v>
      </c>
      <c r="M58" t="n">
        <v>7</v>
      </c>
      <c r="N58" t="n">
        <v>55.68</v>
      </c>
      <c r="O58" t="n">
        <v>29440.33</v>
      </c>
      <c r="P58" t="n">
        <v>154.78</v>
      </c>
      <c r="Q58" t="n">
        <v>460.71</v>
      </c>
      <c r="R58" t="n">
        <v>47.8</v>
      </c>
      <c r="S58" t="n">
        <v>32.19</v>
      </c>
      <c r="T58" t="n">
        <v>3899.82</v>
      </c>
      <c r="U58" t="n">
        <v>0.67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105.086079853436</v>
      </c>
      <c r="AB58" t="n">
        <v>143.783410526056</v>
      </c>
      <c r="AC58" t="n">
        <v>130.0609236267722</v>
      </c>
      <c r="AD58" t="n">
        <v>105086.079853436</v>
      </c>
      <c r="AE58" t="n">
        <v>143783.410526056</v>
      </c>
      <c r="AF58" t="n">
        <v>4.967499817448882e-06</v>
      </c>
      <c r="AG58" t="n">
        <v>5</v>
      </c>
      <c r="AH58" t="n">
        <v>130060.9236267722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6.776</v>
      </c>
      <c r="E59" t="n">
        <v>14.76</v>
      </c>
      <c r="F59" t="n">
        <v>11.77</v>
      </c>
      <c r="G59" t="n">
        <v>78.44</v>
      </c>
      <c r="H59" t="n">
        <v>1.14</v>
      </c>
      <c r="I59" t="n">
        <v>9</v>
      </c>
      <c r="J59" t="n">
        <v>237.24</v>
      </c>
      <c r="K59" t="n">
        <v>56.13</v>
      </c>
      <c r="L59" t="n">
        <v>15.25</v>
      </c>
      <c r="M59" t="n">
        <v>7</v>
      </c>
      <c r="N59" t="n">
        <v>55.86</v>
      </c>
      <c r="O59" t="n">
        <v>29493.67</v>
      </c>
      <c r="P59" t="n">
        <v>154.14</v>
      </c>
      <c r="Q59" t="n">
        <v>460.69</v>
      </c>
      <c r="R59" t="n">
        <v>48.11</v>
      </c>
      <c r="S59" t="n">
        <v>32.19</v>
      </c>
      <c r="T59" t="n">
        <v>4053.97</v>
      </c>
      <c r="U59" t="n">
        <v>0.67</v>
      </c>
      <c r="V59" t="n">
        <v>0.76</v>
      </c>
      <c r="W59" t="n">
        <v>1.46</v>
      </c>
      <c r="X59" t="n">
        <v>0.23</v>
      </c>
      <c r="Y59" t="n">
        <v>1</v>
      </c>
      <c r="Z59" t="n">
        <v>10</v>
      </c>
      <c r="AA59" t="n">
        <v>104.8907905661599</v>
      </c>
      <c r="AB59" t="n">
        <v>143.5162071076496</v>
      </c>
      <c r="AC59" t="n">
        <v>129.819221727596</v>
      </c>
      <c r="AD59" t="n">
        <v>104890.7905661599</v>
      </c>
      <c r="AE59" t="n">
        <v>143516.2071076496</v>
      </c>
      <c r="AF59" t="n">
        <v>4.965154998087329e-06</v>
      </c>
      <c r="AG59" t="n">
        <v>5</v>
      </c>
      <c r="AH59" t="n">
        <v>129819.221727596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6.7766</v>
      </c>
      <c r="E60" t="n">
        <v>14.76</v>
      </c>
      <c r="F60" t="n">
        <v>11.76</v>
      </c>
      <c r="G60" t="n">
        <v>78.43000000000001</v>
      </c>
      <c r="H60" t="n">
        <v>1.16</v>
      </c>
      <c r="I60" t="n">
        <v>9</v>
      </c>
      <c r="J60" t="n">
        <v>237.67</v>
      </c>
      <c r="K60" t="n">
        <v>56.13</v>
      </c>
      <c r="L60" t="n">
        <v>15.5</v>
      </c>
      <c r="M60" t="n">
        <v>7</v>
      </c>
      <c r="N60" t="n">
        <v>56.05</v>
      </c>
      <c r="O60" t="n">
        <v>29547.07</v>
      </c>
      <c r="P60" t="n">
        <v>153.66</v>
      </c>
      <c r="Q60" t="n">
        <v>460.69</v>
      </c>
      <c r="R60" t="n">
        <v>48</v>
      </c>
      <c r="S60" t="n">
        <v>32.19</v>
      </c>
      <c r="T60" t="n">
        <v>3997.36</v>
      </c>
      <c r="U60" t="n">
        <v>0.67</v>
      </c>
      <c r="V60" t="n">
        <v>0.76</v>
      </c>
      <c r="W60" t="n">
        <v>1.46</v>
      </c>
      <c r="X60" t="n">
        <v>0.23</v>
      </c>
      <c r="Y60" t="n">
        <v>1</v>
      </c>
      <c r="Z60" t="n">
        <v>10</v>
      </c>
      <c r="AA60" t="n">
        <v>104.7095777338049</v>
      </c>
      <c r="AB60" t="n">
        <v>143.2682637158757</v>
      </c>
      <c r="AC60" t="n">
        <v>129.5949417051422</v>
      </c>
      <c r="AD60" t="n">
        <v>104709.5777338049</v>
      </c>
      <c r="AE60" t="n">
        <v>143268.2637158757</v>
      </c>
      <c r="AF60" t="n">
        <v>4.96559465171762e-06</v>
      </c>
      <c r="AG60" t="n">
        <v>5</v>
      </c>
      <c r="AH60" t="n">
        <v>129594.9417051422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6.8072</v>
      </c>
      <c r="E61" t="n">
        <v>14.69</v>
      </c>
      <c r="F61" t="n">
        <v>11.74</v>
      </c>
      <c r="G61" t="n">
        <v>88.05</v>
      </c>
      <c r="H61" t="n">
        <v>1.18</v>
      </c>
      <c r="I61" t="n">
        <v>8</v>
      </c>
      <c r="J61" t="n">
        <v>238.11</v>
      </c>
      <c r="K61" t="n">
        <v>56.13</v>
      </c>
      <c r="L61" t="n">
        <v>15.75</v>
      </c>
      <c r="M61" t="n">
        <v>6</v>
      </c>
      <c r="N61" t="n">
        <v>56.23</v>
      </c>
      <c r="O61" t="n">
        <v>29600.54</v>
      </c>
      <c r="P61" t="n">
        <v>152.72</v>
      </c>
      <c r="Q61" t="n">
        <v>460.69</v>
      </c>
      <c r="R61" t="n">
        <v>47.11</v>
      </c>
      <c r="S61" t="n">
        <v>32.19</v>
      </c>
      <c r="T61" t="n">
        <v>3556.98</v>
      </c>
      <c r="U61" t="n">
        <v>0.68</v>
      </c>
      <c r="V61" t="n">
        <v>0.76</v>
      </c>
      <c r="W61" t="n">
        <v>1.46</v>
      </c>
      <c r="X61" t="n">
        <v>0.21</v>
      </c>
      <c r="Y61" t="n">
        <v>1</v>
      </c>
      <c r="Z61" t="n">
        <v>10</v>
      </c>
      <c r="AA61" t="n">
        <v>104.0959466270198</v>
      </c>
      <c r="AB61" t="n">
        <v>142.428666564079</v>
      </c>
      <c r="AC61" t="n">
        <v>128.8354745271307</v>
      </c>
      <c r="AD61" t="n">
        <v>104095.9466270198</v>
      </c>
      <c r="AE61" t="n">
        <v>142428.6665640789</v>
      </c>
      <c r="AF61" t="n">
        <v>4.988016986862466e-06</v>
      </c>
      <c r="AG61" t="n">
        <v>5</v>
      </c>
      <c r="AH61" t="n">
        <v>128835.4745271307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6.8137</v>
      </c>
      <c r="E62" t="n">
        <v>14.68</v>
      </c>
      <c r="F62" t="n">
        <v>11.73</v>
      </c>
      <c r="G62" t="n">
        <v>87.94</v>
      </c>
      <c r="H62" t="n">
        <v>1.19</v>
      </c>
      <c r="I62" t="n">
        <v>8</v>
      </c>
      <c r="J62" t="n">
        <v>238.54</v>
      </c>
      <c r="K62" t="n">
        <v>56.13</v>
      </c>
      <c r="L62" t="n">
        <v>16</v>
      </c>
      <c r="M62" t="n">
        <v>6</v>
      </c>
      <c r="N62" t="n">
        <v>56.41</v>
      </c>
      <c r="O62" t="n">
        <v>29654.08</v>
      </c>
      <c r="P62" t="n">
        <v>152.34</v>
      </c>
      <c r="Q62" t="n">
        <v>460.69</v>
      </c>
      <c r="R62" t="n">
        <v>46.73</v>
      </c>
      <c r="S62" t="n">
        <v>32.19</v>
      </c>
      <c r="T62" t="n">
        <v>3367.78</v>
      </c>
      <c r="U62" t="n">
        <v>0.6899999999999999</v>
      </c>
      <c r="V62" t="n">
        <v>0.76</v>
      </c>
      <c r="W62" t="n">
        <v>1.46</v>
      </c>
      <c r="X62" t="n">
        <v>0.19</v>
      </c>
      <c r="Y62" t="n">
        <v>1</v>
      </c>
      <c r="Z62" t="n">
        <v>10</v>
      </c>
      <c r="AA62" t="n">
        <v>103.8996970329503</v>
      </c>
      <c r="AB62" t="n">
        <v>142.160149211552</v>
      </c>
      <c r="AC62" t="n">
        <v>128.5925840938624</v>
      </c>
      <c r="AD62" t="n">
        <v>103899.6970329503</v>
      </c>
      <c r="AE62" t="n">
        <v>142160.149211552</v>
      </c>
      <c r="AF62" t="n">
        <v>4.992779901190619e-06</v>
      </c>
      <c r="AG62" t="n">
        <v>5</v>
      </c>
      <c r="AH62" t="n">
        <v>128592.5840938624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6.8131</v>
      </c>
      <c r="E63" t="n">
        <v>14.68</v>
      </c>
      <c r="F63" t="n">
        <v>11.73</v>
      </c>
      <c r="G63" t="n">
        <v>87.95</v>
      </c>
      <c r="H63" t="n">
        <v>1.21</v>
      </c>
      <c r="I63" t="n">
        <v>8</v>
      </c>
      <c r="J63" t="n">
        <v>238.97</v>
      </c>
      <c r="K63" t="n">
        <v>56.13</v>
      </c>
      <c r="L63" t="n">
        <v>16.25</v>
      </c>
      <c r="M63" t="n">
        <v>6</v>
      </c>
      <c r="N63" t="n">
        <v>56.6</v>
      </c>
      <c r="O63" t="n">
        <v>29707.68</v>
      </c>
      <c r="P63" t="n">
        <v>152.39</v>
      </c>
      <c r="Q63" t="n">
        <v>460.7</v>
      </c>
      <c r="R63" t="n">
        <v>46.79</v>
      </c>
      <c r="S63" t="n">
        <v>32.19</v>
      </c>
      <c r="T63" t="n">
        <v>3397.65</v>
      </c>
      <c r="U63" t="n">
        <v>0.6899999999999999</v>
      </c>
      <c r="V63" t="n">
        <v>0.76</v>
      </c>
      <c r="W63" t="n">
        <v>1.46</v>
      </c>
      <c r="X63" t="n">
        <v>0.19</v>
      </c>
      <c r="Y63" t="n">
        <v>1</v>
      </c>
      <c r="Z63" t="n">
        <v>10</v>
      </c>
      <c r="AA63" t="n">
        <v>103.9226766650929</v>
      </c>
      <c r="AB63" t="n">
        <v>142.1915909580395</v>
      </c>
      <c r="AC63" t="n">
        <v>128.6210250841939</v>
      </c>
      <c r="AD63" t="n">
        <v>103922.6766650929</v>
      </c>
      <c r="AE63" t="n">
        <v>142191.5909580395</v>
      </c>
      <c r="AF63" t="n">
        <v>4.992340247560328e-06</v>
      </c>
      <c r="AG63" t="n">
        <v>5</v>
      </c>
      <c r="AH63" t="n">
        <v>128621.0250841939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6.8125</v>
      </c>
      <c r="E64" t="n">
        <v>14.68</v>
      </c>
      <c r="F64" t="n">
        <v>11.73</v>
      </c>
      <c r="G64" t="n">
        <v>87.95999999999999</v>
      </c>
      <c r="H64" t="n">
        <v>1.23</v>
      </c>
      <c r="I64" t="n">
        <v>8</v>
      </c>
      <c r="J64" t="n">
        <v>239.41</v>
      </c>
      <c r="K64" t="n">
        <v>56.13</v>
      </c>
      <c r="L64" t="n">
        <v>16.5</v>
      </c>
      <c r="M64" t="n">
        <v>6</v>
      </c>
      <c r="N64" t="n">
        <v>56.78</v>
      </c>
      <c r="O64" t="n">
        <v>29761.35</v>
      </c>
      <c r="P64" t="n">
        <v>151.87</v>
      </c>
      <c r="Q64" t="n">
        <v>460.69</v>
      </c>
      <c r="R64" t="n">
        <v>46.8</v>
      </c>
      <c r="S64" t="n">
        <v>32.19</v>
      </c>
      <c r="T64" t="n">
        <v>3404.49</v>
      </c>
      <c r="U64" t="n">
        <v>0.6899999999999999</v>
      </c>
      <c r="V64" t="n">
        <v>0.76</v>
      </c>
      <c r="W64" t="n">
        <v>1.46</v>
      </c>
      <c r="X64" t="n">
        <v>0.19</v>
      </c>
      <c r="Y64" t="n">
        <v>1</v>
      </c>
      <c r="Z64" t="n">
        <v>10</v>
      </c>
      <c r="AA64" t="n">
        <v>103.7432927114638</v>
      </c>
      <c r="AB64" t="n">
        <v>141.9461499188227</v>
      </c>
      <c r="AC64" t="n">
        <v>128.3990085932811</v>
      </c>
      <c r="AD64" t="n">
        <v>103743.2927114638</v>
      </c>
      <c r="AE64" t="n">
        <v>141946.1499188227</v>
      </c>
      <c r="AF64" t="n">
        <v>4.991900593930037e-06</v>
      </c>
      <c r="AG64" t="n">
        <v>5</v>
      </c>
      <c r="AH64" t="n">
        <v>128399.0085932811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6.815</v>
      </c>
      <c r="E65" t="n">
        <v>14.67</v>
      </c>
      <c r="F65" t="n">
        <v>11.72</v>
      </c>
      <c r="G65" t="n">
        <v>87.92</v>
      </c>
      <c r="H65" t="n">
        <v>1.24</v>
      </c>
      <c r="I65" t="n">
        <v>8</v>
      </c>
      <c r="J65" t="n">
        <v>239.85</v>
      </c>
      <c r="K65" t="n">
        <v>56.13</v>
      </c>
      <c r="L65" t="n">
        <v>16.75</v>
      </c>
      <c r="M65" t="n">
        <v>6</v>
      </c>
      <c r="N65" t="n">
        <v>56.97</v>
      </c>
      <c r="O65" t="n">
        <v>29815.09</v>
      </c>
      <c r="P65" t="n">
        <v>151.85</v>
      </c>
      <c r="Q65" t="n">
        <v>460.69</v>
      </c>
      <c r="R65" t="n">
        <v>46.71</v>
      </c>
      <c r="S65" t="n">
        <v>32.19</v>
      </c>
      <c r="T65" t="n">
        <v>3355.13</v>
      </c>
      <c r="U65" t="n">
        <v>0.6899999999999999</v>
      </c>
      <c r="V65" t="n">
        <v>0.76</v>
      </c>
      <c r="W65" t="n">
        <v>1.46</v>
      </c>
      <c r="X65" t="n">
        <v>0.19</v>
      </c>
      <c r="Y65" t="n">
        <v>1</v>
      </c>
      <c r="Z65" t="n">
        <v>10</v>
      </c>
      <c r="AA65" t="n">
        <v>103.7099439620066</v>
      </c>
      <c r="AB65" t="n">
        <v>141.9005206885724</v>
      </c>
      <c r="AC65" t="n">
        <v>128.3577341527249</v>
      </c>
      <c r="AD65" t="n">
        <v>103709.9439620066</v>
      </c>
      <c r="AE65" t="n">
        <v>141900.5206885724</v>
      </c>
      <c r="AF65" t="n">
        <v>4.99373248405625e-06</v>
      </c>
      <c r="AG65" t="n">
        <v>5</v>
      </c>
      <c r="AH65" t="n">
        <v>128357.7341527249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6.8111</v>
      </c>
      <c r="E66" t="n">
        <v>14.68</v>
      </c>
      <c r="F66" t="n">
        <v>11.73</v>
      </c>
      <c r="G66" t="n">
        <v>87.98999999999999</v>
      </c>
      <c r="H66" t="n">
        <v>1.26</v>
      </c>
      <c r="I66" t="n">
        <v>8</v>
      </c>
      <c r="J66" t="n">
        <v>240.28</v>
      </c>
      <c r="K66" t="n">
        <v>56.13</v>
      </c>
      <c r="L66" t="n">
        <v>17</v>
      </c>
      <c r="M66" t="n">
        <v>6</v>
      </c>
      <c r="N66" t="n">
        <v>57.16</v>
      </c>
      <c r="O66" t="n">
        <v>29869.01</v>
      </c>
      <c r="P66" t="n">
        <v>151.5</v>
      </c>
      <c r="Q66" t="n">
        <v>460.69</v>
      </c>
      <c r="R66" t="n">
        <v>46.91</v>
      </c>
      <c r="S66" t="n">
        <v>32.19</v>
      </c>
      <c r="T66" t="n">
        <v>3459.52</v>
      </c>
      <c r="U66" t="n">
        <v>0.6899999999999999</v>
      </c>
      <c r="V66" t="n">
        <v>0.76</v>
      </c>
      <c r="W66" t="n">
        <v>1.46</v>
      </c>
      <c r="X66" t="n">
        <v>0.2</v>
      </c>
      <c r="Y66" t="n">
        <v>1</v>
      </c>
      <c r="Z66" t="n">
        <v>10</v>
      </c>
      <c r="AA66" t="n">
        <v>103.6240782123969</v>
      </c>
      <c r="AB66" t="n">
        <v>141.7830353818269</v>
      </c>
      <c r="AC66" t="n">
        <v>128.2514614787636</v>
      </c>
      <c r="AD66" t="n">
        <v>103624.0782123969</v>
      </c>
      <c r="AE66" t="n">
        <v>141783.0353818269</v>
      </c>
      <c r="AF66" t="n">
        <v>4.990874735459357e-06</v>
      </c>
      <c r="AG66" t="n">
        <v>5</v>
      </c>
      <c r="AH66" t="n">
        <v>128251.4614787636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6.8131</v>
      </c>
      <c r="E67" t="n">
        <v>14.68</v>
      </c>
      <c r="F67" t="n">
        <v>11.73</v>
      </c>
      <c r="G67" t="n">
        <v>87.95</v>
      </c>
      <c r="H67" t="n">
        <v>1.27</v>
      </c>
      <c r="I67" t="n">
        <v>8</v>
      </c>
      <c r="J67" t="n">
        <v>240.72</v>
      </c>
      <c r="K67" t="n">
        <v>56.13</v>
      </c>
      <c r="L67" t="n">
        <v>17.25</v>
      </c>
      <c r="M67" t="n">
        <v>6</v>
      </c>
      <c r="N67" t="n">
        <v>57.34</v>
      </c>
      <c r="O67" t="n">
        <v>29922.88</v>
      </c>
      <c r="P67" t="n">
        <v>150.56</v>
      </c>
      <c r="Q67" t="n">
        <v>460.69</v>
      </c>
      <c r="R67" t="n">
        <v>46.82</v>
      </c>
      <c r="S67" t="n">
        <v>32.19</v>
      </c>
      <c r="T67" t="n">
        <v>3414.19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103.2730272689112</v>
      </c>
      <c r="AB67" t="n">
        <v>141.3027119936754</v>
      </c>
      <c r="AC67" t="n">
        <v>127.8169794806389</v>
      </c>
      <c r="AD67" t="n">
        <v>103273.0272689111</v>
      </c>
      <c r="AE67" t="n">
        <v>141302.7119936754</v>
      </c>
      <c r="AF67" t="n">
        <v>4.992340247560328e-06</v>
      </c>
      <c r="AG67" t="n">
        <v>5</v>
      </c>
      <c r="AH67" t="n">
        <v>127816.9794806389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6.8071</v>
      </c>
      <c r="E68" t="n">
        <v>14.69</v>
      </c>
      <c r="F68" t="n">
        <v>11.74</v>
      </c>
      <c r="G68" t="n">
        <v>88.05</v>
      </c>
      <c r="H68" t="n">
        <v>1.29</v>
      </c>
      <c r="I68" t="n">
        <v>8</v>
      </c>
      <c r="J68" t="n">
        <v>241.16</v>
      </c>
      <c r="K68" t="n">
        <v>56.13</v>
      </c>
      <c r="L68" t="n">
        <v>17.5</v>
      </c>
      <c r="M68" t="n">
        <v>6</v>
      </c>
      <c r="N68" t="n">
        <v>57.53</v>
      </c>
      <c r="O68" t="n">
        <v>29976.82</v>
      </c>
      <c r="P68" t="n">
        <v>149.96</v>
      </c>
      <c r="Q68" t="n">
        <v>460.69</v>
      </c>
      <c r="R68" t="n">
        <v>47.21</v>
      </c>
      <c r="S68" t="n">
        <v>32.19</v>
      </c>
      <c r="T68" t="n">
        <v>3609.09</v>
      </c>
      <c r="U68" t="n">
        <v>0.68</v>
      </c>
      <c r="V68" t="n">
        <v>0.76</v>
      </c>
      <c r="W68" t="n">
        <v>1.46</v>
      </c>
      <c r="X68" t="n">
        <v>0.21</v>
      </c>
      <c r="Y68" t="n">
        <v>1</v>
      </c>
      <c r="Z68" t="n">
        <v>10</v>
      </c>
      <c r="AA68" t="n">
        <v>103.1161591702001</v>
      </c>
      <c r="AB68" t="n">
        <v>141.0880781404869</v>
      </c>
      <c r="AC68" t="n">
        <v>127.6228299811582</v>
      </c>
      <c r="AD68" t="n">
        <v>103116.1591702001</v>
      </c>
      <c r="AE68" t="n">
        <v>141088.0781404869</v>
      </c>
      <c r="AF68" t="n">
        <v>4.987943711257418e-06</v>
      </c>
      <c r="AG68" t="n">
        <v>5</v>
      </c>
      <c r="AH68" t="n">
        <v>127622.8299811582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6.8388</v>
      </c>
      <c r="E69" t="n">
        <v>14.62</v>
      </c>
      <c r="F69" t="n">
        <v>11.71</v>
      </c>
      <c r="G69" t="n">
        <v>100.41</v>
      </c>
      <c r="H69" t="n">
        <v>1.31</v>
      </c>
      <c r="I69" t="n">
        <v>7</v>
      </c>
      <c r="J69" t="n">
        <v>241.59</v>
      </c>
      <c r="K69" t="n">
        <v>56.13</v>
      </c>
      <c r="L69" t="n">
        <v>17.75</v>
      </c>
      <c r="M69" t="n">
        <v>5</v>
      </c>
      <c r="N69" t="n">
        <v>57.72</v>
      </c>
      <c r="O69" t="n">
        <v>30030.83</v>
      </c>
      <c r="P69" t="n">
        <v>148.71</v>
      </c>
      <c r="Q69" t="n">
        <v>460.69</v>
      </c>
      <c r="R69" t="n">
        <v>46.45</v>
      </c>
      <c r="S69" t="n">
        <v>32.19</v>
      </c>
      <c r="T69" t="n">
        <v>3230.98</v>
      </c>
      <c r="U69" t="n">
        <v>0.6899999999999999</v>
      </c>
      <c r="V69" t="n">
        <v>0.76</v>
      </c>
      <c r="W69" t="n">
        <v>1.46</v>
      </c>
      <c r="X69" t="n">
        <v>0.18</v>
      </c>
      <c r="Y69" t="n">
        <v>1</v>
      </c>
      <c r="Z69" t="n">
        <v>10</v>
      </c>
      <c r="AA69" t="n">
        <v>102.3889229654343</v>
      </c>
      <c r="AB69" t="n">
        <v>140.0930414817298</v>
      </c>
      <c r="AC69" t="n">
        <v>126.7227582245699</v>
      </c>
      <c r="AD69" t="n">
        <v>102388.9229654343</v>
      </c>
      <c r="AE69" t="n">
        <v>140093.0414817298</v>
      </c>
      <c r="AF69" t="n">
        <v>5.011172078057796e-06</v>
      </c>
      <c r="AG69" t="n">
        <v>5</v>
      </c>
      <c r="AH69" t="n">
        <v>126722.7582245699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6.8372</v>
      </c>
      <c r="E70" t="n">
        <v>14.63</v>
      </c>
      <c r="F70" t="n">
        <v>11.72</v>
      </c>
      <c r="G70" t="n">
        <v>100.44</v>
      </c>
      <c r="H70" t="n">
        <v>1.32</v>
      </c>
      <c r="I70" t="n">
        <v>7</v>
      </c>
      <c r="J70" t="n">
        <v>242.03</v>
      </c>
      <c r="K70" t="n">
        <v>56.13</v>
      </c>
      <c r="L70" t="n">
        <v>18</v>
      </c>
      <c r="M70" t="n">
        <v>5</v>
      </c>
      <c r="N70" t="n">
        <v>57.91</v>
      </c>
      <c r="O70" t="n">
        <v>30084.9</v>
      </c>
      <c r="P70" t="n">
        <v>149.02</v>
      </c>
      <c r="Q70" t="n">
        <v>460.69</v>
      </c>
      <c r="R70" t="n">
        <v>46.5</v>
      </c>
      <c r="S70" t="n">
        <v>32.19</v>
      </c>
      <c r="T70" t="n">
        <v>3256.09</v>
      </c>
      <c r="U70" t="n">
        <v>0.6899999999999999</v>
      </c>
      <c r="V70" t="n">
        <v>0.76</v>
      </c>
      <c r="W70" t="n">
        <v>1.46</v>
      </c>
      <c r="X70" t="n">
        <v>0.18</v>
      </c>
      <c r="Y70" t="n">
        <v>1</v>
      </c>
      <c r="Z70" t="n">
        <v>10</v>
      </c>
      <c r="AA70" t="n">
        <v>102.5166372803867</v>
      </c>
      <c r="AB70" t="n">
        <v>140.2677858418055</v>
      </c>
      <c r="AC70" t="n">
        <v>126.8808252281752</v>
      </c>
      <c r="AD70" t="n">
        <v>102516.6372803867</v>
      </c>
      <c r="AE70" t="n">
        <v>140267.7858418055</v>
      </c>
      <c r="AF70" t="n">
        <v>5.00999966837702e-06</v>
      </c>
      <c r="AG70" t="n">
        <v>5</v>
      </c>
      <c r="AH70" t="n">
        <v>126880.8252281752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6.844</v>
      </c>
      <c r="E71" t="n">
        <v>14.61</v>
      </c>
      <c r="F71" t="n">
        <v>11.7</v>
      </c>
      <c r="G71" t="n">
        <v>100.31</v>
      </c>
      <c r="H71" t="n">
        <v>1.34</v>
      </c>
      <c r="I71" t="n">
        <v>7</v>
      </c>
      <c r="J71" t="n">
        <v>242.47</v>
      </c>
      <c r="K71" t="n">
        <v>56.13</v>
      </c>
      <c r="L71" t="n">
        <v>18.25</v>
      </c>
      <c r="M71" t="n">
        <v>5</v>
      </c>
      <c r="N71" t="n">
        <v>58.1</v>
      </c>
      <c r="O71" t="n">
        <v>30139.04</v>
      </c>
      <c r="P71" t="n">
        <v>148.91</v>
      </c>
      <c r="Q71" t="n">
        <v>460.69</v>
      </c>
      <c r="R71" t="n">
        <v>46.07</v>
      </c>
      <c r="S71" t="n">
        <v>32.19</v>
      </c>
      <c r="T71" t="n">
        <v>3040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102.4111264087491</v>
      </c>
      <c r="AB71" t="n">
        <v>140.1234212124199</v>
      </c>
      <c r="AC71" t="n">
        <v>126.7502385564012</v>
      </c>
      <c r="AD71" t="n">
        <v>102411.1264087491</v>
      </c>
      <c r="AE71" t="n">
        <v>140123.4212124199</v>
      </c>
      <c r="AF71" t="n">
        <v>5.014982409520319e-06</v>
      </c>
      <c r="AG71" t="n">
        <v>5</v>
      </c>
      <c r="AH71" t="n">
        <v>126750.2385564012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6.8399</v>
      </c>
      <c r="E72" t="n">
        <v>14.62</v>
      </c>
      <c r="F72" t="n">
        <v>11.71</v>
      </c>
      <c r="G72" t="n">
        <v>100.39</v>
      </c>
      <c r="H72" t="n">
        <v>1.35</v>
      </c>
      <c r="I72" t="n">
        <v>7</v>
      </c>
      <c r="J72" t="n">
        <v>242.91</v>
      </c>
      <c r="K72" t="n">
        <v>56.13</v>
      </c>
      <c r="L72" t="n">
        <v>18.5</v>
      </c>
      <c r="M72" t="n">
        <v>5</v>
      </c>
      <c r="N72" t="n">
        <v>58.28</v>
      </c>
      <c r="O72" t="n">
        <v>30193.25</v>
      </c>
      <c r="P72" t="n">
        <v>149.36</v>
      </c>
      <c r="Q72" t="n">
        <v>460.69</v>
      </c>
      <c r="R72" t="n">
        <v>46.28</v>
      </c>
      <c r="S72" t="n">
        <v>32.19</v>
      </c>
      <c r="T72" t="n">
        <v>3146.5</v>
      </c>
      <c r="U72" t="n">
        <v>0.7</v>
      </c>
      <c r="V72" t="n">
        <v>0.76</v>
      </c>
      <c r="W72" t="n">
        <v>1.46</v>
      </c>
      <c r="X72" t="n">
        <v>0.18</v>
      </c>
      <c r="Y72" t="n">
        <v>1</v>
      </c>
      <c r="Z72" t="n">
        <v>10</v>
      </c>
      <c r="AA72" t="n">
        <v>102.6094614718671</v>
      </c>
      <c r="AB72" t="n">
        <v>140.3947919957032</v>
      </c>
      <c r="AC72" t="n">
        <v>126.9957100929992</v>
      </c>
      <c r="AD72" t="n">
        <v>102609.4614718671</v>
      </c>
      <c r="AE72" t="n">
        <v>140394.7919957032</v>
      </c>
      <c r="AF72" t="n">
        <v>5.01197810971333e-06</v>
      </c>
      <c r="AG72" t="n">
        <v>5</v>
      </c>
      <c r="AH72" t="n">
        <v>126995.7100929992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6.8449</v>
      </c>
      <c r="E73" t="n">
        <v>14.61</v>
      </c>
      <c r="F73" t="n">
        <v>11.7</v>
      </c>
      <c r="G73" t="n">
        <v>100.3</v>
      </c>
      <c r="H73" t="n">
        <v>1.37</v>
      </c>
      <c r="I73" t="n">
        <v>7</v>
      </c>
      <c r="J73" t="n">
        <v>243.35</v>
      </c>
      <c r="K73" t="n">
        <v>56.13</v>
      </c>
      <c r="L73" t="n">
        <v>18.75</v>
      </c>
      <c r="M73" t="n">
        <v>5</v>
      </c>
      <c r="N73" t="n">
        <v>58.47</v>
      </c>
      <c r="O73" t="n">
        <v>30247.53</v>
      </c>
      <c r="P73" t="n">
        <v>149</v>
      </c>
      <c r="Q73" t="n">
        <v>460.72</v>
      </c>
      <c r="R73" t="n">
        <v>45.93</v>
      </c>
      <c r="S73" t="n">
        <v>32.19</v>
      </c>
      <c r="T73" t="n">
        <v>2974.84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  <c r="AA73" t="n">
        <v>102.4353156412451</v>
      </c>
      <c r="AB73" t="n">
        <v>140.1565179874746</v>
      </c>
      <c r="AC73" t="n">
        <v>126.7801766216962</v>
      </c>
      <c r="AD73" t="n">
        <v>102435.3156412451</v>
      </c>
      <c r="AE73" t="n">
        <v>140156.5179874746</v>
      </c>
      <c r="AF73" t="n">
        <v>5.015641889965755e-06</v>
      </c>
      <c r="AG73" t="n">
        <v>5</v>
      </c>
      <c r="AH73" t="n">
        <v>126780.1766216962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6.848</v>
      </c>
      <c r="E74" t="n">
        <v>14.6</v>
      </c>
      <c r="F74" t="n">
        <v>11.69</v>
      </c>
      <c r="G74" t="n">
        <v>100.24</v>
      </c>
      <c r="H74" t="n">
        <v>1.39</v>
      </c>
      <c r="I74" t="n">
        <v>7</v>
      </c>
      <c r="J74" t="n">
        <v>243.79</v>
      </c>
      <c r="K74" t="n">
        <v>56.13</v>
      </c>
      <c r="L74" t="n">
        <v>19</v>
      </c>
      <c r="M74" t="n">
        <v>5</v>
      </c>
      <c r="N74" t="n">
        <v>58.67</v>
      </c>
      <c r="O74" t="n">
        <v>30301.87</v>
      </c>
      <c r="P74" t="n">
        <v>147.96</v>
      </c>
      <c r="Q74" t="n">
        <v>460.71</v>
      </c>
      <c r="R74" t="n">
        <v>45.72</v>
      </c>
      <c r="S74" t="n">
        <v>32.19</v>
      </c>
      <c r="T74" t="n">
        <v>2865.22</v>
      </c>
      <c r="U74" t="n">
        <v>0.7</v>
      </c>
      <c r="V74" t="n">
        <v>0.76</v>
      </c>
      <c r="W74" t="n">
        <v>1.46</v>
      </c>
      <c r="X74" t="n">
        <v>0.16</v>
      </c>
      <c r="Y74" t="n">
        <v>1</v>
      </c>
      <c r="Z74" t="n">
        <v>10</v>
      </c>
      <c r="AA74" t="n">
        <v>102.037276141798</v>
      </c>
      <c r="AB74" t="n">
        <v>139.6119027840679</v>
      </c>
      <c r="AC74" t="n">
        <v>126.2875387289302</v>
      </c>
      <c r="AD74" t="n">
        <v>102037.276141798</v>
      </c>
      <c r="AE74" t="n">
        <v>139611.9027840679</v>
      </c>
      <c r="AF74" t="n">
        <v>5.01791343372226e-06</v>
      </c>
      <c r="AG74" t="n">
        <v>5</v>
      </c>
      <c r="AH74" t="n">
        <v>126287.5387289302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6.8463</v>
      </c>
      <c r="E75" t="n">
        <v>14.61</v>
      </c>
      <c r="F75" t="n">
        <v>11.7</v>
      </c>
      <c r="G75" t="n">
        <v>100.27</v>
      </c>
      <c r="H75" t="n">
        <v>1.4</v>
      </c>
      <c r="I75" t="n">
        <v>7</v>
      </c>
      <c r="J75" t="n">
        <v>244.23</v>
      </c>
      <c r="K75" t="n">
        <v>56.13</v>
      </c>
      <c r="L75" t="n">
        <v>19.25</v>
      </c>
      <c r="M75" t="n">
        <v>5</v>
      </c>
      <c r="N75" t="n">
        <v>58.86</v>
      </c>
      <c r="O75" t="n">
        <v>30356.29</v>
      </c>
      <c r="P75" t="n">
        <v>147.82</v>
      </c>
      <c r="Q75" t="n">
        <v>460.69</v>
      </c>
      <c r="R75" t="n">
        <v>45.81</v>
      </c>
      <c r="S75" t="n">
        <v>32.19</v>
      </c>
      <c r="T75" t="n">
        <v>2914.34</v>
      </c>
      <c r="U75" t="n">
        <v>0.7</v>
      </c>
      <c r="V75" t="n">
        <v>0.76</v>
      </c>
      <c r="W75" t="n">
        <v>1.46</v>
      </c>
      <c r="X75" t="n">
        <v>0.16</v>
      </c>
      <c r="Y75" t="n">
        <v>1</v>
      </c>
      <c r="Z75" t="n">
        <v>10</v>
      </c>
      <c r="AA75" t="n">
        <v>102.0066035269529</v>
      </c>
      <c r="AB75" t="n">
        <v>139.5699351592566</v>
      </c>
      <c r="AC75" t="n">
        <v>126.249576435329</v>
      </c>
      <c r="AD75" t="n">
        <v>102006.6035269529</v>
      </c>
      <c r="AE75" t="n">
        <v>139569.9351592566</v>
      </c>
      <c r="AF75" t="n">
        <v>5.016667748436435e-06</v>
      </c>
      <c r="AG75" t="n">
        <v>5</v>
      </c>
      <c r="AH75" t="n">
        <v>126249.576435329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6.8454</v>
      </c>
      <c r="E76" t="n">
        <v>14.61</v>
      </c>
      <c r="F76" t="n">
        <v>11.7</v>
      </c>
      <c r="G76" t="n">
        <v>100.29</v>
      </c>
      <c r="H76" t="n">
        <v>1.42</v>
      </c>
      <c r="I76" t="n">
        <v>7</v>
      </c>
      <c r="J76" t="n">
        <v>244.68</v>
      </c>
      <c r="K76" t="n">
        <v>56.13</v>
      </c>
      <c r="L76" t="n">
        <v>19.5</v>
      </c>
      <c r="M76" t="n">
        <v>5</v>
      </c>
      <c r="N76" t="n">
        <v>59.05</v>
      </c>
      <c r="O76" t="n">
        <v>30410.77</v>
      </c>
      <c r="P76" t="n">
        <v>147.47</v>
      </c>
      <c r="Q76" t="n">
        <v>460.69</v>
      </c>
      <c r="R76" t="n">
        <v>45.87</v>
      </c>
      <c r="S76" t="n">
        <v>32.19</v>
      </c>
      <c r="T76" t="n">
        <v>2943.39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101.890498479239</v>
      </c>
      <c r="AB76" t="n">
        <v>139.4110751107814</v>
      </c>
      <c r="AC76" t="n">
        <v>126.1058777669187</v>
      </c>
      <c r="AD76" t="n">
        <v>101890.498479239</v>
      </c>
      <c r="AE76" t="n">
        <v>139411.0751107814</v>
      </c>
      <c r="AF76" t="n">
        <v>5.016008267990998e-06</v>
      </c>
      <c r="AG76" t="n">
        <v>5</v>
      </c>
      <c r="AH76" t="n">
        <v>126105.8777669187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6.8483</v>
      </c>
      <c r="E77" t="n">
        <v>14.6</v>
      </c>
      <c r="F77" t="n">
        <v>11.69</v>
      </c>
      <c r="G77" t="n">
        <v>100.23</v>
      </c>
      <c r="H77" t="n">
        <v>1.43</v>
      </c>
      <c r="I77" t="n">
        <v>7</v>
      </c>
      <c r="J77" t="n">
        <v>245.12</v>
      </c>
      <c r="K77" t="n">
        <v>56.13</v>
      </c>
      <c r="L77" t="n">
        <v>19.75</v>
      </c>
      <c r="M77" t="n">
        <v>5</v>
      </c>
      <c r="N77" t="n">
        <v>59.24</v>
      </c>
      <c r="O77" t="n">
        <v>30465.32</v>
      </c>
      <c r="P77" t="n">
        <v>146.67</v>
      </c>
      <c r="Q77" t="n">
        <v>460.69</v>
      </c>
      <c r="R77" t="n">
        <v>45.71</v>
      </c>
      <c r="S77" t="n">
        <v>32.19</v>
      </c>
      <c r="T77" t="n">
        <v>2862.96</v>
      </c>
      <c r="U77" t="n">
        <v>0.7</v>
      </c>
      <c r="V77" t="n">
        <v>0.76</v>
      </c>
      <c r="W77" t="n">
        <v>1.46</v>
      </c>
      <c r="X77" t="n">
        <v>0.16</v>
      </c>
      <c r="Y77" t="n">
        <v>1</v>
      </c>
      <c r="Z77" t="n">
        <v>10</v>
      </c>
      <c r="AA77" t="n">
        <v>101.5791606126353</v>
      </c>
      <c r="AB77" t="n">
        <v>138.9850889064371</v>
      </c>
      <c r="AC77" t="n">
        <v>125.7205470880414</v>
      </c>
      <c r="AD77" t="n">
        <v>101579.1606126353</v>
      </c>
      <c r="AE77" t="n">
        <v>138985.088906437</v>
      </c>
      <c r="AF77" t="n">
        <v>5.018133260537405e-06</v>
      </c>
      <c r="AG77" t="n">
        <v>5</v>
      </c>
      <c r="AH77" t="n">
        <v>125720.5470880414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6.8438</v>
      </c>
      <c r="E78" t="n">
        <v>14.61</v>
      </c>
      <c r="F78" t="n">
        <v>11.7</v>
      </c>
      <c r="G78" t="n">
        <v>100.31</v>
      </c>
      <c r="H78" t="n">
        <v>1.45</v>
      </c>
      <c r="I78" t="n">
        <v>7</v>
      </c>
      <c r="J78" t="n">
        <v>245.56</v>
      </c>
      <c r="K78" t="n">
        <v>56.13</v>
      </c>
      <c r="L78" t="n">
        <v>20</v>
      </c>
      <c r="M78" t="n">
        <v>5</v>
      </c>
      <c r="N78" t="n">
        <v>59.43</v>
      </c>
      <c r="O78" t="n">
        <v>30519.94</v>
      </c>
      <c r="P78" t="n">
        <v>146.15</v>
      </c>
      <c r="Q78" t="n">
        <v>460.69</v>
      </c>
      <c r="R78" t="n">
        <v>45.97</v>
      </c>
      <c r="S78" t="n">
        <v>32.19</v>
      </c>
      <c r="T78" t="n">
        <v>2993.9</v>
      </c>
      <c r="U78" t="n">
        <v>0.7</v>
      </c>
      <c r="V78" t="n">
        <v>0.76</v>
      </c>
      <c r="W78" t="n">
        <v>1.46</v>
      </c>
      <c r="X78" t="n">
        <v>0.17</v>
      </c>
      <c r="Y78" t="n">
        <v>1</v>
      </c>
      <c r="Z78" t="n">
        <v>10</v>
      </c>
      <c r="AA78" t="n">
        <v>101.4374144090984</v>
      </c>
      <c r="AB78" t="n">
        <v>138.7911454973568</v>
      </c>
      <c r="AC78" t="n">
        <v>125.5451133657225</v>
      </c>
      <c r="AD78" t="n">
        <v>101437.4144090984</v>
      </c>
      <c r="AE78" t="n">
        <v>138791.1454973568</v>
      </c>
      <c r="AF78" t="n">
        <v>5.014835858310222e-06</v>
      </c>
      <c r="AG78" t="n">
        <v>5</v>
      </c>
      <c r="AH78" t="n">
        <v>125545.1133657225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6.8435</v>
      </c>
      <c r="E79" t="n">
        <v>14.61</v>
      </c>
      <c r="F79" t="n">
        <v>11.7</v>
      </c>
      <c r="G79" t="n">
        <v>100.32</v>
      </c>
      <c r="H79" t="n">
        <v>1.46</v>
      </c>
      <c r="I79" t="n">
        <v>7</v>
      </c>
      <c r="J79" t="n">
        <v>246</v>
      </c>
      <c r="K79" t="n">
        <v>56.13</v>
      </c>
      <c r="L79" t="n">
        <v>20.25</v>
      </c>
      <c r="M79" t="n">
        <v>5</v>
      </c>
      <c r="N79" t="n">
        <v>59.63</v>
      </c>
      <c r="O79" t="n">
        <v>30574.64</v>
      </c>
      <c r="P79" t="n">
        <v>145.52</v>
      </c>
      <c r="Q79" t="n">
        <v>460.7</v>
      </c>
      <c r="R79" t="n">
        <v>45.99</v>
      </c>
      <c r="S79" t="n">
        <v>32.19</v>
      </c>
      <c r="T79" t="n">
        <v>3000.38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101.217253376884</v>
      </c>
      <c r="AB79" t="n">
        <v>138.489911460262</v>
      </c>
      <c r="AC79" t="n">
        <v>125.2726286823433</v>
      </c>
      <c r="AD79" t="n">
        <v>101217.253376884</v>
      </c>
      <c r="AE79" t="n">
        <v>138489.911460262</v>
      </c>
      <c r="AF79" t="n">
        <v>5.014616031495077e-06</v>
      </c>
      <c r="AG79" t="n">
        <v>5</v>
      </c>
      <c r="AH79" t="n">
        <v>125272.6286823433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6.8454</v>
      </c>
      <c r="E80" t="n">
        <v>14.61</v>
      </c>
      <c r="F80" t="n">
        <v>11.7</v>
      </c>
      <c r="G80" t="n">
        <v>100.29</v>
      </c>
      <c r="H80" t="n">
        <v>1.48</v>
      </c>
      <c r="I80" t="n">
        <v>7</v>
      </c>
      <c r="J80" t="n">
        <v>246.45</v>
      </c>
      <c r="K80" t="n">
        <v>56.13</v>
      </c>
      <c r="L80" t="n">
        <v>20.5</v>
      </c>
      <c r="M80" t="n">
        <v>5</v>
      </c>
      <c r="N80" t="n">
        <v>59.82</v>
      </c>
      <c r="O80" t="n">
        <v>30629.4</v>
      </c>
      <c r="P80" t="n">
        <v>144.04</v>
      </c>
      <c r="Q80" t="n">
        <v>460.69</v>
      </c>
      <c r="R80" t="n">
        <v>45.91</v>
      </c>
      <c r="S80" t="n">
        <v>32.19</v>
      </c>
      <c r="T80" t="n">
        <v>2961.92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100.6785950836308</v>
      </c>
      <c r="AB80" t="n">
        <v>137.7528954195066</v>
      </c>
      <c r="AC80" t="n">
        <v>124.6059524181088</v>
      </c>
      <c r="AD80" t="n">
        <v>100678.5950836308</v>
      </c>
      <c r="AE80" t="n">
        <v>137752.8954195066</v>
      </c>
      <c r="AF80" t="n">
        <v>5.016008267990998e-06</v>
      </c>
      <c r="AG80" t="n">
        <v>5</v>
      </c>
      <c r="AH80" t="n">
        <v>124605.9524181088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6.878</v>
      </c>
      <c r="E81" t="n">
        <v>14.54</v>
      </c>
      <c r="F81" t="n">
        <v>11.67</v>
      </c>
      <c r="G81" t="n">
        <v>116.73</v>
      </c>
      <c r="H81" t="n">
        <v>1.49</v>
      </c>
      <c r="I81" t="n">
        <v>6</v>
      </c>
      <c r="J81" t="n">
        <v>246.89</v>
      </c>
      <c r="K81" t="n">
        <v>56.13</v>
      </c>
      <c r="L81" t="n">
        <v>20.75</v>
      </c>
      <c r="M81" t="n">
        <v>4</v>
      </c>
      <c r="N81" t="n">
        <v>60.02</v>
      </c>
      <c r="O81" t="n">
        <v>30684.23</v>
      </c>
      <c r="P81" t="n">
        <v>143.29</v>
      </c>
      <c r="Q81" t="n">
        <v>460.69</v>
      </c>
      <c r="R81" t="n">
        <v>44.99</v>
      </c>
      <c r="S81" t="n">
        <v>32.19</v>
      </c>
      <c r="T81" t="n">
        <v>2509.34</v>
      </c>
      <c r="U81" t="n">
        <v>0.72</v>
      </c>
      <c r="V81" t="n">
        <v>0.77</v>
      </c>
      <c r="W81" t="n">
        <v>1.46</v>
      </c>
      <c r="X81" t="n">
        <v>0.14</v>
      </c>
      <c r="Y81" t="n">
        <v>1</v>
      </c>
      <c r="Z81" t="n">
        <v>10</v>
      </c>
      <c r="AA81" t="n">
        <v>100.135214124545</v>
      </c>
      <c r="AB81" t="n">
        <v>137.0094176190098</v>
      </c>
      <c r="AC81" t="n">
        <v>123.9334310954136</v>
      </c>
      <c r="AD81" t="n">
        <v>100135.214124545</v>
      </c>
      <c r="AE81" t="n">
        <v>137009.4176190098</v>
      </c>
      <c r="AF81" t="n">
        <v>5.039896115236814e-06</v>
      </c>
      <c r="AG81" t="n">
        <v>5</v>
      </c>
      <c r="AH81" t="n">
        <v>123933.4310954136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6.8796</v>
      </c>
      <c r="E82" t="n">
        <v>14.54</v>
      </c>
      <c r="F82" t="n">
        <v>11.67</v>
      </c>
      <c r="G82" t="n">
        <v>116.7</v>
      </c>
      <c r="H82" t="n">
        <v>1.51</v>
      </c>
      <c r="I82" t="n">
        <v>6</v>
      </c>
      <c r="J82" t="n">
        <v>247.34</v>
      </c>
      <c r="K82" t="n">
        <v>56.13</v>
      </c>
      <c r="L82" t="n">
        <v>21</v>
      </c>
      <c r="M82" t="n">
        <v>4</v>
      </c>
      <c r="N82" t="n">
        <v>60.21</v>
      </c>
      <c r="O82" t="n">
        <v>30739.14</v>
      </c>
      <c r="P82" t="n">
        <v>143.51</v>
      </c>
      <c r="Q82" t="n">
        <v>460.69</v>
      </c>
      <c r="R82" t="n">
        <v>44.88</v>
      </c>
      <c r="S82" t="n">
        <v>32.19</v>
      </c>
      <c r="T82" t="n">
        <v>2451.37</v>
      </c>
      <c r="U82" t="n">
        <v>0.72</v>
      </c>
      <c r="V82" t="n">
        <v>0.77</v>
      </c>
      <c r="W82" t="n">
        <v>1.46</v>
      </c>
      <c r="X82" t="n">
        <v>0.14</v>
      </c>
      <c r="Y82" t="n">
        <v>1</v>
      </c>
      <c r="Z82" t="n">
        <v>10</v>
      </c>
      <c r="AA82" t="n">
        <v>100.1996237031567</v>
      </c>
      <c r="AB82" t="n">
        <v>137.0975456460162</v>
      </c>
      <c r="AC82" t="n">
        <v>124.013148307211</v>
      </c>
      <c r="AD82" t="n">
        <v>100199.6237031567</v>
      </c>
      <c r="AE82" t="n">
        <v>137097.5456460163</v>
      </c>
      <c r="AF82" t="n">
        <v>5.04106852491759e-06</v>
      </c>
      <c r="AG82" t="n">
        <v>5</v>
      </c>
      <c r="AH82" t="n">
        <v>124013.148307211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6.8781</v>
      </c>
      <c r="E83" t="n">
        <v>14.54</v>
      </c>
      <c r="F83" t="n">
        <v>11.67</v>
      </c>
      <c r="G83" t="n">
        <v>116.73</v>
      </c>
      <c r="H83" t="n">
        <v>1.53</v>
      </c>
      <c r="I83" t="n">
        <v>6</v>
      </c>
      <c r="J83" t="n">
        <v>247.78</v>
      </c>
      <c r="K83" t="n">
        <v>56.13</v>
      </c>
      <c r="L83" t="n">
        <v>21.25</v>
      </c>
      <c r="M83" t="n">
        <v>4</v>
      </c>
      <c r="N83" t="n">
        <v>60.41</v>
      </c>
      <c r="O83" t="n">
        <v>30794.11</v>
      </c>
      <c r="P83" t="n">
        <v>143.67</v>
      </c>
      <c r="Q83" t="n">
        <v>460.71</v>
      </c>
      <c r="R83" t="n">
        <v>45.04</v>
      </c>
      <c r="S83" t="n">
        <v>32.19</v>
      </c>
      <c r="T83" t="n">
        <v>2530.96</v>
      </c>
      <c r="U83" t="n">
        <v>0.71</v>
      </c>
      <c r="V83" t="n">
        <v>0.77</v>
      </c>
      <c r="W83" t="n">
        <v>1.46</v>
      </c>
      <c r="X83" t="n">
        <v>0.14</v>
      </c>
      <c r="Y83" t="n">
        <v>1</v>
      </c>
      <c r="Z83" t="n">
        <v>10</v>
      </c>
      <c r="AA83" t="n">
        <v>100.2680305172773</v>
      </c>
      <c r="AB83" t="n">
        <v>137.1911428669918</v>
      </c>
      <c r="AC83" t="n">
        <v>124.0978127407812</v>
      </c>
      <c r="AD83" t="n">
        <v>100268.0305172773</v>
      </c>
      <c r="AE83" t="n">
        <v>137191.1428669918</v>
      </c>
      <c r="AF83" t="n">
        <v>5.039969390841862e-06</v>
      </c>
      <c r="AG83" t="n">
        <v>5</v>
      </c>
      <c r="AH83" t="n">
        <v>124097.8127407812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6.8815</v>
      </c>
      <c r="E84" t="n">
        <v>14.53</v>
      </c>
      <c r="F84" t="n">
        <v>11.67</v>
      </c>
      <c r="G84" t="n">
        <v>116.66</v>
      </c>
      <c r="H84" t="n">
        <v>1.54</v>
      </c>
      <c r="I84" t="n">
        <v>6</v>
      </c>
      <c r="J84" t="n">
        <v>248.23</v>
      </c>
      <c r="K84" t="n">
        <v>56.13</v>
      </c>
      <c r="L84" t="n">
        <v>21.5</v>
      </c>
      <c r="M84" t="n">
        <v>4</v>
      </c>
      <c r="N84" t="n">
        <v>60.6</v>
      </c>
      <c r="O84" t="n">
        <v>30849.16</v>
      </c>
      <c r="P84" t="n">
        <v>143.61</v>
      </c>
      <c r="Q84" t="n">
        <v>460.69</v>
      </c>
      <c r="R84" t="n">
        <v>44.75</v>
      </c>
      <c r="S84" t="n">
        <v>32.19</v>
      </c>
      <c r="T84" t="n">
        <v>2388.24</v>
      </c>
      <c r="U84" t="n">
        <v>0.72</v>
      </c>
      <c r="V84" t="n">
        <v>0.77</v>
      </c>
      <c r="W84" t="n">
        <v>1.46</v>
      </c>
      <c r="X84" t="n">
        <v>0.13</v>
      </c>
      <c r="Y84" t="n">
        <v>1</v>
      </c>
      <c r="Z84" t="n">
        <v>10</v>
      </c>
      <c r="AA84" t="n">
        <v>100.2193964640192</v>
      </c>
      <c r="AB84" t="n">
        <v>137.124599609741</v>
      </c>
      <c r="AC84" t="n">
        <v>124.0376202786084</v>
      </c>
      <c r="AD84" t="n">
        <v>100219.3964640192</v>
      </c>
      <c r="AE84" t="n">
        <v>137124.599609741</v>
      </c>
      <c r="AF84" t="n">
        <v>5.042460761413512e-06</v>
      </c>
      <c r="AG84" t="n">
        <v>5</v>
      </c>
      <c r="AH84" t="n">
        <v>124037.6202786084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6.8803</v>
      </c>
      <c r="E85" t="n">
        <v>14.53</v>
      </c>
      <c r="F85" t="n">
        <v>11.67</v>
      </c>
      <c r="G85" t="n">
        <v>116.68</v>
      </c>
      <c r="H85" t="n">
        <v>1.56</v>
      </c>
      <c r="I85" t="n">
        <v>6</v>
      </c>
      <c r="J85" t="n">
        <v>248.68</v>
      </c>
      <c r="K85" t="n">
        <v>56.13</v>
      </c>
      <c r="L85" t="n">
        <v>21.75</v>
      </c>
      <c r="M85" t="n">
        <v>4</v>
      </c>
      <c r="N85" t="n">
        <v>60.8</v>
      </c>
      <c r="O85" t="n">
        <v>30904.28</v>
      </c>
      <c r="P85" t="n">
        <v>143.22</v>
      </c>
      <c r="Q85" t="n">
        <v>460.7</v>
      </c>
      <c r="R85" t="n">
        <v>44.84</v>
      </c>
      <c r="S85" t="n">
        <v>32.19</v>
      </c>
      <c r="T85" t="n">
        <v>2432.22</v>
      </c>
      <c r="U85" t="n">
        <v>0.72</v>
      </c>
      <c r="V85" t="n">
        <v>0.77</v>
      </c>
      <c r="W85" t="n">
        <v>1.46</v>
      </c>
      <c r="X85" t="n">
        <v>0.13</v>
      </c>
      <c r="Y85" t="n">
        <v>1</v>
      </c>
      <c r="Z85" t="n">
        <v>10</v>
      </c>
      <c r="AA85" t="n">
        <v>100.0920140910629</v>
      </c>
      <c r="AB85" t="n">
        <v>136.9503094273487</v>
      </c>
      <c r="AC85" t="n">
        <v>123.8799641066057</v>
      </c>
      <c r="AD85" t="n">
        <v>100092.0140910629</v>
      </c>
      <c r="AE85" t="n">
        <v>136950.3094273487</v>
      </c>
      <c r="AF85" t="n">
        <v>5.041581454152929e-06</v>
      </c>
      <c r="AG85" t="n">
        <v>5</v>
      </c>
      <c r="AH85" t="n">
        <v>123879.9641066057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6.8781</v>
      </c>
      <c r="E86" t="n">
        <v>14.54</v>
      </c>
      <c r="F86" t="n">
        <v>11.67</v>
      </c>
      <c r="G86" t="n">
        <v>116.73</v>
      </c>
      <c r="H86" t="n">
        <v>1.57</v>
      </c>
      <c r="I86" t="n">
        <v>6</v>
      </c>
      <c r="J86" t="n">
        <v>249.12</v>
      </c>
      <c r="K86" t="n">
        <v>56.13</v>
      </c>
      <c r="L86" t="n">
        <v>22</v>
      </c>
      <c r="M86" t="n">
        <v>3</v>
      </c>
      <c r="N86" t="n">
        <v>61</v>
      </c>
      <c r="O86" t="n">
        <v>30959.46</v>
      </c>
      <c r="P86" t="n">
        <v>143.33</v>
      </c>
      <c r="Q86" t="n">
        <v>460.69</v>
      </c>
      <c r="R86" t="n">
        <v>45.02</v>
      </c>
      <c r="S86" t="n">
        <v>32.19</v>
      </c>
      <c r="T86" t="n">
        <v>2523.25</v>
      </c>
      <c r="U86" t="n">
        <v>0.71</v>
      </c>
      <c r="V86" t="n">
        <v>0.77</v>
      </c>
      <c r="W86" t="n">
        <v>1.46</v>
      </c>
      <c r="X86" t="n">
        <v>0.14</v>
      </c>
      <c r="Y86" t="n">
        <v>1</v>
      </c>
      <c r="Z86" t="n">
        <v>10</v>
      </c>
      <c r="AA86" t="n">
        <v>100.1484712777092</v>
      </c>
      <c r="AB86" t="n">
        <v>137.0275566408333</v>
      </c>
      <c r="AC86" t="n">
        <v>123.9498389544525</v>
      </c>
      <c r="AD86" t="n">
        <v>100148.4712777092</v>
      </c>
      <c r="AE86" t="n">
        <v>137027.5566408333</v>
      </c>
      <c r="AF86" t="n">
        <v>5.039969390841862e-06</v>
      </c>
      <c r="AG86" t="n">
        <v>5</v>
      </c>
      <c r="AH86" t="n">
        <v>123949.8389544525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6.8781</v>
      </c>
      <c r="E87" t="n">
        <v>14.54</v>
      </c>
      <c r="F87" t="n">
        <v>11.67</v>
      </c>
      <c r="G87" t="n">
        <v>116.73</v>
      </c>
      <c r="H87" t="n">
        <v>1.59</v>
      </c>
      <c r="I87" t="n">
        <v>6</v>
      </c>
      <c r="J87" t="n">
        <v>249.57</v>
      </c>
      <c r="K87" t="n">
        <v>56.13</v>
      </c>
      <c r="L87" t="n">
        <v>22.25</v>
      </c>
      <c r="M87" t="n">
        <v>3</v>
      </c>
      <c r="N87" t="n">
        <v>61.2</v>
      </c>
      <c r="O87" t="n">
        <v>31014.73</v>
      </c>
      <c r="P87" t="n">
        <v>142.87</v>
      </c>
      <c r="Q87" t="n">
        <v>460.69</v>
      </c>
      <c r="R87" t="n">
        <v>44.98</v>
      </c>
      <c r="S87" t="n">
        <v>32.19</v>
      </c>
      <c r="T87" t="n">
        <v>2504.91</v>
      </c>
      <c r="U87" t="n">
        <v>0.72</v>
      </c>
      <c r="V87" t="n">
        <v>0.77</v>
      </c>
      <c r="W87" t="n">
        <v>1.46</v>
      </c>
      <c r="X87" t="n">
        <v>0.14</v>
      </c>
      <c r="Y87" t="n">
        <v>1</v>
      </c>
      <c r="Z87" t="n">
        <v>10</v>
      </c>
      <c r="AA87" t="n">
        <v>99.9867146594699</v>
      </c>
      <c r="AB87" t="n">
        <v>136.8062340995601</v>
      </c>
      <c r="AC87" t="n">
        <v>123.7496391258902</v>
      </c>
      <c r="AD87" t="n">
        <v>99986.7146594699</v>
      </c>
      <c r="AE87" t="n">
        <v>136806.2340995601</v>
      </c>
      <c r="AF87" t="n">
        <v>5.039969390841862e-06</v>
      </c>
      <c r="AG87" t="n">
        <v>5</v>
      </c>
      <c r="AH87" t="n">
        <v>123749.6391258902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6.8777</v>
      </c>
      <c r="E88" t="n">
        <v>14.54</v>
      </c>
      <c r="F88" t="n">
        <v>11.67</v>
      </c>
      <c r="G88" t="n">
        <v>116.74</v>
      </c>
      <c r="H88" t="n">
        <v>1.6</v>
      </c>
      <c r="I88" t="n">
        <v>6</v>
      </c>
      <c r="J88" t="n">
        <v>250.02</v>
      </c>
      <c r="K88" t="n">
        <v>56.13</v>
      </c>
      <c r="L88" t="n">
        <v>22.5</v>
      </c>
      <c r="M88" t="n">
        <v>3</v>
      </c>
      <c r="N88" t="n">
        <v>61.39</v>
      </c>
      <c r="O88" t="n">
        <v>31070.06</v>
      </c>
      <c r="P88" t="n">
        <v>142.81</v>
      </c>
      <c r="Q88" t="n">
        <v>460.69</v>
      </c>
      <c r="R88" t="n">
        <v>44.99</v>
      </c>
      <c r="S88" t="n">
        <v>32.19</v>
      </c>
      <c r="T88" t="n">
        <v>2506.72</v>
      </c>
      <c r="U88" t="n">
        <v>0.72</v>
      </c>
      <c r="V88" t="n">
        <v>0.77</v>
      </c>
      <c r="W88" t="n">
        <v>1.46</v>
      </c>
      <c r="X88" t="n">
        <v>0.14</v>
      </c>
      <c r="Y88" t="n">
        <v>1</v>
      </c>
      <c r="Z88" t="n">
        <v>10</v>
      </c>
      <c r="AA88" t="n">
        <v>99.96884085350277</v>
      </c>
      <c r="AB88" t="n">
        <v>136.7817783696992</v>
      </c>
      <c r="AC88" t="n">
        <v>123.7275174165634</v>
      </c>
      <c r="AD88" t="n">
        <v>99968.84085350277</v>
      </c>
      <c r="AE88" t="n">
        <v>136781.7783696992</v>
      </c>
      <c r="AF88" t="n">
        <v>5.039676288421669e-06</v>
      </c>
      <c r="AG88" t="n">
        <v>5</v>
      </c>
      <c r="AH88" t="n">
        <v>123727.5174165634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6.8785</v>
      </c>
      <c r="E89" t="n">
        <v>14.54</v>
      </c>
      <c r="F89" t="n">
        <v>11.67</v>
      </c>
      <c r="G89" t="n">
        <v>116.72</v>
      </c>
      <c r="H89" t="n">
        <v>1.62</v>
      </c>
      <c r="I89" t="n">
        <v>6</v>
      </c>
      <c r="J89" t="n">
        <v>250.47</v>
      </c>
      <c r="K89" t="n">
        <v>56.13</v>
      </c>
      <c r="L89" t="n">
        <v>22.75</v>
      </c>
      <c r="M89" t="n">
        <v>3</v>
      </c>
      <c r="N89" t="n">
        <v>61.59</v>
      </c>
      <c r="O89" t="n">
        <v>31125.47</v>
      </c>
      <c r="P89" t="n">
        <v>142.88</v>
      </c>
      <c r="Q89" t="n">
        <v>460.69</v>
      </c>
      <c r="R89" t="n">
        <v>44.92</v>
      </c>
      <c r="S89" t="n">
        <v>32.19</v>
      </c>
      <c r="T89" t="n">
        <v>2473.63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99.98700516796752</v>
      </c>
      <c r="AB89" t="n">
        <v>136.8066315861029</v>
      </c>
      <c r="AC89" t="n">
        <v>123.7499986768752</v>
      </c>
      <c r="AD89" t="n">
        <v>99987.00516796752</v>
      </c>
      <c r="AE89" t="n">
        <v>136806.6315861029</v>
      </c>
      <c r="AF89" t="n">
        <v>5.040262493262056e-06</v>
      </c>
      <c r="AG89" t="n">
        <v>5</v>
      </c>
      <c r="AH89" t="n">
        <v>123749.9986768752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6.881</v>
      </c>
      <c r="E90" t="n">
        <v>14.53</v>
      </c>
      <c r="F90" t="n">
        <v>11.67</v>
      </c>
      <c r="G90" t="n">
        <v>116.67</v>
      </c>
      <c r="H90" t="n">
        <v>1.63</v>
      </c>
      <c r="I90" t="n">
        <v>6</v>
      </c>
      <c r="J90" t="n">
        <v>250.92</v>
      </c>
      <c r="K90" t="n">
        <v>56.13</v>
      </c>
      <c r="L90" t="n">
        <v>23</v>
      </c>
      <c r="M90" t="n">
        <v>3</v>
      </c>
      <c r="N90" t="n">
        <v>61.79</v>
      </c>
      <c r="O90" t="n">
        <v>31180.95</v>
      </c>
      <c r="P90" t="n">
        <v>141.81</v>
      </c>
      <c r="Q90" t="n">
        <v>460.7</v>
      </c>
      <c r="R90" t="n">
        <v>44.76</v>
      </c>
      <c r="S90" t="n">
        <v>32.19</v>
      </c>
      <c r="T90" t="n">
        <v>2393.64</v>
      </c>
      <c r="U90" t="n">
        <v>0.72</v>
      </c>
      <c r="V90" t="n">
        <v>0.77</v>
      </c>
      <c r="W90" t="n">
        <v>1.46</v>
      </c>
      <c r="X90" t="n">
        <v>0.13</v>
      </c>
      <c r="Y90" t="n">
        <v>1</v>
      </c>
      <c r="Z90" t="n">
        <v>10</v>
      </c>
      <c r="AA90" t="n">
        <v>99.59075015710289</v>
      </c>
      <c r="AB90" t="n">
        <v>136.2644579987008</v>
      </c>
      <c r="AC90" t="n">
        <v>123.2595693757093</v>
      </c>
      <c r="AD90" t="n">
        <v>99590.75015710288</v>
      </c>
      <c r="AE90" t="n">
        <v>136264.4579987008</v>
      </c>
      <c r="AF90" t="n">
        <v>5.04209438338827e-06</v>
      </c>
      <c r="AG90" t="n">
        <v>5</v>
      </c>
      <c r="AH90" t="n">
        <v>123259.5693757093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6.8794</v>
      </c>
      <c r="E91" t="n">
        <v>14.54</v>
      </c>
      <c r="F91" t="n">
        <v>11.67</v>
      </c>
      <c r="G91" t="n">
        <v>116.7</v>
      </c>
      <c r="H91" t="n">
        <v>1.65</v>
      </c>
      <c r="I91" t="n">
        <v>6</v>
      </c>
      <c r="J91" t="n">
        <v>251.37</v>
      </c>
      <c r="K91" t="n">
        <v>56.13</v>
      </c>
      <c r="L91" t="n">
        <v>23.25</v>
      </c>
      <c r="M91" t="n">
        <v>2</v>
      </c>
      <c r="N91" t="n">
        <v>61.99</v>
      </c>
      <c r="O91" t="n">
        <v>31236.5</v>
      </c>
      <c r="P91" t="n">
        <v>140.62</v>
      </c>
      <c r="Q91" t="n">
        <v>460.69</v>
      </c>
      <c r="R91" t="n">
        <v>44.89</v>
      </c>
      <c r="S91" t="n">
        <v>32.19</v>
      </c>
      <c r="T91" t="n">
        <v>2458.77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99.18518105459594</v>
      </c>
      <c r="AB91" t="n">
        <v>135.7095404602051</v>
      </c>
      <c r="AC91" t="n">
        <v>122.7576123882558</v>
      </c>
      <c r="AD91" t="n">
        <v>99185.18105459595</v>
      </c>
      <c r="AE91" t="n">
        <v>135709.5404602051</v>
      </c>
      <c r="AF91" t="n">
        <v>5.040921973707493e-06</v>
      </c>
      <c r="AG91" t="n">
        <v>5</v>
      </c>
      <c r="AH91" t="n">
        <v>122757.6123882557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6.8809</v>
      </c>
      <c r="E92" t="n">
        <v>14.53</v>
      </c>
      <c r="F92" t="n">
        <v>11.67</v>
      </c>
      <c r="G92" t="n">
        <v>116.67</v>
      </c>
      <c r="H92" t="n">
        <v>1.66</v>
      </c>
      <c r="I92" t="n">
        <v>6</v>
      </c>
      <c r="J92" t="n">
        <v>251.82</v>
      </c>
      <c r="K92" t="n">
        <v>56.13</v>
      </c>
      <c r="L92" t="n">
        <v>23.5</v>
      </c>
      <c r="M92" t="n">
        <v>2</v>
      </c>
      <c r="N92" t="n">
        <v>62.19</v>
      </c>
      <c r="O92" t="n">
        <v>31292.13</v>
      </c>
      <c r="P92" t="n">
        <v>140.8</v>
      </c>
      <c r="Q92" t="n">
        <v>460.71</v>
      </c>
      <c r="R92" t="n">
        <v>44.81</v>
      </c>
      <c r="S92" t="n">
        <v>32.19</v>
      </c>
      <c r="T92" t="n">
        <v>2418.19</v>
      </c>
      <c r="U92" t="n">
        <v>0.72</v>
      </c>
      <c r="V92" t="n">
        <v>0.77</v>
      </c>
      <c r="W92" t="n">
        <v>1.46</v>
      </c>
      <c r="X92" t="n">
        <v>0.13</v>
      </c>
      <c r="Y92" t="n">
        <v>1</v>
      </c>
      <c r="Z92" t="n">
        <v>10</v>
      </c>
      <c r="AA92" t="n">
        <v>99.23653380807926</v>
      </c>
      <c r="AB92" t="n">
        <v>135.7798035630445</v>
      </c>
      <c r="AC92" t="n">
        <v>122.8211696791751</v>
      </c>
      <c r="AD92" t="n">
        <v>99236.53380807926</v>
      </c>
      <c r="AE92" t="n">
        <v>135779.8035630445</v>
      </c>
      <c r="AF92" t="n">
        <v>5.042021107783221e-06</v>
      </c>
      <c r="AG92" t="n">
        <v>5</v>
      </c>
      <c r="AH92" t="n">
        <v>122821.1696791751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6.878</v>
      </c>
      <c r="E93" t="n">
        <v>14.54</v>
      </c>
      <c r="F93" t="n">
        <v>11.67</v>
      </c>
      <c r="G93" t="n">
        <v>116.73</v>
      </c>
      <c r="H93" t="n">
        <v>1.67</v>
      </c>
      <c r="I93" t="n">
        <v>6</v>
      </c>
      <c r="J93" t="n">
        <v>252.27</v>
      </c>
      <c r="K93" t="n">
        <v>56.13</v>
      </c>
      <c r="L93" t="n">
        <v>23.75</v>
      </c>
      <c r="M93" t="n">
        <v>2</v>
      </c>
      <c r="N93" t="n">
        <v>62.4</v>
      </c>
      <c r="O93" t="n">
        <v>31347.83</v>
      </c>
      <c r="P93" t="n">
        <v>140.5</v>
      </c>
      <c r="Q93" t="n">
        <v>460.69</v>
      </c>
      <c r="R93" t="n">
        <v>44.93</v>
      </c>
      <c r="S93" t="n">
        <v>32.19</v>
      </c>
      <c r="T93" t="n">
        <v>2475.6</v>
      </c>
      <c r="U93" t="n">
        <v>0.72</v>
      </c>
      <c r="V93" t="n">
        <v>0.77</v>
      </c>
      <c r="W93" t="n">
        <v>1.46</v>
      </c>
      <c r="X93" t="n">
        <v>0.14</v>
      </c>
      <c r="Y93" t="n">
        <v>1</v>
      </c>
      <c r="Z93" t="n">
        <v>10</v>
      </c>
      <c r="AA93" t="n">
        <v>99.15411080627977</v>
      </c>
      <c r="AB93" t="n">
        <v>135.6670287757363</v>
      </c>
      <c r="AC93" t="n">
        <v>122.7191579592871</v>
      </c>
      <c r="AD93" t="n">
        <v>99154.11080627977</v>
      </c>
      <c r="AE93" t="n">
        <v>135667.0287757363</v>
      </c>
      <c r="AF93" t="n">
        <v>5.039896115236814e-06</v>
      </c>
      <c r="AG93" t="n">
        <v>5</v>
      </c>
      <c r="AH93" t="n">
        <v>122719.1579592871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6.8755</v>
      </c>
      <c r="E94" t="n">
        <v>14.54</v>
      </c>
      <c r="F94" t="n">
        <v>11.68</v>
      </c>
      <c r="G94" t="n">
        <v>116.78</v>
      </c>
      <c r="H94" t="n">
        <v>1.69</v>
      </c>
      <c r="I94" t="n">
        <v>6</v>
      </c>
      <c r="J94" t="n">
        <v>252.73</v>
      </c>
      <c r="K94" t="n">
        <v>56.13</v>
      </c>
      <c r="L94" t="n">
        <v>24</v>
      </c>
      <c r="M94" t="n">
        <v>0</v>
      </c>
      <c r="N94" t="n">
        <v>62.6</v>
      </c>
      <c r="O94" t="n">
        <v>31403.6</v>
      </c>
      <c r="P94" t="n">
        <v>140.45</v>
      </c>
      <c r="Q94" t="n">
        <v>460.69</v>
      </c>
      <c r="R94" t="n">
        <v>45</v>
      </c>
      <c r="S94" t="n">
        <v>32.19</v>
      </c>
      <c r="T94" t="n">
        <v>2512.25</v>
      </c>
      <c r="U94" t="n">
        <v>0.72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99.16087299014264</v>
      </c>
      <c r="AB94" t="n">
        <v>135.676281094024</v>
      </c>
      <c r="AC94" t="n">
        <v>122.7275272493032</v>
      </c>
      <c r="AD94" t="n">
        <v>99160.87299014264</v>
      </c>
      <c r="AE94" t="n">
        <v>135676.281094024</v>
      </c>
      <c r="AF94" t="n">
        <v>5.038064225110601e-06</v>
      </c>
      <c r="AG94" t="n">
        <v>5</v>
      </c>
      <c r="AH94" t="n">
        <v>122727.5272493032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2024-09-24T16:01:40Z</dcterms:created>
  <dcterms:modified xmlns:dcterms="http://purl.org/dc/terms/" xmlns:xsi="http://www.w3.org/2001/XMLSchema-instance" xsi:type="dcterms:W3CDTF">2024-09-24T16:01:40Z</dcterms:modified>
</cp:coreProperties>
</file>